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8000" tabRatio="850"/>
  </bookViews>
  <sheets>
    <sheet name="Branch ATM_1" sheetId="3" r:id="rId1"/>
    <sheet name="CD Ratio_2" sheetId="7" r:id="rId2"/>
    <sheet name="CD Ratio_3(i)" sheetId="9" r:id="rId3"/>
    <sheet name="CD Ratio_Dist_3(i)" sheetId="112" state="hidden" r:id="rId4"/>
    <sheet name="CD Ratio_3(ii)" sheetId="143" r:id="rId5"/>
    <sheet name="OutstandingAgri_4" sheetId="104" r:id="rId6"/>
    <sheet name="MSMEoutstanding_5" sheetId="103" r:id="rId7"/>
    <sheet name="Pri Sec_outstanding_6" sheetId="107" r:id="rId8"/>
    <sheet name="Weaker Sec_7" sheetId="106" r:id="rId9"/>
    <sheet name="NPS_OS_8" sheetId="105" r:id="rId10"/>
    <sheet name="ACP_Agri_9(i)" sheetId="73" r:id="rId11"/>
    <sheet name="ACP_Agri_9(ii)" sheetId="108" r:id="rId12"/>
    <sheet name="ACP_MSME_10" sheetId="93" r:id="rId13"/>
    <sheet name="ACP_PS_11(i)" sheetId="71" r:id="rId14"/>
    <sheet name="ACP_PS_11(ii)" sheetId="109" r:id="rId15"/>
    <sheet name="ACP_NPS_12" sheetId="110" r:id="rId16"/>
    <sheet name="NPA_13" sheetId="15" r:id="rId17"/>
    <sheet name="NPA_PS_14" sheetId="78" r:id="rId18"/>
    <sheet name="NPA_NPS_15" sheetId="85" r:id="rId19"/>
    <sheet name="NPA_Govt. Sch16" sheetId="77" r:id="rId20"/>
    <sheet name="KCC_17" sheetId="42" r:id="rId21"/>
    <sheet name="Education Loan_18" sheetId="111" r:id="rId22"/>
    <sheet name="SHGs_19" sheetId="113" r:id="rId23"/>
    <sheet name="Restructured Acs_33" sheetId="101" state="hidden" r:id="rId24"/>
    <sheet name="Minority_OS_20" sheetId="114" r:id="rId25"/>
    <sheet name="Minority_Disb_21" sheetId="115" r:id="rId26"/>
    <sheet name="SCST_OS_22" sheetId="116" r:id="rId27"/>
    <sheet name="SCST_Disb_23" sheetId="117" r:id="rId28"/>
    <sheet name="Women_24" sheetId="118" r:id="rId29"/>
    <sheet name="PMJDY_33" sheetId="129" state="hidden" r:id="rId30"/>
    <sheet name="PMJDY_25" sheetId="130" r:id="rId31"/>
    <sheet name="RSETIs_26" sheetId="133" r:id="rId32"/>
    <sheet name="MUDRA_27" sheetId="134" r:id="rId33"/>
    <sheet name="SUI_28_Dist." sheetId="135" r:id="rId34"/>
    <sheet name="PMAY_29" sheetId="137" r:id="rId35"/>
    <sheet name="PMJJBY &amp; PMSBY_30" sheetId="138" r:id="rId36"/>
    <sheet name="Aadh_Auh_31" sheetId="139" r:id="rId37"/>
    <sheet name="BC_32" sheetId="141" r:id="rId38"/>
    <sheet name="L1_33" sheetId="144" r:id="rId39"/>
    <sheet name="Aadhaar Auth_31" sheetId="136" state="hidden" r:id="rId40"/>
  </sheets>
  <definedNames>
    <definedName name="_xlnm._FilterDatabase" localSheetId="10" hidden="1">'ACP_Agri_9(i)'!$H$5:$K$57</definedName>
    <definedName name="_xlnm._FilterDatabase" localSheetId="11" hidden="1">'ACP_Agri_9(ii)'!$M$5:$P$62</definedName>
    <definedName name="_xlnm._FilterDatabase" localSheetId="12" hidden="1">ACP_MSME_10!$C$5:$P$57</definedName>
    <definedName name="_xlnm._FilterDatabase" localSheetId="14" hidden="1">'ACP_PS_11(ii)'!$S$5:$T$59</definedName>
    <definedName name="_xlnm._FilterDatabase" localSheetId="1" hidden="1">'CD Ratio_2'!$F$5:$H$57</definedName>
    <definedName name="_xlnm._FilterDatabase" localSheetId="2" hidden="1">'CD Ratio_3(i)'!$C$5:$N$58</definedName>
    <definedName name="_xlnm._FilterDatabase" localSheetId="3" hidden="1">'CD Ratio_Dist_3(i)'!$C$5:$H$56</definedName>
    <definedName name="_xlnm._FilterDatabase" localSheetId="21" hidden="1">'Education Loan_18'!$A$5:$Q$6</definedName>
    <definedName name="_xlnm._FilterDatabase" localSheetId="6" hidden="1">MSMEoutstanding_5!$C$5:$N$57</definedName>
    <definedName name="_xlnm._FilterDatabase" localSheetId="19" hidden="1">'NPA_Govt. Sch16'!$A$4:$V$59</definedName>
    <definedName name="_xlnm._FilterDatabase" localSheetId="18" hidden="1">NPA_NPS_15!$K$5:$Q$59</definedName>
    <definedName name="_xlnm._FilterDatabase" localSheetId="9" hidden="1">NPS_OS_8!$C$5:$R$57</definedName>
    <definedName name="_xlnm._FilterDatabase" localSheetId="5" hidden="1">OutstandingAgri_4!$C$5:$L$56</definedName>
    <definedName name="_xlnm._FilterDatabase" localSheetId="7" hidden="1">'Pri Sec_outstanding_6'!$C$5:$P$57</definedName>
    <definedName name="CompanyName">#REF!</definedName>
    <definedName name="CustomerLookup">'Branch ATM_1'!#REF!</definedName>
    <definedName name="Invoice_No">#REF!</definedName>
    <definedName name="InvoiceNoDetails">"InvoiceDetails[Invoice No]"</definedName>
    <definedName name="_xlnm.Print_Area" localSheetId="36">Aadh_Auh_31!$A$1:$G$53</definedName>
    <definedName name="_xlnm.Print_Area" localSheetId="39">'Aadhaar Auth_31'!$A$1:$F$48</definedName>
    <definedName name="_xlnm.Print_Area" localSheetId="10">'ACP_Agri_9(i)'!$A$1:$L$67</definedName>
    <definedName name="_xlnm.Print_Area" localSheetId="11">'ACP_Agri_9(ii)'!$A$1:$Q$67</definedName>
    <definedName name="_xlnm.Print_Area" localSheetId="12">ACP_MSME_10!$A$1:$Q$66</definedName>
    <definedName name="_xlnm.Print_Area" localSheetId="15">ACP_NPS_12!$A$1:$Q$66</definedName>
    <definedName name="_xlnm.Print_Area" localSheetId="13">'ACP_PS_11(i)'!$A$1:$Q$66</definedName>
    <definedName name="_xlnm.Print_Area" localSheetId="14">'ACP_PS_11(ii)'!$A$1:$U$67</definedName>
    <definedName name="_xlnm.Print_Area" localSheetId="0">'Branch ATM_1'!$A$1:$G$64</definedName>
    <definedName name="_xlnm.Print_Area" localSheetId="1">'CD Ratio_2'!$A$1:$K$66</definedName>
    <definedName name="_xlnm.Print_Area" localSheetId="2">'CD Ratio_3(i)'!$A$1:$J$66</definedName>
    <definedName name="_xlnm.Print_Area" localSheetId="4">'CD Ratio_3(ii)'!$A$1:$E$55</definedName>
    <definedName name="_xlnm.Print_Area" localSheetId="3">'CD Ratio_Dist_3(i)'!$A$1:$H$57</definedName>
    <definedName name="_xlnm.Print_Area" localSheetId="21">'Education Loan_18'!$A$1:$Q$67</definedName>
    <definedName name="_xlnm.Print_Area" localSheetId="20">KCC_17!$A$1:$F$66</definedName>
    <definedName name="_xlnm.Print_Area" localSheetId="38">L1_33!$A$1:$G$56</definedName>
    <definedName name="_xlnm.Print_Area" localSheetId="25">Minority_Disb_21!$A$1:$P$67</definedName>
    <definedName name="_xlnm.Print_Area" localSheetId="24">Minority_OS_20!$A$1:$P$67</definedName>
    <definedName name="_xlnm.Print_Area" localSheetId="6">MSMEoutstanding_5!$A$1:$O$67</definedName>
    <definedName name="_xlnm.Print_Area" localSheetId="32">MUDRA_27!$A$1:$J$56</definedName>
    <definedName name="_xlnm.Print_Area" localSheetId="16">NPA_13!$A$1:$G$66</definedName>
    <definedName name="_xlnm.Print_Area" localSheetId="19">'NPA_Govt. Sch16'!$A$1:$AA$66</definedName>
    <definedName name="_xlnm.Print_Area" localSheetId="18">NPA_NPS_15!$A$1:$J$67</definedName>
    <definedName name="_xlnm.Print_Area" localSheetId="17">NPA_PS_14!$A$1:$N$66</definedName>
    <definedName name="_xlnm.Print_Area" localSheetId="9">NPS_OS_8!$A$1:$N$67</definedName>
    <definedName name="_xlnm.Print_Area" localSheetId="5">OutstandingAgri_4!$A$1:$M$67</definedName>
    <definedName name="_xlnm.Print_Area" localSheetId="34">PMAY_29!$A$1:$E$68</definedName>
    <definedName name="_xlnm.Print_Area" localSheetId="30">PMJDY_25!$A$1:$M$57</definedName>
    <definedName name="_xlnm.Print_Area" localSheetId="29">PMJDY_33!$A$1:$O$6</definedName>
    <definedName name="_xlnm.Print_Area" localSheetId="7">'Pri Sec_outstanding_6'!$A$1:$Q$67</definedName>
    <definedName name="_xlnm.Print_Area" localSheetId="31">RSETIs_26!$A$1:$T$56</definedName>
    <definedName name="_xlnm.Print_Area" localSheetId="27">SCST_Disb_23!$A$1:$F$67</definedName>
    <definedName name="_xlnm.Print_Area" localSheetId="26">SCST_OS_22!$A$1:$F$67</definedName>
    <definedName name="_xlnm.Print_Area" localSheetId="22">SHGs_19!$A$1:$J$60</definedName>
    <definedName name="_xlnm.Print_Area" localSheetId="33">SUI_28_Dist.!$A$1:$H$28</definedName>
    <definedName name="_xlnm.Print_Area" localSheetId="8">'Weaker Sec_7'!$A$1:$S$66</definedName>
    <definedName name="_xlnm.Print_Area" localSheetId="28">Women_24!$A$1:$H$67</definedName>
    <definedName name="_xlnm.Print_Titles" localSheetId="0">'Branch ATM_1'!$3:$3</definedName>
    <definedName name="rngInvoice">#REF!</definedName>
  </definedNames>
  <calcPr calcId="152511"/>
</workbook>
</file>

<file path=xl/calcChain.xml><?xml version="1.0" encoding="utf-8"?>
<calcChain xmlns="http://schemas.openxmlformats.org/spreadsheetml/2006/main">
  <c r="O12" i="103" l="1"/>
  <c r="AA35" i="77" l="1"/>
  <c r="G35" i="77"/>
  <c r="E67" i="137" l="1"/>
  <c r="D67" i="137"/>
  <c r="C67" i="137"/>
  <c r="O7" i="110" l="1"/>
  <c r="P7" i="110"/>
  <c r="O8" i="110"/>
  <c r="P8" i="110"/>
  <c r="O9" i="110"/>
  <c r="P9" i="110"/>
  <c r="O10" i="110"/>
  <c r="P10" i="110"/>
  <c r="O11" i="110"/>
  <c r="P11" i="110"/>
  <c r="O12" i="110"/>
  <c r="P12" i="110"/>
  <c r="O13" i="110"/>
  <c r="P13" i="110"/>
  <c r="O14" i="110"/>
  <c r="P14" i="110"/>
  <c r="O15" i="110"/>
  <c r="P15" i="110"/>
  <c r="O16" i="110"/>
  <c r="P16" i="110"/>
  <c r="O17" i="110"/>
  <c r="P17" i="110"/>
  <c r="O18" i="110"/>
  <c r="P18" i="110"/>
  <c r="O19" i="110"/>
  <c r="P19" i="110"/>
  <c r="O20" i="110"/>
  <c r="P20" i="110"/>
  <c r="O21" i="110"/>
  <c r="P21" i="110"/>
  <c r="O22" i="110"/>
  <c r="P22" i="110"/>
  <c r="O23" i="110"/>
  <c r="P23" i="110"/>
  <c r="O24" i="110"/>
  <c r="P24" i="110"/>
  <c r="O25" i="110"/>
  <c r="P25" i="110"/>
  <c r="O26" i="110"/>
  <c r="P26" i="110"/>
  <c r="O27" i="110"/>
  <c r="P27" i="110"/>
  <c r="O28" i="110"/>
  <c r="P28" i="110"/>
  <c r="O29" i="110"/>
  <c r="P29" i="110"/>
  <c r="O30" i="110"/>
  <c r="P30" i="110"/>
  <c r="O31" i="110"/>
  <c r="P31" i="110"/>
  <c r="O32" i="110"/>
  <c r="P32" i="110"/>
  <c r="O33" i="110"/>
  <c r="P33" i="110"/>
  <c r="O34" i="110"/>
  <c r="P34" i="110"/>
  <c r="O35" i="110"/>
  <c r="P35" i="110"/>
  <c r="O36" i="110"/>
  <c r="P36" i="110"/>
  <c r="O37" i="110"/>
  <c r="P37" i="110"/>
  <c r="O38" i="110"/>
  <c r="P38" i="110"/>
  <c r="O39" i="110"/>
  <c r="P39" i="110"/>
  <c r="O40" i="110"/>
  <c r="P40" i="110"/>
  <c r="O41" i="110"/>
  <c r="P41" i="110"/>
  <c r="O42" i="110"/>
  <c r="P42" i="110"/>
  <c r="O43" i="110"/>
  <c r="P43" i="110"/>
  <c r="O44" i="110"/>
  <c r="P44" i="110"/>
  <c r="O45" i="110"/>
  <c r="P45" i="110"/>
  <c r="O46" i="110"/>
  <c r="P46" i="110"/>
  <c r="O47" i="110"/>
  <c r="P47" i="110"/>
  <c r="O48" i="110"/>
  <c r="P48" i="110"/>
  <c r="O49" i="110"/>
  <c r="P49" i="110"/>
  <c r="O50" i="110"/>
  <c r="P50" i="110"/>
  <c r="O51" i="110"/>
  <c r="P51" i="110"/>
  <c r="O52" i="110"/>
  <c r="P52" i="110"/>
  <c r="O53" i="110"/>
  <c r="P53" i="110"/>
  <c r="O54" i="110"/>
  <c r="P54" i="110"/>
  <c r="O55" i="110"/>
  <c r="P55" i="110"/>
  <c r="O56" i="110"/>
  <c r="P56" i="110"/>
  <c r="O57" i="110"/>
  <c r="P57" i="110"/>
  <c r="O58" i="110"/>
  <c r="P58" i="110"/>
  <c r="O59" i="110"/>
  <c r="P59" i="110"/>
  <c r="O60" i="110"/>
  <c r="P60" i="110"/>
  <c r="O61" i="110"/>
  <c r="P61" i="110"/>
  <c r="O62" i="110"/>
  <c r="P62" i="110"/>
  <c r="O63" i="110"/>
  <c r="P63" i="110"/>
  <c r="O64" i="110"/>
  <c r="P64" i="110"/>
  <c r="O65" i="110"/>
  <c r="P65" i="110"/>
  <c r="P6" i="110"/>
  <c r="O6" i="110"/>
  <c r="E54" i="143" l="1"/>
  <c r="E53" i="143"/>
  <c r="E52" i="143"/>
  <c r="E51" i="143"/>
  <c r="E50" i="143"/>
  <c r="E49" i="143"/>
  <c r="E48" i="143"/>
  <c r="E47" i="143"/>
  <c r="E46" i="143"/>
  <c r="E45" i="143"/>
  <c r="E44" i="143"/>
  <c r="E43" i="143"/>
  <c r="E42" i="143"/>
  <c r="E41" i="143"/>
  <c r="E40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E8" i="143"/>
  <c r="E7" i="143"/>
  <c r="E6" i="143"/>
  <c r="E5" i="143"/>
  <c r="E4" i="143"/>
  <c r="J32" i="141" l="1"/>
  <c r="D65" i="105" l="1"/>
  <c r="E65" i="105"/>
  <c r="F65" i="105"/>
  <c r="G65" i="105"/>
  <c r="H65" i="105"/>
  <c r="I65" i="105"/>
  <c r="J65" i="105"/>
  <c r="K65" i="105"/>
  <c r="L65" i="105"/>
  <c r="M65" i="105"/>
  <c r="N65" i="105"/>
  <c r="D64" i="105"/>
  <c r="E64" i="105"/>
  <c r="F64" i="105"/>
  <c r="G64" i="105"/>
  <c r="H64" i="105"/>
  <c r="I64" i="105"/>
  <c r="J64" i="105"/>
  <c r="K64" i="105"/>
  <c r="L64" i="105"/>
  <c r="M64" i="105"/>
  <c r="N64" i="105"/>
  <c r="D56" i="105"/>
  <c r="E56" i="105"/>
  <c r="F56" i="105"/>
  <c r="G56" i="105"/>
  <c r="H56" i="105"/>
  <c r="I56" i="105"/>
  <c r="J56" i="105"/>
  <c r="K56" i="105"/>
  <c r="L56" i="105"/>
  <c r="M56" i="105"/>
  <c r="N56" i="105"/>
  <c r="D54" i="105"/>
  <c r="E54" i="105"/>
  <c r="F54" i="105"/>
  <c r="G54" i="105"/>
  <c r="H54" i="105"/>
  <c r="I54" i="105"/>
  <c r="J54" i="105"/>
  <c r="K54" i="105"/>
  <c r="L54" i="105"/>
  <c r="M54" i="105"/>
  <c r="N54" i="105"/>
  <c r="D50" i="105"/>
  <c r="E50" i="105"/>
  <c r="F50" i="105"/>
  <c r="G50" i="105"/>
  <c r="H50" i="105"/>
  <c r="I50" i="105"/>
  <c r="J50" i="105"/>
  <c r="K50" i="105"/>
  <c r="L50" i="105"/>
  <c r="M50" i="105"/>
  <c r="N50" i="105"/>
  <c r="D49" i="105"/>
  <c r="E49" i="105"/>
  <c r="F49" i="105"/>
  <c r="G49" i="105"/>
  <c r="H49" i="105"/>
  <c r="I49" i="105"/>
  <c r="J49" i="105"/>
  <c r="K49" i="105"/>
  <c r="L49" i="105"/>
  <c r="M49" i="105"/>
  <c r="N49" i="105"/>
  <c r="D27" i="105"/>
  <c r="E27" i="105"/>
  <c r="F27" i="105"/>
  <c r="G27" i="105"/>
  <c r="H27" i="105"/>
  <c r="I27" i="105"/>
  <c r="J27" i="105"/>
  <c r="K27" i="105"/>
  <c r="L27" i="105"/>
  <c r="M27" i="105"/>
  <c r="N27" i="105"/>
  <c r="M7" i="105"/>
  <c r="M8" i="105"/>
  <c r="M9" i="105"/>
  <c r="M10" i="105"/>
  <c r="M11" i="105"/>
  <c r="M12" i="105"/>
  <c r="M13" i="105"/>
  <c r="M14" i="105"/>
  <c r="M15" i="105"/>
  <c r="M16" i="105"/>
  <c r="M17" i="105"/>
  <c r="M18" i="105"/>
  <c r="M19" i="105"/>
  <c r="M20" i="105"/>
  <c r="M22" i="105"/>
  <c r="M23" i="105"/>
  <c r="M24" i="105"/>
  <c r="M25" i="105"/>
  <c r="M26" i="105"/>
  <c r="M28" i="105"/>
  <c r="M29" i="105"/>
  <c r="M30" i="105"/>
  <c r="M31" i="105"/>
  <c r="M32" i="105"/>
  <c r="M33" i="105"/>
  <c r="M34" i="105"/>
  <c r="M35" i="105"/>
  <c r="M36" i="105"/>
  <c r="M37" i="105"/>
  <c r="M38" i="105"/>
  <c r="M39" i="105"/>
  <c r="M40" i="105"/>
  <c r="M41" i="105"/>
  <c r="M42" i="105"/>
  <c r="M43" i="105"/>
  <c r="M44" i="105"/>
  <c r="M45" i="105"/>
  <c r="M46" i="105"/>
  <c r="M47" i="105"/>
  <c r="M48" i="105"/>
  <c r="M51" i="105"/>
  <c r="M52" i="105"/>
  <c r="M53" i="105"/>
  <c r="M55" i="105"/>
  <c r="M57" i="105"/>
  <c r="M58" i="105"/>
  <c r="M59" i="105"/>
  <c r="M60" i="105"/>
  <c r="M61" i="105"/>
  <c r="M62" i="105"/>
  <c r="M63" i="105"/>
  <c r="M6" i="105"/>
  <c r="N7" i="105"/>
  <c r="N8" i="105"/>
  <c r="N9" i="105"/>
  <c r="N10" i="105"/>
  <c r="N11" i="105"/>
  <c r="N12" i="105"/>
  <c r="N13" i="105"/>
  <c r="N14" i="105"/>
  <c r="N15" i="105"/>
  <c r="N16" i="105"/>
  <c r="N17" i="105"/>
  <c r="N18" i="105"/>
  <c r="N19" i="105"/>
  <c r="N20" i="105"/>
  <c r="N22" i="105"/>
  <c r="N23" i="105"/>
  <c r="N24" i="105"/>
  <c r="N25" i="105"/>
  <c r="N26" i="105"/>
  <c r="N28" i="105"/>
  <c r="N29" i="105"/>
  <c r="N30" i="105"/>
  <c r="N31" i="105"/>
  <c r="N32" i="105"/>
  <c r="N33" i="105"/>
  <c r="N34" i="105"/>
  <c r="N35" i="105"/>
  <c r="N36" i="105"/>
  <c r="N37" i="105"/>
  <c r="N38" i="105"/>
  <c r="N39" i="105"/>
  <c r="N40" i="105"/>
  <c r="N41" i="105"/>
  <c r="N42" i="105"/>
  <c r="N43" i="105"/>
  <c r="N44" i="105"/>
  <c r="N45" i="105"/>
  <c r="N46" i="105"/>
  <c r="N47" i="105"/>
  <c r="N48" i="105"/>
  <c r="N51" i="105"/>
  <c r="N52" i="105"/>
  <c r="N53" i="105"/>
  <c r="N55" i="105"/>
  <c r="N57" i="105"/>
  <c r="N58" i="105"/>
  <c r="N59" i="105"/>
  <c r="N60" i="105"/>
  <c r="N61" i="105"/>
  <c r="N62" i="105"/>
  <c r="N63" i="105"/>
  <c r="N6" i="105"/>
  <c r="D65" i="85"/>
  <c r="E65" i="85"/>
  <c r="F65" i="85"/>
  <c r="H65" i="85"/>
  <c r="J65" i="85"/>
  <c r="D64" i="85"/>
  <c r="E64" i="85"/>
  <c r="F64" i="85"/>
  <c r="G64" i="85"/>
  <c r="H64" i="85"/>
  <c r="I64" i="85"/>
  <c r="J64" i="85"/>
  <c r="D56" i="85"/>
  <c r="E56" i="85"/>
  <c r="F56" i="85"/>
  <c r="G56" i="85"/>
  <c r="H56" i="85"/>
  <c r="I56" i="85"/>
  <c r="J56" i="85"/>
  <c r="D54" i="85"/>
  <c r="E54" i="85"/>
  <c r="F54" i="85"/>
  <c r="G54" i="85"/>
  <c r="H54" i="85"/>
  <c r="I54" i="85"/>
  <c r="J54" i="85"/>
  <c r="D27" i="85"/>
  <c r="D50" i="85" s="1"/>
  <c r="E27" i="85"/>
  <c r="F27" i="85"/>
  <c r="F50" i="85" s="1"/>
  <c r="G27" i="85"/>
  <c r="G50" i="85" s="1"/>
  <c r="G65" i="85" s="1"/>
  <c r="H27" i="85"/>
  <c r="H50" i="85" s="1"/>
  <c r="J27" i="85"/>
  <c r="J50" i="85" s="1"/>
  <c r="E50" i="85"/>
  <c r="D49" i="85"/>
  <c r="E49" i="85"/>
  <c r="F49" i="85"/>
  <c r="G49" i="85"/>
  <c r="H49" i="85"/>
  <c r="I49" i="85"/>
  <c r="J49" i="85"/>
  <c r="J7" i="85"/>
  <c r="J8" i="85"/>
  <c r="J9" i="85"/>
  <c r="J10" i="85"/>
  <c r="J11" i="85"/>
  <c r="J12" i="85"/>
  <c r="J13" i="85"/>
  <c r="J14" i="85"/>
  <c r="J15" i="85"/>
  <c r="J16" i="85"/>
  <c r="J17" i="85"/>
  <c r="J18" i="85"/>
  <c r="J19" i="85"/>
  <c r="J20" i="85"/>
  <c r="J21" i="85"/>
  <c r="J22" i="85"/>
  <c r="J23" i="85"/>
  <c r="J24" i="85"/>
  <c r="J25" i="85"/>
  <c r="J26" i="85"/>
  <c r="J28" i="85"/>
  <c r="J29" i="85"/>
  <c r="J30" i="85"/>
  <c r="J31" i="85"/>
  <c r="J32" i="85"/>
  <c r="J33" i="85"/>
  <c r="J34" i="85"/>
  <c r="J35" i="85"/>
  <c r="J36" i="85"/>
  <c r="J37" i="85"/>
  <c r="J38" i="85"/>
  <c r="J39" i="85"/>
  <c r="J40" i="85"/>
  <c r="J41" i="85"/>
  <c r="J42" i="85"/>
  <c r="J43" i="85"/>
  <c r="J44" i="85"/>
  <c r="J45" i="85"/>
  <c r="J46" i="85"/>
  <c r="J47" i="85"/>
  <c r="J48" i="85"/>
  <c r="J51" i="85"/>
  <c r="J52" i="85"/>
  <c r="J53" i="85"/>
  <c r="J55" i="85"/>
  <c r="J57" i="85"/>
  <c r="J58" i="85"/>
  <c r="J59" i="85"/>
  <c r="J60" i="85"/>
  <c r="J61" i="85"/>
  <c r="J62" i="85"/>
  <c r="J63" i="85"/>
  <c r="J6" i="85"/>
  <c r="I7" i="85"/>
  <c r="I8" i="85"/>
  <c r="I9" i="85"/>
  <c r="I10" i="85"/>
  <c r="I11" i="85"/>
  <c r="I12" i="85"/>
  <c r="I13" i="85"/>
  <c r="I14" i="85"/>
  <c r="I15" i="85"/>
  <c r="I16" i="85"/>
  <c r="I17" i="85"/>
  <c r="I18" i="85"/>
  <c r="I19" i="85"/>
  <c r="I20" i="85"/>
  <c r="I21" i="85"/>
  <c r="I22" i="85"/>
  <c r="I23" i="85"/>
  <c r="I24" i="85"/>
  <c r="I25" i="85"/>
  <c r="I27" i="85" s="1"/>
  <c r="I50" i="85" s="1"/>
  <c r="I26" i="85"/>
  <c r="I28" i="85"/>
  <c r="I29" i="85"/>
  <c r="I30" i="85"/>
  <c r="I31" i="85"/>
  <c r="I32" i="85"/>
  <c r="I33" i="85"/>
  <c r="I34" i="85"/>
  <c r="I35" i="85"/>
  <c r="I36" i="85"/>
  <c r="I37" i="85"/>
  <c r="I38" i="85"/>
  <c r="I39" i="85"/>
  <c r="I40" i="85"/>
  <c r="I41" i="85"/>
  <c r="I42" i="85"/>
  <c r="I43" i="85"/>
  <c r="I44" i="85"/>
  <c r="I45" i="85"/>
  <c r="I46" i="85"/>
  <c r="I47" i="85"/>
  <c r="I48" i="85"/>
  <c r="I51" i="85"/>
  <c r="I52" i="85"/>
  <c r="I53" i="85"/>
  <c r="I55" i="85"/>
  <c r="I57" i="85"/>
  <c r="I58" i="85"/>
  <c r="I59" i="85"/>
  <c r="I60" i="85"/>
  <c r="I61" i="85"/>
  <c r="I62" i="85"/>
  <c r="I63" i="85"/>
  <c r="I6" i="85"/>
  <c r="I65" i="85" l="1"/>
  <c r="I32" i="141" l="1"/>
  <c r="H32" i="141"/>
  <c r="G32" i="141"/>
  <c r="E32" i="141"/>
  <c r="F32" i="141" s="1"/>
  <c r="D32" i="141"/>
  <c r="C32" i="141"/>
  <c r="F31" i="141"/>
  <c r="F29" i="141"/>
  <c r="F28" i="141"/>
  <c r="F27" i="141"/>
  <c r="F26" i="141"/>
  <c r="F25" i="141"/>
  <c r="F24" i="141"/>
  <c r="F23" i="141"/>
  <c r="F22" i="141"/>
  <c r="F21" i="141"/>
  <c r="F19" i="141"/>
  <c r="F18" i="141"/>
  <c r="F17" i="141"/>
  <c r="F16" i="141"/>
  <c r="F15" i="141"/>
  <c r="F14" i="141"/>
  <c r="F13" i="141"/>
  <c r="F12" i="141"/>
  <c r="F11" i="141"/>
  <c r="F10" i="141"/>
  <c r="F9" i="141"/>
  <c r="F8" i="141"/>
  <c r="F7" i="141"/>
  <c r="F6" i="141"/>
  <c r="F4" i="141"/>
  <c r="Q7" i="104" l="1"/>
  <c r="Q8" i="104"/>
  <c r="Q9" i="104"/>
  <c r="Q10" i="104"/>
  <c r="Q11" i="104"/>
  <c r="Q12" i="104"/>
  <c r="Q13" i="104"/>
  <c r="Q14" i="104"/>
  <c r="Q15" i="104"/>
  <c r="Q16" i="104"/>
  <c r="Q17" i="104"/>
  <c r="Q18" i="104"/>
  <c r="Q19" i="104"/>
  <c r="Q20" i="104"/>
  <c r="Q21" i="104"/>
  <c r="Q22" i="104"/>
  <c r="Q23" i="104"/>
  <c r="Q24" i="104"/>
  <c r="Q25" i="104"/>
  <c r="Q26" i="104"/>
  <c r="Q27" i="104"/>
  <c r="Q28" i="104"/>
  <c r="Q29" i="104"/>
  <c r="Q30" i="104"/>
  <c r="Q31" i="104"/>
  <c r="Q32" i="104"/>
  <c r="Q33" i="104"/>
  <c r="Q34" i="104"/>
  <c r="Q35" i="104"/>
  <c r="Q36" i="104"/>
  <c r="Q37" i="104"/>
  <c r="Q38" i="104"/>
  <c r="Q39" i="104"/>
  <c r="Q40" i="104"/>
  <c r="Q41" i="104"/>
  <c r="Q42" i="104"/>
  <c r="Q43" i="104"/>
  <c r="Q44" i="104"/>
  <c r="Q45" i="104"/>
  <c r="Q46" i="104"/>
  <c r="Q47" i="104"/>
  <c r="Q48" i="104"/>
  <c r="Q49" i="104"/>
  <c r="Q50" i="104"/>
  <c r="Q51" i="104"/>
  <c r="Q52" i="104"/>
  <c r="Q53" i="104"/>
  <c r="Q54" i="104"/>
  <c r="Q55" i="104"/>
  <c r="Q56" i="104"/>
  <c r="Q57" i="104"/>
  <c r="Q58" i="104"/>
  <c r="Q59" i="104"/>
  <c r="Q60" i="104"/>
  <c r="Q61" i="104"/>
  <c r="Q62" i="104"/>
  <c r="Q63" i="104"/>
  <c r="Q64" i="104"/>
  <c r="Q65" i="104"/>
  <c r="Q6" i="104"/>
  <c r="H21" i="105" l="1"/>
  <c r="N21" i="105" s="1"/>
  <c r="G21" i="105"/>
  <c r="M21" i="105" s="1"/>
  <c r="J25" i="7" l="1"/>
  <c r="J30" i="7"/>
  <c r="J31" i="7"/>
  <c r="J32" i="7"/>
  <c r="J33" i="7"/>
  <c r="J45" i="7"/>
  <c r="J46" i="7"/>
  <c r="J47" i="7"/>
  <c r="J43" i="7"/>
  <c r="J39" i="7"/>
  <c r="J40" i="7"/>
  <c r="J41" i="7"/>
  <c r="K59" i="7"/>
  <c r="K61" i="7"/>
  <c r="D64" i="106" l="1"/>
  <c r="K64" i="106"/>
  <c r="L64" i="106"/>
  <c r="M64" i="106"/>
  <c r="N64" i="106"/>
  <c r="O64" i="106"/>
  <c r="P64" i="106"/>
  <c r="C64" i="106"/>
  <c r="D56" i="106"/>
  <c r="K56" i="106"/>
  <c r="L56" i="106"/>
  <c r="M56" i="106"/>
  <c r="N56" i="106"/>
  <c r="O56" i="106"/>
  <c r="P56" i="106"/>
  <c r="C56" i="106"/>
  <c r="D54" i="106"/>
  <c r="K54" i="106"/>
  <c r="L54" i="106"/>
  <c r="M54" i="106"/>
  <c r="N54" i="106"/>
  <c r="O54" i="106"/>
  <c r="P54" i="106"/>
  <c r="C54" i="106"/>
  <c r="D49" i="106"/>
  <c r="K49" i="106"/>
  <c r="L49" i="106"/>
  <c r="M49" i="106"/>
  <c r="N49" i="106"/>
  <c r="O49" i="106"/>
  <c r="P49" i="106"/>
  <c r="C49" i="106"/>
  <c r="D27" i="106"/>
  <c r="K27" i="106"/>
  <c r="K50" i="106" s="1"/>
  <c r="L27" i="106"/>
  <c r="M27" i="106"/>
  <c r="N27" i="106"/>
  <c r="O27" i="106"/>
  <c r="P27" i="106"/>
  <c r="C27" i="106"/>
  <c r="I7" i="106"/>
  <c r="J7" i="106"/>
  <c r="I8" i="106"/>
  <c r="J8" i="106"/>
  <c r="I9" i="106"/>
  <c r="J9" i="106"/>
  <c r="I10" i="106"/>
  <c r="J10" i="106"/>
  <c r="I11" i="106"/>
  <c r="J11" i="106"/>
  <c r="I12" i="106"/>
  <c r="J12" i="106"/>
  <c r="I13" i="106"/>
  <c r="J13" i="106"/>
  <c r="I14" i="106"/>
  <c r="J14" i="106"/>
  <c r="I15" i="106"/>
  <c r="J15" i="106"/>
  <c r="I16" i="106"/>
  <c r="J16" i="106"/>
  <c r="I17" i="106"/>
  <c r="J17" i="106"/>
  <c r="I18" i="106"/>
  <c r="J18" i="106"/>
  <c r="I19" i="106"/>
  <c r="J19" i="106"/>
  <c r="I20" i="106"/>
  <c r="J20" i="106"/>
  <c r="I21" i="106"/>
  <c r="J21" i="106"/>
  <c r="I22" i="106"/>
  <c r="J22" i="106"/>
  <c r="I23" i="106"/>
  <c r="J23" i="106"/>
  <c r="I24" i="106"/>
  <c r="J24" i="106"/>
  <c r="I25" i="106"/>
  <c r="J25" i="106"/>
  <c r="I26" i="106"/>
  <c r="J26" i="106"/>
  <c r="I28" i="106"/>
  <c r="J28" i="106"/>
  <c r="I29" i="106"/>
  <c r="J29" i="106"/>
  <c r="I30" i="106"/>
  <c r="J30" i="106"/>
  <c r="I31" i="106"/>
  <c r="J31" i="106"/>
  <c r="I32" i="106"/>
  <c r="J32" i="106"/>
  <c r="I33" i="106"/>
  <c r="J33" i="106"/>
  <c r="I34" i="106"/>
  <c r="J34" i="106"/>
  <c r="I35" i="106"/>
  <c r="J35" i="106"/>
  <c r="I36" i="106"/>
  <c r="J36" i="106"/>
  <c r="I37" i="106"/>
  <c r="J37" i="106"/>
  <c r="I38" i="106"/>
  <c r="J38" i="106"/>
  <c r="I39" i="106"/>
  <c r="J39" i="106"/>
  <c r="I40" i="106"/>
  <c r="J40" i="106"/>
  <c r="I41" i="106"/>
  <c r="J41" i="106"/>
  <c r="I42" i="106"/>
  <c r="J42" i="106"/>
  <c r="I43" i="106"/>
  <c r="J43" i="106"/>
  <c r="I44" i="106"/>
  <c r="J44" i="106"/>
  <c r="I45" i="106"/>
  <c r="J45" i="106"/>
  <c r="I46" i="106"/>
  <c r="J46" i="106"/>
  <c r="I47" i="106"/>
  <c r="J47" i="106"/>
  <c r="I48" i="106"/>
  <c r="J48" i="106"/>
  <c r="I51" i="106"/>
  <c r="J51" i="106"/>
  <c r="I52" i="106"/>
  <c r="J52" i="106"/>
  <c r="I53" i="106"/>
  <c r="J53" i="106"/>
  <c r="I55" i="106"/>
  <c r="I56" i="106" s="1"/>
  <c r="J55" i="106"/>
  <c r="J56" i="106" s="1"/>
  <c r="I57" i="106"/>
  <c r="J57" i="106"/>
  <c r="I58" i="106"/>
  <c r="J58" i="106"/>
  <c r="I59" i="106"/>
  <c r="J59" i="106"/>
  <c r="I60" i="106"/>
  <c r="J60" i="106"/>
  <c r="I61" i="106"/>
  <c r="J61" i="106"/>
  <c r="I62" i="106"/>
  <c r="J62" i="106"/>
  <c r="I63" i="106"/>
  <c r="J63" i="106"/>
  <c r="J6" i="106"/>
  <c r="I6" i="106"/>
  <c r="G7" i="106"/>
  <c r="H7" i="106"/>
  <c r="G8" i="106"/>
  <c r="H8" i="106"/>
  <c r="G9" i="106"/>
  <c r="H9" i="106"/>
  <c r="G10" i="106"/>
  <c r="H10" i="106"/>
  <c r="G11" i="106"/>
  <c r="H11" i="106"/>
  <c r="G12" i="106"/>
  <c r="H12" i="106"/>
  <c r="G13" i="106"/>
  <c r="H13" i="106"/>
  <c r="G14" i="106"/>
  <c r="H14" i="106"/>
  <c r="G15" i="106"/>
  <c r="H15" i="106"/>
  <c r="G16" i="106"/>
  <c r="H16" i="106"/>
  <c r="G17" i="106"/>
  <c r="H17" i="106"/>
  <c r="G18" i="106"/>
  <c r="H18" i="106"/>
  <c r="G19" i="106"/>
  <c r="H19" i="106"/>
  <c r="G20" i="106"/>
  <c r="H20" i="106"/>
  <c r="G21" i="106"/>
  <c r="H21" i="106"/>
  <c r="G22" i="106"/>
  <c r="H22" i="106"/>
  <c r="G23" i="106"/>
  <c r="H23" i="106"/>
  <c r="G24" i="106"/>
  <c r="H24" i="106"/>
  <c r="G25" i="106"/>
  <c r="H25" i="106"/>
  <c r="G26" i="106"/>
  <c r="H26" i="106"/>
  <c r="G28" i="106"/>
  <c r="H28" i="106"/>
  <c r="G29" i="106"/>
  <c r="H29" i="106"/>
  <c r="G30" i="106"/>
  <c r="H30" i="106"/>
  <c r="G31" i="106"/>
  <c r="H31" i="106"/>
  <c r="G32" i="106"/>
  <c r="H32" i="106"/>
  <c r="G33" i="106"/>
  <c r="H33" i="106"/>
  <c r="G34" i="106"/>
  <c r="H34" i="106"/>
  <c r="G35" i="106"/>
  <c r="H35" i="106"/>
  <c r="G36" i="106"/>
  <c r="H36" i="106"/>
  <c r="G37" i="106"/>
  <c r="H37" i="106"/>
  <c r="G38" i="106"/>
  <c r="H38" i="106"/>
  <c r="G39" i="106"/>
  <c r="H39" i="106"/>
  <c r="G40" i="106"/>
  <c r="H40" i="106"/>
  <c r="G41" i="106"/>
  <c r="H41" i="106"/>
  <c r="G42" i="106"/>
  <c r="H42" i="106"/>
  <c r="G43" i="106"/>
  <c r="H43" i="106"/>
  <c r="G44" i="106"/>
  <c r="H44" i="106"/>
  <c r="G45" i="106"/>
  <c r="H45" i="106"/>
  <c r="G46" i="106"/>
  <c r="H46" i="106"/>
  <c r="G47" i="106"/>
  <c r="H47" i="106"/>
  <c r="G48" i="106"/>
  <c r="H48" i="106"/>
  <c r="G51" i="106"/>
  <c r="H51" i="106"/>
  <c r="G52" i="106"/>
  <c r="H52" i="106"/>
  <c r="G53" i="106"/>
  <c r="H53" i="106"/>
  <c r="G55" i="106"/>
  <c r="G56" i="106" s="1"/>
  <c r="H55" i="106"/>
  <c r="H56" i="106" s="1"/>
  <c r="G57" i="106"/>
  <c r="H57" i="106"/>
  <c r="G58" i="106"/>
  <c r="H58" i="106"/>
  <c r="G59" i="106"/>
  <c r="H59" i="106"/>
  <c r="G60" i="106"/>
  <c r="H60" i="106"/>
  <c r="G61" i="106"/>
  <c r="H61" i="106"/>
  <c r="G62" i="106"/>
  <c r="H62" i="106"/>
  <c r="G63" i="106"/>
  <c r="H63" i="106"/>
  <c r="H6" i="106"/>
  <c r="G6" i="106"/>
  <c r="E7" i="106"/>
  <c r="F7" i="106"/>
  <c r="E8" i="106"/>
  <c r="F8" i="106"/>
  <c r="E9" i="106"/>
  <c r="F9" i="106"/>
  <c r="E10" i="106"/>
  <c r="F10" i="106"/>
  <c r="E11" i="106"/>
  <c r="F11" i="106"/>
  <c r="E12" i="106"/>
  <c r="F12" i="106"/>
  <c r="E13" i="106"/>
  <c r="F13" i="106"/>
  <c r="E14" i="106"/>
  <c r="F14" i="106"/>
  <c r="E15" i="106"/>
  <c r="F15" i="106"/>
  <c r="E16" i="106"/>
  <c r="F16" i="106"/>
  <c r="E17" i="106"/>
  <c r="F17" i="106"/>
  <c r="E18" i="106"/>
  <c r="F18" i="106"/>
  <c r="E19" i="106"/>
  <c r="F19" i="106"/>
  <c r="E20" i="106"/>
  <c r="F20" i="106"/>
  <c r="E21" i="106"/>
  <c r="F21" i="106"/>
  <c r="E22" i="106"/>
  <c r="F22" i="106"/>
  <c r="E23" i="106"/>
  <c r="F23" i="106"/>
  <c r="E24" i="106"/>
  <c r="F24" i="106"/>
  <c r="E25" i="106"/>
  <c r="F25" i="106"/>
  <c r="E26" i="106"/>
  <c r="F26" i="106"/>
  <c r="E28" i="106"/>
  <c r="F28" i="106"/>
  <c r="E29" i="106"/>
  <c r="F29" i="106"/>
  <c r="E30" i="106"/>
  <c r="F30" i="106"/>
  <c r="E31" i="106"/>
  <c r="F31" i="106"/>
  <c r="E32" i="106"/>
  <c r="F32" i="106"/>
  <c r="E33" i="106"/>
  <c r="F33" i="106"/>
  <c r="E34" i="106"/>
  <c r="F34" i="106"/>
  <c r="E35" i="106"/>
  <c r="F35" i="106"/>
  <c r="E36" i="106"/>
  <c r="F36" i="106"/>
  <c r="E37" i="106"/>
  <c r="F37" i="106"/>
  <c r="E38" i="106"/>
  <c r="F38" i="106"/>
  <c r="E39" i="106"/>
  <c r="F39" i="106"/>
  <c r="E40" i="106"/>
  <c r="F40" i="106"/>
  <c r="E41" i="106"/>
  <c r="F41" i="106"/>
  <c r="E42" i="106"/>
  <c r="F42" i="106"/>
  <c r="E43" i="106"/>
  <c r="F43" i="106"/>
  <c r="E44" i="106"/>
  <c r="F44" i="106"/>
  <c r="E45" i="106"/>
  <c r="F45" i="106"/>
  <c r="E46" i="106"/>
  <c r="F46" i="106"/>
  <c r="E47" i="106"/>
  <c r="F47" i="106"/>
  <c r="E48" i="106"/>
  <c r="F48" i="106"/>
  <c r="E51" i="106"/>
  <c r="F51" i="106"/>
  <c r="E52" i="106"/>
  <c r="F52" i="106"/>
  <c r="E53" i="106"/>
  <c r="F53" i="106"/>
  <c r="E55" i="106"/>
  <c r="F55" i="106"/>
  <c r="F56" i="106" s="1"/>
  <c r="E57" i="106"/>
  <c r="F57" i="106"/>
  <c r="E58" i="106"/>
  <c r="F58" i="106"/>
  <c r="E59" i="106"/>
  <c r="F59" i="106"/>
  <c r="E60" i="106"/>
  <c r="F60" i="106"/>
  <c r="E61" i="106"/>
  <c r="F61" i="106"/>
  <c r="E62" i="106"/>
  <c r="F62" i="106"/>
  <c r="E63" i="106"/>
  <c r="F63" i="106"/>
  <c r="F6" i="106"/>
  <c r="E6" i="106"/>
  <c r="Q21" i="106" l="1"/>
  <c r="Q13" i="106"/>
  <c r="I54" i="106"/>
  <c r="Q45" i="106"/>
  <c r="E27" i="106"/>
  <c r="M50" i="106"/>
  <c r="M65" i="106" s="1"/>
  <c r="K65" i="106"/>
  <c r="L50" i="106"/>
  <c r="L65" i="106" s="1"/>
  <c r="I64" i="106"/>
  <c r="N50" i="106"/>
  <c r="N65" i="106" s="1"/>
  <c r="R53" i="106"/>
  <c r="S53" i="106" s="1"/>
  <c r="R51" i="106"/>
  <c r="S51" i="106" s="1"/>
  <c r="R47" i="106"/>
  <c r="S47" i="106" s="1"/>
  <c r="R45" i="106"/>
  <c r="S45" i="106" s="1"/>
  <c r="R43" i="106"/>
  <c r="S43" i="106" s="1"/>
  <c r="R41" i="106"/>
  <c r="S41" i="106" s="1"/>
  <c r="R39" i="106"/>
  <c r="S39" i="106" s="1"/>
  <c r="R37" i="106"/>
  <c r="S37" i="106" s="1"/>
  <c r="R35" i="106"/>
  <c r="S35" i="106" s="1"/>
  <c r="R33" i="106"/>
  <c r="S33" i="106" s="1"/>
  <c r="R31" i="106"/>
  <c r="S31" i="106" s="1"/>
  <c r="R29" i="106"/>
  <c r="R26" i="106"/>
  <c r="R24" i="106"/>
  <c r="S24" i="106" s="1"/>
  <c r="R22" i="106"/>
  <c r="S22" i="106" s="1"/>
  <c r="R20" i="106"/>
  <c r="S20" i="106" s="1"/>
  <c r="R18" i="106"/>
  <c r="S18" i="106" s="1"/>
  <c r="R16" i="106"/>
  <c r="S16" i="106" s="1"/>
  <c r="R14" i="106"/>
  <c r="S14" i="106" s="1"/>
  <c r="R12" i="106"/>
  <c r="S12" i="106" s="1"/>
  <c r="R10" i="106"/>
  <c r="S10" i="106" s="1"/>
  <c r="R8" i="106"/>
  <c r="S8" i="106" s="1"/>
  <c r="G27" i="106"/>
  <c r="H54" i="106"/>
  <c r="R44" i="106"/>
  <c r="S44" i="106" s="1"/>
  <c r="R36" i="106"/>
  <c r="S36" i="106" s="1"/>
  <c r="R28" i="106"/>
  <c r="S28" i="106" s="1"/>
  <c r="J54" i="106"/>
  <c r="P50" i="106"/>
  <c r="P65" i="106" s="1"/>
  <c r="Q63" i="106"/>
  <c r="Q61" i="106"/>
  <c r="Q59" i="106"/>
  <c r="Q53" i="106"/>
  <c r="Q51" i="106"/>
  <c r="Q47" i="106"/>
  <c r="Q43" i="106"/>
  <c r="Q41" i="106"/>
  <c r="Q39" i="106"/>
  <c r="Q37" i="106"/>
  <c r="Q35" i="106"/>
  <c r="Q33" i="106"/>
  <c r="Q31" i="106"/>
  <c r="Q29" i="106"/>
  <c r="Q26" i="106"/>
  <c r="Q24" i="106"/>
  <c r="Q22" i="106"/>
  <c r="Q20" i="106"/>
  <c r="Q16" i="106"/>
  <c r="Q14" i="106"/>
  <c r="Q12" i="106"/>
  <c r="Q10" i="106"/>
  <c r="Q8" i="106"/>
  <c r="G49" i="106"/>
  <c r="O50" i="106"/>
  <c r="O65" i="106" s="1"/>
  <c r="C50" i="106"/>
  <c r="D50" i="106"/>
  <c r="R62" i="106"/>
  <c r="S62" i="106" s="1"/>
  <c r="R52" i="106"/>
  <c r="S52" i="106" s="1"/>
  <c r="R48" i="106"/>
  <c r="R40" i="106"/>
  <c r="S40" i="106" s="1"/>
  <c r="R32" i="106"/>
  <c r="S32" i="106" s="1"/>
  <c r="H64" i="106"/>
  <c r="J64" i="106"/>
  <c r="J49" i="106"/>
  <c r="E64" i="106"/>
  <c r="H27" i="106"/>
  <c r="I27" i="106"/>
  <c r="E54" i="106"/>
  <c r="F27" i="106"/>
  <c r="Q62" i="106"/>
  <c r="Q60" i="106"/>
  <c r="Q25" i="106"/>
  <c r="Q17" i="106"/>
  <c r="Q9" i="106"/>
  <c r="G64" i="106"/>
  <c r="G54" i="106"/>
  <c r="J27" i="106"/>
  <c r="I49" i="106"/>
  <c r="R63" i="106"/>
  <c r="S63" i="106" s="1"/>
  <c r="R61" i="106"/>
  <c r="S61" i="106" s="1"/>
  <c r="R59" i="106"/>
  <c r="R57" i="106"/>
  <c r="S57" i="106" s="1"/>
  <c r="Q52" i="106"/>
  <c r="Q48" i="106"/>
  <c r="Q46" i="106"/>
  <c r="Q44" i="106"/>
  <c r="Q42" i="106"/>
  <c r="Q40" i="106"/>
  <c r="Q38" i="106"/>
  <c r="Q36" i="106"/>
  <c r="Q34" i="106"/>
  <c r="Q32" i="106"/>
  <c r="Q30" i="106"/>
  <c r="Q28" i="106"/>
  <c r="Q23" i="106"/>
  <c r="Q19" i="106"/>
  <c r="Q15" i="106"/>
  <c r="Q11" i="106"/>
  <c r="Q7" i="106"/>
  <c r="H49" i="106"/>
  <c r="F54" i="106"/>
  <c r="R56" i="106"/>
  <c r="S56" i="106" s="1"/>
  <c r="F64" i="106"/>
  <c r="Q57" i="106"/>
  <c r="Q6" i="106"/>
  <c r="R60" i="106"/>
  <c r="R58" i="106"/>
  <c r="S58" i="106" s="1"/>
  <c r="R55" i="106"/>
  <c r="S55" i="106" s="1"/>
  <c r="Q18" i="106"/>
  <c r="F49" i="106"/>
  <c r="R6" i="106"/>
  <c r="Q58" i="106"/>
  <c r="Q55" i="106"/>
  <c r="R46" i="106"/>
  <c r="S46" i="106" s="1"/>
  <c r="R42" i="106"/>
  <c r="S42" i="106" s="1"/>
  <c r="R38" i="106"/>
  <c r="R34" i="106"/>
  <c r="S34" i="106" s="1"/>
  <c r="R30" i="106"/>
  <c r="S30" i="106" s="1"/>
  <c r="R25" i="106"/>
  <c r="S25" i="106" s="1"/>
  <c r="R23" i="106"/>
  <c r="S23" i="106" s="1"/>
  <c r="R21" i="106"/>
  <c r="S21" i="106" s="1"/>
  <c r="R19" i="106"/>
  <c r="S19" i="106" s="1"/>
  <c r="R17" i="106"/>
  <c r="S17" i="106" s="1"/>
  <c r="R15" i="106"/>
  <c r="S15" i="106" s="1"/>
  <c r="R13" i="106"/>
  <c r="S13" i="106" s="1"/>
  <c r="R11" i="106"/>
  <c r="S11" i="106" s="1"/>
  <c r="R9" i="106"/>
  <c r="S9" i="106" s="1"/>
  <c r="R7" i="106"/>
  <c r="S7" i="106" s="1"/>
  <c r="E49" i="106"/>
  <c r="E56" i="106"/>
  <c r="Q56" i="106" s="1"/>
  <c r="F50" i="106" l="1"/>
  <c r="R27" i="106"/>
  <c r="J50" i="106"/>
  <c r="J65" i="106" s="1"/>
  <c r="S60" i="106"/>
  <c r="S48" i="106"/>
  <c r="S38" i="106"/>
  <c r="S29" i="106"/>
  <c r="S27" i="106"/>
  <c r="S26" i="106"/>
  <c r="Q27" i="106"/>
  <c r="E50" i="106"/>
  <c r="E65" i="106" s="1"/>
  <c r="H50" i="106"/>
  <c r="H65" i="106" s="1"/>
  <c r="Q49" i="106"/>
  <c r="R54" i="106"/>
  <c r="S54" i="106" s="1"/>
  <c r="I50" i="106"/>
  <c r="G50" i="106"/>
  <c r="G65" i="106" s="1"/>
  <c r="C65" i="106"/>
  <c r="D65" i="106"/>
  <c r="I65" i="106"/>
  <c r="Q64" i="106"/>
  <c r="Q54" i="106"/>
  <c r="F65" i="106"/>
  <c r="R64" i="106"/>
  <c r="R49" i="106"/>
  <c r="H26" i="135"/>
  <c r="G9" i="135"/>
  <c r="H9" i="135"/>
  <c r="G10" i="135"/>
  <c r="H10" i="135"/>
  <c r="G11" i="135"/>
  <c r="H11" i="135"/>
  <c r="G12" i="135"/>
  <c r="H12" i="135"/>
  <c r="G13" i="135"/>
  <c r="H13" i="135"/>
  <c r="G14" i="135"/>
  <c r="H14" i="135"/>
  <c r="G15" i="135"/>
  <c r="H15" i="135"/>
  <c r="G16" i="135"/>
  <c r="H16" i="135"/>
  <c r="G17" i="135"/>
  <c r="H17" i="135"/>
  <c r="G18" i="135"/>
  <c r="H18" i="135"/>
  <c r="G19" i="135"/>
  <c r="H19" i="135"/>
  <c r="G20" i="135"/>
  <c r="H20" i="135"/>
  <c r="G21" i="135"/>
  <c r="H21" i="135"/>
  <c r="G22" i="135"/>
  <c r="H22" i="135"/>
  <c r="G23" i="135"/>
  <c r="H23" i="135"/>
  <c r="G24" i="135"/>
  <c r="H24" i="135"/>
  <c r="G25" i="135"/>
  <c r="H25" i="135"/>
  <c r="H8" i="135"/>
  <c r="G8" i="135"/>
  <c r="G26" i="135" s="1"/>
  <c r="F26" i="135"/>
  <c r="E26" i="135"/>
  <c r="D26" i="135"/>
  <c r="C26" i="135"/>
  <c r="G5" i="139"/>
  <c r="G6" i="139"/>
  <c r="G7" i="139"/>
  <c r="G8" i="139"/>
  <c r="G9" i="139"/>
  <c r="G10" i="139"/>
  <c r="G11" i="139"/>
  <c r="G12" i="139"/>
  <c r="G13" i="139"/>
  <c r="G14" i="139"/>
  <c r="G15" i="139"/>
  <c r="G16" i="139"/>
  <c r="G17" i="139"/>
  <c r="G18" i="139"/>
  <c r="G19" i="139"/>
  <c r="G20" i="139"/>
  <c r="G21" i="139"/>
  <c r="G22" i="139"/>
  <c r="G23" i="139"/>
  <c r="G24" i="139"/>
  <c r="G25" i="139"/>
  <c r="G26" i="139"/>
  <c r="G27" i="139"/>
  <c r="G28" i="139"/>
  <c r="G29" i="139"/>
  <c r="G30" i="139"/>
  <c r="G31" i="139"/>
  <c r="G32" i="139"/>
  <c r="G33" i="139"/>
  <c r="G34" i="139"/>
  <c r="G35" i="139"/>
  <c r="G36" i="139"/>
  <c r="G37" i="139"/>
  <c r="G38" i="139"/>
  <c r="G39" i="139"/>
  <c r="G40" i="139"/>
  <c r="G41" i="139"/>
  <c r="G42" i="139"/>
  <c r="G43" i="139"/>
  <c r="G44" i="139"/>
  <c r="G45" i="139"/>
  <c r="G46" i="139"/>
  <c r="G47" i="139"/>
  <c r="G48" i="139"/>
  <c r="G49" i="139"/>
  <c r="G50" i="139"/>
  <c r="G51" i="139"/>
  <c r="G52" i="139"/>
  <c r="G4" i="139"/>
  <c r="E5" i="139"/>
  <c r="E6" i="139"/>
  <c r="E7" i="139"/>
  <c r="E8" i="139"/>
  <c r="E9" i="139"/>
  <c r="E10" i="139"/>
  <c r="E11" i="139"/>
  <c r="E12" i="139"/>
  <c r="E13" i="139"/>
  <c r="E14" i="139"/>
  <c r="E15" i="139"/>
  <c r="E16" i="139"/>
  <c r="E17" i="139"/>
  <c r="E18" i="139"/>
  <c r="E19" i="139"/>
  <c r="E20" i="139"/>
  <c r="E21" i="139"/>
  <c r="E22" i="139"/>
  <c r="E23" i="139"/>
  <c r="E24" i="139"/>
  <c r="E25" i="139"/>
  <c r="E26" i="139"/>
  <c r="E27" i="139"/>
  <c r="E28" i="139"/>
  <c r="E29" i="139"/>
  <c r="E30" i="139"/>
  <c r="E31" i="139"/>
  <c r="E32" i="139"/>
  <c r="E33" i="139"/>
  <c r="E34" i="139"/>
  <c r="E35" i="139"/>
  <c r="E36" i="139"/>
  <c r="E37" i="139"/>
  <c r="E38" i="139"/>
  <c r="E39" i="139"/>
  <c r="E40" i="139"/>
  <c r="E41" i="139"/>
  <c r="E42" i="139"/>
  <c r="E43" i="139"/>
  <c r="E44" i="139"/>
  <c r="E45" i="139"/>
  <c r="E46" i="139"/>
  <c r="E47" i="139"/>
  <c r="E48" i="139"/>
  <c r="E49" i="139"/>
  <c r="E50" i="139"/>
  <c r="E51" i="139"/>
  <c r="E52" i="139"/>
  <c r="E4" i="139"/>
  <c r="F52" i="139"/>
  <c r="D51" i="139"/>
  <c r="D52" i="139" s="1"/>
  <c r="F51" i="139"/>
  <c r="C51" i="139"/>
  <c r="C52" i="139" s="1"/>
  <c r="D47" i="139"/>
  <c r="F47" i="139"/>
  <c r="C47" i="139"/>
  <c r="D25" i="139"/>
  <c r="F25" i="139"/>
  <c r="C25" i="139"/>
  <c r="R50" i="106" l="1"/>
  <c r="S50" i="106" s="1"/>
  <c r="S64" i="106"/>
  <c r="S49" i="106"/>
  <c r="Q50" i="106"/>
  <c r="Q65" i="106"/>
  <c r="R65" i="106"/>
  <c r="J54" i="134"/>
  <c r="D54" i="134"/>
  <c r="F54" i="134"/>
  <c r="H54" i="134"/>
  <c r="S65" i="106" l="1"/>
  <c r="K56" i="130"/>
  <c r="L56" i="130"/>
  <c r="J56" i="130"/>
  <c r="H56" i="130"/>
  <c r="D56" i="130"/>
  <c r="E56" i="130"/>
  <c r="F56" i="130"/>
  <c r="G56" i="130"/>
  <c r="C56" i="130"/>
  <c r="D64" i="118" l="1"/>
  <c r="E64" i="118"/>
  <c r="F64" i="118"/>
  <c r="G64" i="118"/>
  <c r="H64" i="118"/>
  <c r="C64" i="118"/>
  <c r="D56" i="118"/>
  <c r="E56" i="118"/>
  <c r="F56" i="118"/>
  <c r="G56" i="118"/>
  <c r="H56" i="118"/>
  <c r="C56" i="118"/>
  <c r="D54" i="118"/>
  <c r="E54" i="118"/>
  <c r="F54" i="118"/>
  <c r="G54" i="118"/>
  <c r="H54" i="118"/>
  <c r="C54" i="118"/>
  <c r="D49" i="118"/>
  <c r="D50" i="118" s="1"/>
  <c r="E49" i="118"/>
  <c r="E50" i="118" s="1"/>
  <c r="F49" i="118"/>
  <c r="G49" i="118"/>
  <c r="H49" i="118"/>
  <c r="H50" i="118" s="1"/>
  <c r="C49" i="118"/>
  <c r="C50" i="118" s="1"/>
  <c r="D27" i="118"/>
  <c r="E27" i="118"/>
  <c r="F27" i="118"/>
  <c r="F50" i="118" s="1"/>
  <c r="G27" i="118"/>
  <c r="G50" i="118" s="1"/>
  <c r="H27" i="118"/>
  <c r="C27" i="118"/>
  <c r="D64" i="117"/>
  <c r="E64" i="117"/>
  <c r="F64" i="117"/>
  <c r="C64" i="117"/>
  <c r="D56" i="117"/>
  <c r="E56" i="117"/>
  <c r="F56" i="117"/>
  <c r="C56" i="117"/>
  <c r="D54" i="117"/>
  <c r="E54" i="117"/>
  <c r="F54" i="117"/>
  <c r="C54" i="117"/>
  <c r="D49" i="117"/>
  <c r="E49" i="117"/>
  <c r="F49" i="117"/>
  <c r="C49" i="117"/>
  <c r="C50" i="117" s="1"/>
  <c r="D27" i="117"/>
  <c r="E27" i="117"/>
  <c r="F27" i="117"/>
  <c r="C27" i="117"/>
  <c r="G65" i="118" l="1"/>
  <c r="C65" i="118"/>
  <c r="E65" i="118"/>
  <c r="F65" i="118"/>
  <c r="H65" i="118"/>
  <c r="D65" i="118"/>
  <c r="C65" i="117"/>
  <c r="F50" i="117"/>
  <c r="E50" i="117"/>
  <c r="D50" i="117"/>
  <c r="D64" i="116"/>
  <c r="E64" i="116"/>
  <c r="F64" i="116"/>
  <c r="C64" i="116"/>
  <c r="D56" i="116"/>
  <c r="E56" i="116"/>
  <c r="F56" i="116"/>
  <c r="C56" i="116"/>
  <c r="D54" i="116"/>
  <c r="E54" i="116"/>
  <c r="F54" i="116"/>
  <c r="C54" i="116"/>
  <c r="D49" i="116"/>
  <c r="D50" i="116" s="1"/>
  <c r="E49" i="116"/>
  <c r="E50" i="116" s="1"/>
  <c r="F49" i="116"/>
  <c r="F50" i="116" s="1"/>
  <c r="C49" i="116"/>
  <c r="C50" i="116" s="1"/>
  <c r="D27" i="116"/>
  <c r="E27" i="116"/>
  <c r="F27" i="116"/>
  <c r="C27" i="116"/>
  <c r="D64" i="115"/>
  <c r="E64" i="115"/>
  <c r="F64" i="115"/>
  <c r="G64" i="115"/>
  <c r="H64" i="115"/>
  <c r="I64" i="115"/>
  <c r="J64" i="115"/>
  <c r="K64" i="115"/>
  <c r="L64" i="115"/>
  <c r="M64" i="115"/>
  <c r="N64" i="115"/>
  <c r="C64" i="115"/>
  <c r="D56" i="115"/>
  <c r="E56" i="115"/>
  <c r="F56" i="115"/>
  <c r="G56" i="115"/>
  <c r="H56" i="115"/>
  <c r="I56" i="115"/>
  <c r="J56" i="115"/>
  <c r="K56" i="115"/>
  <c r="L56" i="115"/>
  <c r="M56" i="115"/>
  <c r="N56" i="115"/>
  <c r="C56" i="115"/>
  <c r="D54" i="115"/>
  <c r="E54" i="115"/>
  <c r="F54" i="115"/>
  <c r="G54" i="115"/>
  <c r="H54" i="115"/>
  <c r="I54" i="115"/>
  <c r="J54" i="115"/>
  <c r="K54" i="115"/>
  <c r="L54" i="115"/>
  <c r="M54" i="115"/>
  <c r="N54" i="115"/>
  <c r="C54" i="115"/>
  <c r="D49" i="115"/>
  <c r="E49" i="115"/>
  <c r="F49" i="115"/>
  <c r="G49" i="115"/>
  <c r="H49" i="115"/>
  <c r="I49" i="115"/>
  <c r="J49" i="115"/>
  <c r="K49" i="115"/>
  <c r="L49" i="115"/>
  <c r="M49" i="115"/>
  <c r="N49" i="115"/>
  <c r="C49" i="115"/>
  <c r="D27" i="115"/>
  <c r="E27" i="115"/>
  <c r="F27" i="115"/>
  <c r="G27" i="115"/>
  <c r="H27" i="115"/>
  <c r="I27" i="115"/>
  <c r="J27" i="115"/>
  <c r="K27" i="115"/>
  <c r="L27" i="115"/>
  <c r="M27" i="115"/>
  <c r="N27" i="115"/>
  <c r="C27" i="115"/>
  <c r="O60" i="115"/>
  <c r="P60" i="115"/>
  <c r="O61" i="115"/>
  <c r="P61" i="115"/>
  <c r="O62" i="115"/>
  <c r="P62" i="115"/>
  <c r="O63" i="115"/>
  <c r="P63" i="115"/>
  <c r="O7" i="115"/>
  <c r="P7" i="115"/>
  <c r="O8" i="115"/>
  <c r="P8" i="115"/>
  <c r="O9" i="115"/>
  <c r="P9" i="115"/>
  <c r="O10" i="115"/>
  <c r="P10" i="115"/>
  <c r="O11" i="115"/>
  <c r="P11" i="115"/>
  <c r="O12" i="115"/>
  <c r="P12" i="115"/>
  <c r="O13" i="115"/>
  <c r="P13" i="115"/>
  <c r="O14" i="115"/>
  <c r="P14" i="115"/>
  <c r="O15" i="115"/>
  <c r="P15" i="115"/>
  <c r="O16" i="115"/>
  <c r="P16" i="115"/>
  <c r="O17" i="115"/>
  <c r="P17" i="115"/>
  <c r="O18" i="115"/>
  <c r="P18" i="115"/>
  <c r="O19" i="115"/>
  <c r="P19" i="115"/>
  <c r="O20" i="115"/>
  <c r="P20" i="115"/>
  <c r="O21" i="115"/>
  <c r="P21" i="115"/>
  <c r="O22" i="115"/>
  <c r="P22" i="115"/>
  <c r="O23" i="115"/>
  <c r="P23" i="115"/>
  <c r="O24" i="115"/>
  <c r="P24" i="115"/>
  <c r="O25" i="115"/>
  <c r="P25" i="115"/>
  <c r="O26" i="115"/>
  <c r="P26" i="115"/>
  <c r="O28" i="115"/>
  <c r="P28" i="115"/>
  <c r="O29" i="115"/>
  <c r="P29" i="115"/>
  <c r="O30" i="115"/>
  <c r="P30" i="115"/>
  <c r="O31" i="115"/>
  <c r="P31" i="115"/>
  <c r="O32" i="115"/>
  <c r="P32" i="115"/>
  <c r="O33" i="115"/>
  <c r="P33" i="115"/>
  <c r="O34" i="115"/>
  <c r="P34" i="115"/>
  <c r="O35" i="115"/>
  <c r="P35" i="115"/>
  <c r="O36" i="115"/>
  <c r="P36" i="115"/>
  <c r="O37" i="115"/>
  <c r="P37" i="115"/>
  <c r="O38" i="115"/>
  <c r="P38" i="115"/>
  <c r="O39" i="115"/>
  <c r="P39" i="115"/>
  <c r="O40" i="115"/>
  <c r="P40" i="115"/>
  <c r="O41" i="115"/>
  <c r="P41" i="115"/>
  <c r="O42" i="115"/>
  <c r="P42" i="115"/>
  <c r="O43" i="115"/>
  <c r="P43" i="115"/>
  <c r="O44" i="115"/>
  <c r="P44" i="115"/>
  <c r="O45" i="115"/>
  <c r="P45" i="115"/>
  <c r="O46" i="115"/>
  <c r="P46" i="115"/>
  <c r="O47" i="115"/>
  <c r="P47" i="115"/>
  <c r="O48" i="115"/>
  <c r="P48" i="115"/>
  <c r="O51" i="115"/>
  <c r="P51" i="115"/>
  <c r="O52" i="115"/>
  <c r="P52" i="115"/>
  <c r="O53" i="115"/>
  <c r="P53" i="115"/>
  <c r="O55" i="115"/>
  <c r="P55" i="115"/>
  <c r="O57" i="115"/>
  <c r="P57" i="115"/>
  <c r="O58" i="115"/>
  <c r="P58" i="115"/>
  <c r="O59" i="115"/>
  <c r="P59" i="115"/>
  <c r="D64" i="114"/>
  <c r="E64" i="114"/>
  <c r="F64" i="114"/>
  <c r="G64" i="114"/>
  <c r="H64" i="114"/>
  <c r="I64" i="114"/>
  <c r="J64" i="114"/>
  <c r="K64" i="114"/>
  <c r="L64" i="114"/>
  <c r="M64" i="114"/>
  <c r="N64" i="114"/>
  <c r="C64" i="114"/>
  <c r="D56" i="114"/>
  <c r="E56" i="114"/>
  <c r="F56" i="114"/>
  <c r="G56" i="114"/>
  <c r="H56" i="114"/>
  <c r="I56" i="114"/>
  <c r="J56" i="114"/>
  <c r="K56" i="114"/>
  <c r="L56" i="114"/>
  <c r="M56" i="114"/>
  <c r="N56" i="114"/>
  <c r="C56" i="114"/>
  <c r="D54" i="114"/>
  <c r="E54" i="114"/>
  <c r="F54" i="114"/>
  <c r="G54" i="114"/>
  <c r="H54" i="114"/>
  <c r="I54" i="114"/>
  <c r="J54" i="114"/>
  <c r="K54" i="114"/>
  <c r="L54" i="114"/>
  <c r="M54" i="114"/>
  <c r="N54" i="114"/>
  <c r="C54" i="114"/>
  <c r="D49" i="114"/>
  <c r="E49" i="114"/>
  <c r="E50" i="114" s="1"/>
  <c r="F49" i="114"/>
  <c r="F50" i="114" s="1"/>
  <c r="G49" i="114"/>
  <c r="H49" i="114"/>
  <c r="H50" i="114" s="1"/>
  <c r="I49" i="114"/>
  <c r="I50" i="114" s="1"/>
  <c r="J49" i="114"/>
  <c r="J50" i="114" s="1"/>
  <c r="K49" i="114"/>
  <c r="K50" i="114" s="1"/>
  <c r="L49" i="114"/>
  <c r="L50" i="114" s="1"/>
  <c r="M49" i="114"/>
  <c r="M50" i="114" s="1"/>
  <c r="N49" i="114"/>
  <c r="N50" i="114" s="1"/>
  <c r="C49" i="114"/>
  <c r="C50" i="114" s="1"/>
  <c r="D27" i="114"/>
  <c r="E27" i="114"/>
  <c r="F27" i="114"/>
  <c r="G27" i="114"/>
  <c r="H27" i="114"/>
  <c r="I27" i="114"/>
  <c r="J27" i="114"/>
  <c r="K27" i="114"/>
  <c r="L27" i="114"/>
  <c r="M27" i="114"/>
  <c r="N27" i="114"/>
  <c r="C27" i="114"/>
  <c r="O7" i="114"/>
  <c r="P7" i="114"/>
  <c r="O8" i="114"/>
  <c r="P8" i="114"/>
  <c r="O9" i="114"/>
  <c r="P9" i="114"/>
  <c r="O10" i="114"/>
  <c r="P10" i="114"/>
  <c r="O11" i="114"/>
  <c r="P11" i="114"/>
  <c r="O12" i="114"/>
  <c r="P12" i="114"/>
  <c r="O13" i="114"/>
  <c r="P13" i="114"/>
  <c r="O14" i="114"/>
  <c r="P14" i="114"/>
  <c r="O15" i="114"/>
  <c r="P15" i="114"/>
  <c r="O16" i="114"/>
  <c r="P16" i="114"/>
  <c r="O17" i="114"/>
  <c r="P17" i="114"/>
  <c r="O18" i="114"/>
  <c r="P18" i="114"/>
  <c r="O19" i="114"/>
  <c r="P19" i="114"/>
  <c r="O20" i="114"/>
  <c r="P20" i="114"/>
  <c r="O21" i="114"/>
  <c r="P21" i="114"/>
  <c r="O22" i="114"/>
  <c r="P22" i="114"/>
  <c r="O23" i="114"/>
  <c r="P23" i="114"/>
  <c r="O24" i="114"/>
  <c r="P24" i="114"/>
  <c r="O25" i="114"/>
  <c r="P25" i="114"/>
  <c r="O26" i="114"/>
  <c r="P26" i="114"/>
  <c r="O28" i="114"/>
  <c r="P28" i="114"/>
  <c r="O29" i="114"/>
  <c r="P29" i="114"/>
  <c r="O30" i="114"/>
  <c r="P30" i="114"/>
  <c r="O31" i="114"/>
  <c r="P31" i="114"/>
  <c r="O32" i="114"/>
  <c r="P32" i="114"/>
  <c r="O33" i="114"/>
  <c r="P33" i="114"/>
  <c r="O34" i="114"/>
  <c r="P34" i="114"/>
  <c r="O35" i="114"/>
  <c r="P35" i="114"/>
  <c r="O36" i="114"/>
  <c r="P36" i="114"/>
  <c r="O37" i="114"/>
  <c r="P37" i="114"/>
  <c r="O38" i="114"/>
  <c r="P38" i="114"/>
  <c r="O39" i="114"/>
  <c r="P39" i="114"/>
  <c r="O40" i="114"/>
  <c r="P40" i="114"/>
  <c r="O41" i="114"/>
  <c r="P41" i="114"/>
  <c r="O42" i="114"/>
  <c r="P42" i="114"/>
  <c r="O43" i="114"/>
  <c r="P43" i="114"/>
  <c r="O44" i="114"/>
  <c r="P44" i="114"/>
  <c r="O45" i="114"/>
  <c r="P45" i="114"/>
  <c r="O46" i="114"/>
  <c r="P46" i="114"/>
  <c r="O47" i="114"/>
  <c r="P47" i="114"/>
  <c r="O48" i="114"/>
  <c r="P48" i="114"/>
  <c r="O51" i="114"/>
  <c r="P51" i="114"/>
  <c r="O52" i="114"/>
  <c r="P52" i="114"/>
  <c r="O53" i="114"/>
  <c r="P53" i="114"/>
  <c r="O55" i="114"/>
  <c r="P55" i="114"/>
  <c r="O57" i="114"/>
  <c r="P57" i="114"/>
  <c r="O58" i="114"/>
  <c r="P58" i="114"/>
  <c r="O59" i="114"/>
  <c r="P59" i="114"/>
  <c r="O60" i="114"/>
  <c r="P60" i="114"/>
  <c r="O61" i="114"/>
  <c r="P61" i="114"/>
  <c r="O62" i="114"/>
  <c r="P62" i="114"/>
  <c r="O63" i="114"/>
  <c r="P63" i="114"/>
  <c r="G65" i="113"/>
  <c r="H65" i="113"/>
  <c r="D64" i="113"/>
  <c r="E64" i="113"/>
  <c r="F64" i="113"/>
  <c r="G64" i="113"/>
  <c r="H64" i="113"/>
  <c r="I64" i="113"/>
  <c r="J64" i="113"/>
  <c r="C64" i="113"/>
  <c r="D56" i="113"/>
  <c r="D65" i="113" s="1"/>
  <c r="E56" i="113"/>
  <c r="E65" i="113" s="1"/>
  <c r="F56" i="113"/>
  <c r="F65" i="113" s="1"/>
  <c r="G56" i="113"/>
  <c r="H56" i="113"/>
  <c r="I56" i="113"/>
  <c r="J56" i="113"/>
  <c r="C56" i="113"/>
  <c r="C65" i="113" s="1"/>
  <c r="D54" i="113"/>
  <c r="E54" i="113"/>
  <c r="F54" i="113"/>
  <c r="G54" i="113"/>
  <c r="H54" i="113"/>
  <c r="I54" i="113"/>
  <c r="J54" i="113"/>
  <c r="C54" i="113"/>
  <c r="D50" i="113"/>
  <c r="E50" i="113"/>
  <c r="F50" i="113"/>
  <c r="G50" i="113"/>
  <c r="H50" i="113"/>
  <c r="C50" i="113"/>
  <c r="D49" i="113"/>
  <c r="E49" i="113"/>
  <c r="F49" i="113"/>
  <c r="G49" i="113"/>
  <c r="H49" i="113"/>
  <c r="I49" i="113"/>
  <c r="J49" i="113"/>
  <c r="C49" i="113"/>
  <c r="D27" i="113"/>
  <c r="E27" i="113"/>
  <c r="F27" i="113"/>
  <c r="G27" i="113"/>
  <c r="H27" i="113"/>
  <c r="I27" i="113"/>
  <c r="I50" i="113" s="1"/>
  <c r="I65" i="113" s="1"/>
  <c r="J27" i="113"/>
  <c r="J50" i="113" s="1"/>
  <c r="J65" i="113" s="1"/>
  <c r="C27" i="113"/>
  <c r="D64" i="111"/>
  <c r="E64" i="111"/>
  <c r="F64" i="111"/>
  <c r="G64" i="111"/>
  <c r="H64" i="111"/>
  <c r="I64" i="111"/>
  <c r="J64" i="111"/>
  <c r="K64" i="111"/>
  <c r="L64" i="111"/>
  <c r="M64" i="111"/>
  <c r="P64" i="111"/>
  <c r="Q64" i="111"/>
  <c r="C64" i="111"/>
  <c r="D56" i="111"/>
  <c r="E56" i="111"/>
  <c r="F56" i="111"/>
  <c r="G56" i="111"/>
  <c r="H56" i="111"/>
  <c r="I56" i="111"/>
  <c r="J56" i="111"/>
  <c r="K56" i="111"/>
  <c r="L56" i="111"/>
  <c r="M56" i="111"/>
  <c r="P56" i="111"/>
  <c r="Q56" i="111"/>
  <c r="C56" i="111"/>
  <c r="D54" i="111"/>
  <c r="E54" i="111"/>
  <c r="F54" i="111"/>
  <c r="G54" i="111"/>
  <c r="H54" i="111"/>
  <c r="I54" i="111"/>
  <c r="J54" i="111"/>
  <c r="K54" i="111"/>
  <c r="L54" i="111"/>
  <c r="M54" i="111"/>
  <c r="P54" i="111"/>
  <c r="Q54" i="111"/>
  <c r="C54" i="111"/>
  <c r="D49" i="111"/>
  <c r="E49" i="111"/>
  <c r="F49" i="111"/>
  <c r="G49" i="111"/>
  <c r="H49" i="111"/>
  <c r="I49" i="111"/>
  <c r="J49" i="111"/>
  <c r="K49" i="111"/>
  <c r="L49" i="111"/>
  <c r="M49" i="111"/>
  <c r="P49" i="111"/>
  <c r="Q49" i="111"/>
  <c r="C49" i="111"/>
  <c r="P27" i="111"/>
  <c r="Q27" i="111"/>
  <c r="D27" i="111"/>
  <c r="E27" i="111"/>
  <c r="F27" i="111"/>
  <c r="G27" i="111"/>
  <c r="H27" i="111"/>
  <c r="I27" i="111"/>
  <c r="J27" i="111"/>
  <c r="K27" i="111"/>
  <c r="L27" i="111"/>
  <c r="M27" i="111"/>
  <c r="C27" i="111"/>
  <c r="N7" i="111"/>
  <c r="O7" i="111"/>
  <c r="N8" i="111"/>
  <c r="O8" i="111"/>
  <c r="N9" i="111"/>
  <c r="O9" i="111"/>
  <c r="N10" i="111"/>
  <c r="O10" i="111"/>
  <c r="N11" i="111"/>
  <c r="O11" i="111"/>
  <c r="N12" i="111"/>
  <c r="O12" i="111"/>
  <c r="N13" i="111"/>
  <c r="O13" i="111"/>
  <c r="N14" i="111"/>
  <c r="O14" i="111"/>
  <c r="N15" i="111"/>
  <c r="O15" i="111"/>
  <c r="N16" i="111"/>
  <c r="O16" i="111"/>
  <c r="N17" i="111"/>
  <c r="O17" i="111"/>
  <c r="N18" i="111"/>
  <c r="O18" i="111"/>
  <c r="N19" i="111"/>
  <c r="O19" i="111"/>
  <c r="N20" i="111"/>
  <c r="O20" i="111"/>
  <c r="N21" i="111"/>
  <c r="O21" i="111"/>
  <c r="N22" i="111"/>
  <c r="O22" i="111"/>
  <c r="N23" i="111"/>
  <c r="O23" i="111"/>
  <c r="N24" i="111"/>
  <c r="O24" i="111"/>
  <c r="N25" i="111"/>
  <c r="O25" i="111"/>
  <c r="N26" i="111"/>
  <c r="O26" i="111"/>
  <c r="N28" i="111"/>
  <c r="O28" i="111"/>
  <c r="N29" i="111"/>
  <c r="O29" i="111"/>
  <c r="N30" i="111"/>
  <c r="O30" i="111"/>
  <c r="N31" i="111"/>
  <c r="O31" i="111"/>
  <c r="N32" i="111"/>
  <c r="O32" i="111"/>
  <c r="N33" i="111"/>
  <c r="O33" i="111"/>
  <c r="N34" i="111"/>
  <c r="O34" i="111"/>
  <c r="N35" i="111"/>
  <c r="O35" i="111"/>
  <c r="N36" i="111"/>
  <c r="O36" i="111"/>
  <c r="N37" i="111"/>
  <c r="O37" i="111"/>
  <c r="N38" i="111"/>
  <c r="O38" i="111"/>
  <c r="N39" i="111"/>
  <c r="O39" i="111"/>
  <c r="N40" i="111"/>
  <c r="O40" i="111"/>
  <c r="N41" i="111"/>
  <c r="O41" i="111"/>
  <c r="N42" i="111"/>
  <c r="O42" i="111"/>
  <c r="N43" i="111"/>
  <c r="O43" i="111"/>
  <c r="N44" i="111"/>
  <c r="O44" i="111"/>
  <c r="N45" i="111"/>
  <c r="O45" i="111"/>
  <c r="N46" i="111"/>
  <c r="O46" i="111"/>
  <c r="N47" i="111"/>
  <c r="O47" i="111"/>
  <c r="N48" i="111"/>
  <c r="O48" i="111"/>
  <c r="N51" i="111"/>
  <c r="O51" i="111"/>
  <c r="N52" i="111"/>
  <c r="O52" i="111"/>
  <c r="N53" i="111"/>
  <c r="O53" i="111"/>
  <c r="N55" i="111"/>
  <c r="N56" i="111" s="1"/>
  <c r="O55" i="111"/>
  <c r="O56" i="111" s="1"/>
  <c r="N57" i="111"/>
  <c r="O57" i="111"/>
  <c r="N58" i="111"/>
  <c r="O58" i="111"/>
  <c r="N59" i="111"/>
  <c r="O59" i="111"/>
  <c r="N60" i="111"/>
  <c r="O60" i="111"/>
  <c r="N61" i="111"/>
  <c r="O61" i="111"/>
  <c r="N62" i="111"/>
  <c r="O62" i="111"/>
  <c r="N63" i="111"/>
  <c r="O63" i="111"/>
  <c r="N6" i="111"/>
  <c r="F65" i="117" l="1"/>
  <c r="E65" i="117"/>
  <c r="D65" i="117"/>
  <c r="L50" i="111"/>
  <c r="L65" i="111" s="1"/>
  <c r="H50" i="111"/>
  <c r="P56" i="114"/>
  <c r="O56" i="114"/>
  <c r="F65" i="116"/>
  <c r="E65" i="116"/>
  <c r="D65" i="116"/>
  <c r="C65" i="116"/>
  <c r="N50" i="115"/>
  <c r="N65" i="115" s="1"/>
  <c r="J50" i="115"/>
  <c r="O54" i="115"/>
  <c r="F50" i="115"/>
  <c r="K50" i="115"/>
  <c r="H50" i="115"/>
  <c r="G50" i="115"/>
  <c r="G65" i="115" s="1"/>
  <c r="O56" i="115"/>
  <c r="L50" i="115"/>
  <c r="P54" i="115"/>
  <c r="O27" i="115"/>
  <c r="I50" i="115"/>
  <c r="P49" i="115"/>
  <c r="D50" i="115"/>
  <c r="D65" i="115" s="1"/>
  <c r="P56" i="115"/>
  <c r="P64" i="115"/>
  <c r="M50" i="115"/>
  <c r="E50" i="115"/>
  <c r="C50" i="115"/>
  <c r="O49" i="115"/>
  <c r="P27" i="115"/>
  <c r="O64" i="115"/>
  <c r="C65" i="114"/>
  <c r="K65" i="114"/>
  <c r="N65" i="114"/>
  <c r="J65" i="114"/>
  <c r="F65" i="114"/>
  <c r="M65" i="114"/>
  <c r="I65" i="114"/>
  <c r="E65" i="114"/>
  <c r="L65" i="114"/>
  <c r="H65" i="114"/>
  <c r="O49" i="114"/>
  <c r="G50" i="114"/>
  <c r="O50" i="114" s="1"/>
  <c r="O64" i="114"/>
  <c r="G65" i="114"/>
  <c r="P27" i="114"/>
  <c r="P54" i="114"/>
  <c r="O27" i="114"/>
  <c r="O54" i="114"/>
  <c r="P49" i="114"/>
  <c r="D50" i="114"/>
  <c r="P50" i="114" s="1"/>
  <c r="P64" i="114"/>
  <c r="D65" i="114"/>
  <c r="C50" i="111"/>
  <c r="C65" i="111" s="1"/>
  <c r="K50" i="111"/>
  <c r="G50" i="111"/>
  <c r="G65" i="111" s="1"/>
  <c r="Q50" i="111"/>
  <c r="P50" i="111"/>
  <c r="J50" i="111"/>
  <c r="F50" i="111"/>
  <c r="F65" i="111" s="1"/>
  <c r="M50" i="111"/>
  <c r="I50" i="111"/>
  <c r="I65" i="111" s="1"/>
  <c r="E50" i="111"/>
  <c r="E65" i="111" s="1"/>
  <c r="H65" i="111"/>
  <c r="O54" i="111"/>
  <c r="N27" i="111"/>
  <c r="N54" i="111"/>
  <c r="M65" i="111"/>
  <c r="N49" i="111"/>
  <c r="O64" i="111"/>
  <c r="N64" i="111"/>
  <c r="O49" i="111"/>
  <c r="D50" i="111"/>
  <c r="D65" i="111" s="1"/>
  <c r="D65" i="42"/>
  <c r="C65" i="42"/>
  <c r="D64" i="42"/>
  <c r="C64" i="42"/>
  <c r="D56" i="42"/>
  <c r="C56" i="42"/>
  <c r="D54" i="42"/>
  <c r="C54" i="42"/>
  <c r="N50" i="111" l="1"/>
  <c r="N65" i="111" s="1"/>
  <c r="J65" i="115"/>
  <c r="L65" i="115"/>
  <c r="H65" i="115"/>
  <c r="F65" i="115"/>
  <c r="K65" i="115"/>
  <c r="M65" i="115"/>
  <c r="P50" i="115"/>
  <c r="I65" i="115"/>
  <c r="O50" i="115"/>
  <c r="C65" i="115"/>
  <c r="E65" i="115"/>
  <c r="P65" i="114"/>
  <c r="O65" i="114"/>
  <c r="Q65" i="111"/>
  <c r="P65" i="111"/>
  <c r="K65" i="111"/>
  <c r="J65" i="111"/>
  <c r="D50" i="42"/>
  <c r="C50" i="42"/>
  <c r="D49" i="42"/>
  <c r="C49" i="42"/>
  <c r="D27" i="42"/>
  <c r="C27" i="42"/>
  <c r="E57" i="42"/>
  <c r="F57" i="42"/>
  <c r="E58" i="42"/>
  <c r="F58" i="42"/>
  <c r="E59" i="42"/>
  <c r="F59" i="42"/>
  <c r="E60" i="42"/>
  <c r="F60" i="42"/>
  <c r="E61" i="42"/>
  <c r="F61" i="42"/>
  <c r="E62" i="42"/>
  <c r="F62" i="42"/>
  <c r="E63" i="42"/>
  <c r="F63" i="42"/>
  <c r="E7" i="42"/>
  <c r="F7" i="42"/>
  <c r="E8" i="42"/>
  <c r="F8" i="42"/>
  <c r="E9" i="42"/>
  <c r="F9" i="42"/>
  <c r="E10" i="42"/>
  <c r="F10" i="42"/>
  <c r="E11" i="42"/>
  <c r="F11" i="42"/>
  <c r="E12" i="42"/>
  <c r="F12" i="42"/>
  <c r="E13" i="42"/>
  <c r="F13" i="42"/>
  <c r="E14" i="42"/>
  <c r="F14" i="42"/>
  <c r="E15" i="42"/>
  <c r="F15" i="42"/>
  <c r="E16" i="42"/>
  <c r="F16" i="42"/>
  <c r="E17" i="42"/>
  <c r="F17" i="42"/>
  <c r="E18" i="42"/>
  <c r="F18" i="42"/>
  <c r="E19" i="42"/>
  <c r="F19" i="42"/>
  <c r="E20" i="42"/>
  <c r="F20" i="42"/>
  <c r="E21" i="42"/>
  <c r="F21" i="42"/>
  <c r="E22" i="42"/>
  <c r="F22" i="42"/>
  <c r="E23" i="42"/>
  <c r="F23" i="42"/>
  <c r="E24" i="42"/>
  <c r="F24" i="42"/>
  <c r="E25" i="42"/>
  <c r="F25" i="42"/>
  <c r="E26" i="42"/>
  <c r="F26" i="42"/>
  <c r="E28" i="42"/>
  <c r="F28" i="42"/>
  <c r="E29" i="42"/>
  <c r="F29" i="42"/>
  <c r="E30" i="42"/>
  <c r="F30" i="42"/>
  <c r="E31" i="42"/>
  <c r="F31" i="42"/>
  <c r="E32" i="42"/>
  <c r="F32" i="42"/>
  <c r="E33" i="42"/>
  <c r="F33" i="42"/>
  <c r="E34" i="42"/>
  <c r="F34" i="42"/>
  <c r="E35" i="42"/>
  <c r="F35" i="42"/>
  <c r="E36" i="42"/>
  <c r="F36" i="42"/>
  <c r="E37" i="42"/>
  <c r="F37" i="42"/>
  <c r="E38" i="42"/>
  <c r="F38" i="42"/>
  <c r="E39" i="42"/>
  <c r="F39" i="42"/>
  <c r="E40" i="42"/>
  <c r="F40" i="42"/>
  <c r="E41" i="42"/>
  <c r="F41" i="42"/>
  <c r="E42" i="42"/>
  <c r="F42" i="42"/>
  <c r="E43" i="42"/>
  <c r="F43" i="42"/>
  <c r="E44" i="42"/>
  <c r="F44" i="42"/>
  <c r="E45" i="42"/>
  <c r="F45" i="42"/>
  <c r="E46" i="42"/>
  <c r="F46" i="42"/>
  <c r="E47" i="42"/>
  <c r="F47" i="42"/>
  <c r="E48" i="42"/>
  <c r="F48" i="42"/>
  <c r="E51" i="42"/>
  <c r="F51" i="42"/>
  <c r="E52" i="42"/>
  <c r="F52" i="42"/>
  <c r="E53" i="42"/>
  <c r="F53" i="42"/>
  <c r="E55" i="42"/>
  <c r="F55" i="42"/>
  <c r="P65" i="115" l="1"/>
  <c r="O65" i="115"/>
  <c r="AA8" i="77"/>
  <c r="AA9" i="77"/>
  <c r="AA10" i="77"/>
  <c r="AA11" i="77"/>
  <c r="AA12" i="77"/>
  <c r="AA13" i="77"/>
  <c r="AA14" i="77"/>
  <c r="AA15" i="77"/>
  <c r="AA16" i="77"/>
  <c r="AA17" i="77"/>
  <c r="AA18" i="77"/>
  <c r="AA19" i="77"/>
  <c r="AA20" i="77"/>
  <c r="AA21" i="77"/>
  <c r="AA22" i="77"/>
  <c r="AA23" i="77"/>
  <c r="AA24" i="77"/>
  <c r="AA25" i="77"/>
  <c r="AA26" i="77"/>
  <c r="AA28" i="77"/>
  <c r="AA34" i="77"/>
  <c r="AA36" i="77"/>
  <c r="AA42" i="77"/>
  <c r="AA48" i="77"/>
  <c r="AA51" i="77"/>
  <c r="AA52" i="77"/>
  <c r="AA53" i="77"/>
  <c r="AA63" i="77"/>
  <c r="AA64" i="77"/>
  <c r="AA6" i="77"/>
  <c r="V7" i="77"/>
  <c r="V8" i="77"/>
  <c r="V9" i="77"/>
  <c r="V10" i="77"/>
  <c r="V11" i="77"/>
  <c r="V12" i="77"/>
  <c r="V13" i="77"/>
  <c r="V14" i="77"/>
  <c r="V15" i="77"/>
  <c r="V16" i="77"/>
  <c r="V18" i="77"/>
  <c r="V19" i="77"/>
  <c r="V20" i="77"/>
  <c r="V21" i="77"/>
  <c r="V22" i="77"/>
  <c r="V23" i="77"/>
  <c r="V24" i="77"/>
  <c r="V36" i="77"/>
  <c r="V48" i="77"/>
  <c r="V51" i="77"/>
  <c r="V52" i="77"/>
  <c r="V53" i="77"/>
  <c r="V6" i="77"/>
  <c r="Q8" i="77"/>
  <c r="Q9" i="77"/>
  <c r="Q10" i="77"/>
  <c r="Q12" i="77"/>
  <c r="Q17" i="77"/>
  <c r="Q18" i="77"/>
  <c r="Q20" i="77"/>
  <c r="Q21" i="77"/>
  <c r="Q22" i="77"/>
  <c r="Q24" i="77"/>
  <c r="Q51" i="77"/>
  <c r="Q52" i="77"/>
  <c r="Q53" i="77"/>
  <c r="Q55" i="77"/>
  <c r="Q6" i="77"/>
  <c r="L7" i="77"/>
  <c r="L8" i="77"/>
  <c r="L9" i="77"/>
  <c r="L10" i="77"/>
  <c r="L11" i="77"/>
  <c r="L12" i="77"/>
  <c r="L13" i="77"/>
  <c r="L14" i="77"/>
  <c r="L15" i="77"/>
  <c r="L16" i="77"/>
  <c r="L17" i="77"/>
  <c r="L18" i="77"/>
  <c r="L19" i="77"/>
  <c r="L20" i="77"/>
  <c r="L21" i="77"/>
  <c r="L22" i="77"/>
  <c r="L23" i="77"/>
  <c r="L24" i="77"/>
  <c r="L25" i="77"/>
  <c r="L26" i="77"/>
  <c r="L28" i="77"/>
  <c r="L36" i="77"/>
  <c r="L51" i="77"/>
  <c r="L52" i="77"/>
  <c r="L53" i="77"/>
  <c r="L6" i="77"/>
  <c r="G8" i="77"/>
  <c r="G9" i="77"/>
  <c r="G10" i="77"/>
  <c r="G11" i="77"/>
  <c r="G12" i="77"/>
  <c r="G13" i="77"/>
  <c r="G14" i="77"/>
  <c r="G15" i="77"/>
  <c r="G16" i="77"/>
  <c r="G17" i="77"/>
  <c r="G18" i="77"/>
  <c r="G19" i="77"/>
  <c r="G20" i="77"/>
  <c r="G21" i="77"/>
  <c r="G22" i="77"/>
  <c r="G23" i="77"/>
  <c r="G24" i="77"/>
  <c r="G25" i="77"/>
  <c r="G26" i="77"/>
  <c r="G28" i="77"/>
  <c r="G34" i="77"/>
  <c r="G36" i="77"/>
  <c r="G51" i="77"/>
  <c r="G52" i="77"/>
  <c r="G53" i="77"/>
  <c r="G6" i="77"/>
  <c r="D64" i="77"/>
  <c r="E64" i="77"/>
  <c r="F64" i="77"/>
  <c r="H64" i="77"/>
  <c r="I64" i="77"/>
  <c r="J64" i="77"/>
  <c r="K64" i="77"/>
  <c r="M64" i="77"/>
  <c r="N64" i="77"/>
  <c r="O64" i="77"/>
  <c r="P64" i="77"/>
  <c r="R64" i="77"/>
  <c r="S64" i="77"/>
  <c r="T64" i="77"/>
  <c r="U64" i="77"/>
  <c r="W64" i="77"/>
  <c r="X64" i="77"/>
  <c r="Y64" i="77"/>
  <c r="Z64" i="77"/>
  <c r="C64" i="77"/>
  <c r="D56" i="77"/>
  <c r="E56" i="77"/>
  <c r="F56" i="77"/>
  <c r="H56" i="77"/>
  <c r="I56" i="77"/>
  <c r="J56" i="77"/>
  <c r="K56" i="77"/>
  <c r="M56" i="77"/>
  <c r="N56" i="77"/>
  <c r="O56" i="77"/>
  <c r="P56" i="77"/>
  <c r="Q56" i="77" s="1"/>
  <c r="R56" i="77"/>
  <c r="S56" i="77"/>
  <c r="T56" i="77"/>
  <c r="U56" i="77"/>
  <c r="W56" i="77"/>
  <c r="X56" i="77"/>
  <c r="Y56" i="77"/>
  <c r="Z56" i="77"/>
  <c r="C56" i="77"/>
  <c r="D54" i="77"/>
  <c r="E54" i="77"/>
  <c r="F54" i="77"/>
  <c r="H54" i="77"/>
  <c r="I54" i="77"/>
  <c r="J54" i="77"/>
  <c r="K54" i="77"/>
  <c r="M54" i="77"/>
  <c r="N54" i="77"/>
  <c r="O54" i="77"/>
  <c r="P54" i="77"/>
  <c r="Q54" i="77" s="1"/>
  <c r="R54" i="77"/>
  <c r="S54" i="77"/>
  <c r="T54" i="77"/>
  <c r="U54" i="77"/>
  <c r="W54" i="77"/>
  <c r="X54" i="77"/>
  <c r="Y54" i="77"/>
  <c r="Z54" i="77"/>
  <c r="AA54" i="77" s="1"/>
  <c r="C54" i="77"/>
  <c r="D49" i="77"/>
  <c r="E49" i="77"/>
  <c r="F49" i="77"/>
  <c r="H49" i="77"/>
  <c r="I49" i="77"/>
  <c r="L49" i="77" s="1"/>
  <c r="J49" i="77"/>
  <c r="K49" i="77"/>
  <c r="M49" i="77"/>
  <c r="N49" i="77"/>
  <c r="O49" i="77"/>
  <c r="P49" i="77"/>
  <c r="R49" i="77"/>
  <c r="S49" i="77"/>
  <c r="T49" i="77"/>
  <c r="U49" i="77"/>
  <c r="W49" i="77"/>
  <c r="X49" i="77"/>
  <c r="Y49" i="77"/>
  <c r="Z49" i="77"/>
  <c r="Z50" i="77" s="1"/>
  <c r="C49" i="77"/>
  <c r="D27" i="77"/>
  <c r="E27" i="77"/>
  <c r="E50" i="77" s="1"/>
  <c r="F27" i="77"/>
  <c r="F50" i="77" s="1"/>
  <c r="H27" i="77"/>
  <c r="H50" i="77" s="1"/>
  <c r="I27" i="77"/>
  <c r="J27" i="77"/>
  <c r="J50" i="77" s="1"/>
  <c r="J65" i="77" s="1"/>
  <c r="K27" i="77"/>
  <c r="K50" i="77" s="1"/>
  <c r="K65" i="77" s="1"/>
  <c r="M27" i="77"/>
  <c r="M50" i="77" s="1"/>
  <c r="N27" i="77"/>
  <c r="N50" i="77" s="1"/>
  <c r="N65" i="77" s="1"/>
  <c r="O27" i="77"/>
  <c r="O50" i="77" s="1"/>
  <c r="P27" i="77"/>
  <c r="P50" i="77" s="1"/>
  <c r="R27" i="77"/>
  <c r="S27" i="77"/>
  <c r="T27" i="77"/>
  <c r="T50" i="77" s="1"/>
  <c r="T65" i="77" s="1"/>
  <c r="U27" i="77"/>
  <c r="U50" i="77" s="1"/>
  <c r="U65" i="77" s="1"/>
  <c r="W27" i="77"/>
  <c r="X27" i="77"/>
  <c r="Y27" i="77"/>
  <c r="Y50" i="77" s="1"/>
  <c r="Y65" i="77" s="1"/>
  <c r="Z27" i="77"/>
  <c r="C27" i="77"/>
  <c r="C50" i="77" l="1"/>
  <c r="G49" i="77"/>
  <c r="AA49" i="77"/>
  <c r="AA27" i="77"/>
  <c r="V49" i="77"/>
  <c r="Q27" i="77"/>
  <c r="X50" i="77"/>
  <c r="AA50" i="77" s="1"/>
  <c r="R50" i="77"/>
  <c r="R65" i="77" s="1"/>
  <c r="L27" i="77"/>
  <c r="W50" i="77"/>
  <c r="V27" i="77"/>
  <c r="I50" i="77"/>
  <c r="L50" i="77" s="1"/>
  <c r="H65" i="77"/>
  <c r="F65" i="77"/>
  <c r="G27" i="77"/>
  <c r="E65" i="77"/>
  <c r="D50" i="77"/>
  <c r="C65" i="77"/>
  <c r="M65" i="77"/>
  <c r="Q50" i="77"/>
  <c r="O65" i="77"/>
  <c r="Z65" i="77"/>
  <c r="S50" i="77"/>
  <c r="P65" i="77"/>
  <c r="Q65" i="77" s="1"/>
  <c r="V54" i="77"/>
  <c r="L54" i="77"/>
  <c r="G54" i="77"/>
  <c r="P7" i="85"/>
  <c r="P8" i="85"/>
  <c r="P9" i="85"/>
  <c r="P10" i="85"/>
  <c r="P11" i="85"/>
  <c r="P12" i="85"/>
  <c r="P13" i="85"/>
  <c r="P14" i="85"/>
  <c r="P15" i="85"/>
  <c r="P16" i="85"/>
  <c r="P17" i="85"/>
  <c r="P18" i="85"/>
  <c r="P19" i="85"/>
  <c r="P20" i="85"/>
  <c r="P21" i="85"/>
  <c r="P22" i="85"/>
  <c r="P23" i="85"/>
  <c r="P24" i="85"/>
  <c r="P25" i="85"/>
  <c r="P26" i="85"/>
  <c r="P27" i="85"/>
  <c r="P28" i="85"/>
  <c r="P29" i="85"/>
  <c r="P30" i="85"/>
  <c r="P31" i="85"/>
  <c r="P32" i="85"/>
  <c r="P33" i="85"/>
  <c r="P34" i="85"/>
  <c r="P35" i="85"/>
  <c r="P36" i="85"/>
  <c r="P37" i="85"/>
  <c r="P38" i="85"/>
  <c r="P39" i="85"/>
  <c r="P40" i="85"/>
  <c r="P41" i="85"/>
  <c r="P42" i="85"/>
  <c r="P43" i="85"/>
  <c r="P44" i="85"/>
  <c r="P45" i="85"/>
  <c r="P46" i="85"/>
  <c r="P47" i="85"/>
  <c r="P48" i="85"/>
  <c r="P51" i="85"/>
  <c r="P52" i="85"/>
  <c r="P53" i="85"/>
  <c r="P55" i="85"/>
  <c r="P56" i="85"/>
  <c r="P57" i="85"/>
  <c r="P58" i="85"/>
  <c r="P59" i="85"/>
  <c r="P60" i="85"/>
  <c r="P61" i="85"/>
  <c r="P62" i="85"/>
  <c r="P63" i="85"/>
  <c r="P64" i="85"/>
  <c r="M60" i="85"/>
  <c r="M61" i="85"/>
  <c r="M62" i="85"/>
  <c r="M63" i="85"/>
  <c r="M64" i="85"/>
  <c r="M7" i="85"/>
  <c r="M8" i="85"/>
  <c r="M9" i="85"/>
  <c r="M10" i="85"/>
  <c r="M11" i="85"/>
  <c r="M12" i="85"/>
  <c r="M13" i="85"/>
  <c r="M14" i="85"/>
  <c r="M15" i="85"/>
  <c r="M16" i="85"/>
  <c r="M17" i="85"/>
  <c r="M18" i="85"/>
  <c r="M19" i="85"/>
  <c r="M20" i="85"/>
  <c r="M21" i="85"/>
  <c r="M22" i="85"/>
  <c r="M23" i="85"/>
  <c r="M24" i="85"/>
  <c r="M25" i="85"/>
  <c r="M26" i="85"/>
  <c r="M27" i="85"/>
  <c r="M28" i="85"/>
  <c r="M29" i="85"/>
  <c r="M30" i="85"/>
  <c r="M31" i="85"/>
  <c r="M32" i="85"/>
  <c r="M33" i="85"/>
  <c r="M34" i="85"/>
  <c r="M35" i="85"/>
  <c r="M36" i="85"/>
  <c r="M37" i="85"/>
  <c r="M38" i="85"/>
  <c r="M39" i="85"/>
  <c r="M40" i="85"/>
  <c r="M41" i="85"/>
  <c r="M42" i="85"/>
  <c r="M43" i="85"/>
  <c r="M44" i="85"/>
  <c r="M45" i="85"/>
  <c r="M46" i="85"/>
  <c r="M47" i="85"/>
  <c r="M48" i="85"/>
  <c r="K51" i="85"/>
  <c r="M51" i="85"/>
  <c r="M52" i="85"/>
  <c r="M53" i="85"/>
  <c r="M54" i="85"/>
  <c r="M55" i="85"/>
  <c r="M56" i="85"/>
  <c r="M57" i="85"/>
  <c r="M58" i="85"/>
  <c r="M59" i="85"/>
  <c r="C64" i="85"/>
  <c r="C56" i="85"/>
  <c r="C54" i="85"/>
  <c r="C49" i="85"/>
  <c r="C27" i="85"/>
  <c r="D64" i="78"/>
  <c r="E64" i="78"/>
  <c r="F64" i="78"/>
  <c r="G64" i="78"/>
  <c r="H64" i="78"/>
  <c r="I64" i="78"/>
  <c r="J64" i="78"/>
  <c r="K64" i="78"/>
  <c r="L64" i="78"/>
  <c r="N64" i="78" s="1"/>
  <c r="K64" i="85" s="1"/>
  <c r="C64" i="78"/>
  <c r="D56" i="78"/>
  <c r="E56" i="78"/>
  <c r="F56" i="78"/>
  <c r="G56" i="78"/>
  <c r="H56" i="78"/>
  <c r="I56" i="78"/>
  <c r="J56" i="78"/>
  <c r="K56" i="78"/>
  <c r="L56" i="78"/>
  <c r="C56" i="78"/>
  <c r="D54" i="78"/>
  <c r="E54" i="78"/>
  <c r="F54" i="78"/>
  <c r="G54" i="78"/>
  <c r="H54" i="78"/>
  <c r="I54" i="78"/>
  <c r="J54" i="78"/>
  <c r="K54" i="78"/>
  <c r="L54" i="78"/>
  <c r="C54" i="78"/>
  <c r="D27" i="78"/>
  <c r="E27" i="78"/>
  <c r="F27" i="78"/>
  <c r="G27" i="78"/>
  <c r="H27" i="78"/>
  <c r="I27" i="78"/>
  <c r="J27" i="78"/>
  <c r="K27" i="78"/>
  <c r="L27" i="78"/>
  <c r="C27" i="78"/>
  <c r="C50" i="78" s="1"/>
  <c r="D49" i="78"/>
  <c r="E49" i="78"/>
  <c r="F49" i="78"/>
  <c r="G49" i="78"/>
  <c r="H49" i="78"/>
  <c r="I49" i="78"/>
  <c r="J49" i="78"/>
  <c r="K49" i="78"/>
  <c r="L49" i="78"/>
  <c r="C49" i="78"/>
  <c r="M60" i="78"/>
  <c r="N60" i="78"/>
  <c r="K60" i="85" s="1"/>
  <c r="M61" i="78"/>
  <c r="N61" i="78"/>
  <c r="K61" i="85" s="1"/>
  <c r="M62" i="78"/>
  <c r="N62" i="78"/>
  <c r="K62" i="85" s="1"/>
  <c r="M63" i="78"/>
  <c r="N63" i="78"/>
  <c r="K63" i="85" s="1"/>
  <c r="M7" i="78"/>
  <c r="N7" i="78"/>
  <c r="K7" i="85" s="1"/>
  <c r="M8" i="78"/>
  <c r="N8" i="78"/>
  <c r="K8" i="85" s="1"/>
  <c r="M9" i="78"/>
  <c r="N9" i="78"/>
  <c r="K9" i="85" s="1"/>
  <c r="M10" i="78"/>
  <c r="N10" i="78"/>
  <c r="K10" i="85" s="1"/>
  <c r="M11" i="78"/>
  <c r="N11" i="78"/>
  <c r="K11" i="85" s="1"/>
  <c r="M12" i="78"/>
  <c r="N12" i="78"/>
  <c r="K12" i="85" s="1"/>
  <c r="M13" i="78"/>
  <c r="N13" i="78"/>
  <c r="K13" i="85" s="1"/>
  <c r="M14" i="78"/>
  <c r="N14" i="78"/>
  <c r="K14" i="85" s="1"/>
  <c r="M15" i="78"/>
  <c r="N15" i="78"/>
  <c r="K15" i="85" s="1"/>
  <c r="M16" i="78"/>
  <c r="N16" i="78"/>
  <c r="K16" i="85" s="1"/>
  <c r="M17" i="78"/>
  <c r="N17" i="78"/>
  <c r="K17" i="85" s="1"/>
  <c r="M18" i="78"/>
  <c r="N18" i="78"/>
  <c r="K18" i="85" s="1"/>
  <c r="M19" i="78"/>
  <c r="N19" i="78"/>
  <c r="K19" i="85" s="1"/>
  <c r="M20" i="78"/>
  <c r="N20" i="78"/>
  <c r="K20" i="85" s="1"/>
  <c r="M21" i="78"/>
  <c r="N21" i="78"/>
  <c r="K21" i="85" s="1"/>
  <c r="M22" i="78"/>
  <c r="N22" i="78"/>
  <c r="K22" i="85" s="1"/>
  <c r="M23" i="78"/>
  <c r="N23" i="78"/>
  <c r="K23" i="85" s="1"/>
  <c r="M24" i="78"/>
  <c r="N24" i="78"/>
  <c r="K24" i="85" s="1"/>
  <c r="M25" i="78"/>
  <c r="N25" i="78"/>
  <c r="K25" i="85" s="1"/>
  <c r="M26" i="78"/>
  <c r="N26" i="78"/>
  <c r="K26" i="85" s="1"/>
  <c r="M28" i="78"/>
  <c r="N28" i="78"/>
  <c r="K28" i="85" s="1"/>
  <c r="M29" i="78"/>
  <c r="N29" i="78"/>
  <c r="K29" i="85" s="1"/>
  <c r="M30" i="78"/>
  <c r="N30" i="78"/>
  <c r="K30" i="85" s="1"/>
  <c r="M31" i="78"/>
  <c r="N31" i="78"/>
  <c r="K31" i="85" s="1"/>
  <c r="M32" i="78"/>
  <c r="N32" i="78"/>
  <c r="K32" i="85" s="1"/>
  <c r="M33" i="78"/>
  <c r="N33" i="78"/>
  <c r="K33" i="85" s="1"/>
  <c r="M34" i="78"/>
  <c r="N34" i="78"/>
  <c r="K34" i="85" s="1"/>
  <c r="M35" i="78"/>
  <c r="N35" i="78"/>
  <c r="K35" i="85" s="1"/>
  <c r="M36" i="78"/>
  <c r="N36" i="78"/>
  <c r="K36" i="85" s="1"/>
  <c r="M37" i="78"/>
  <c r="N37" i="78"/>
  <c r="K37" i="85" s="1"/>
  <c r="M38" i="78"/>
  <c r="N38" i="78"/>
  <c r="K38" i="85" s="1"/>
  <c r="M39" i="78"/>
  <c r="N39" i="78"/>
  <c r="K39" i="85" s="1"/>
  <c r="M40" i="78"/>
  <c r="N40" i="78"/>
  <c r="K40" i="85" s="1"/>
  <c r="M41" i="78"/>
  <c r="N41" i="78"/>
  <c r="K41" i="85" s="1"/>
  <c r="M42" i="78"/>
  <c r="N42" i="78"/>
  <c r="K42" i="85" s="1"/>
  <c r="M43" i="78"/>
  <c r="N43" i="78"/>
  <c r="K43" i="85" s="1"/>
  <c r="M44" i="78"/>
  <c r="N44" i="78"/>
  <c r="K44" i="85" s="1"/>
  <c r="M45" i="78"/>
  <c r="N45" i="78"/>
  <c r="K45" i="85" s="1"/>
  <c r="M46" i="78"/>
  <c r="N46" i="78"/>
  <c r="K46" i="85" s="1"/>
  <c r="M47" i="78"/>
  <c r="N47" i="78"/>
  <c r="K47" i="85" s="1"/>
  <c r="M48" i="78"/>
  <c r="N48" i="78"/>
  <c r="K48" i="85" s="1"/>
  <c r="M51" i="78"/>
  <c r="N51" i="78"/>
  <c r="M52" i="78"/>
  <c r="N52" i="78"/>
  <c r="K52" i="85" s="1"/>
  <c r="M53" i="78"/>
  <c r="N53" i="78"/>
  <c r="K53" i="85" s="1"/>
  <c r="M55" i="78"/>
  <c r="N55" i="78"/>
  <c r="K55" i="85" s="1"/>
  <c r="M57" i="78"/>
  <c r="N57" i="78"/>
  <c r="K57" i="85" s="1"/>
  <c r="M58" i="78"/>
  <c r="N58" i="78"/>
  <c r="K58" i="85" s="1"/>
  <c r="M59" i="78"/>
  <c r="N59" i="78"/>
  <c r="K59" i="85" s="1"/>
  <c r="M6" i="78"/>
  <c r="W65" i="77" l="1"/>
  <c r="C50" i="85"/>
  <c r="O59" i="85"/>
  <c r="Q59" i="85" s="1"/>
  <c r="O57" i="85"/>
  <c r="O51" i="85"/>
  <c r="Q51" i="85" s="1"/>
  <c r="O47" i="85"/>
  <c r="Q47" i="85" s="1"/>
  <c r="O45" i="85"/>
  <c r="Q45" i="85" s="1"/>
  <c r="O43" i="85"/>
  <c r="Q43" i="85" s="1"/>
  <c r="O41" i="85"/>
  <c r="Q41" i="85" s="1"/>
  <c r="O39" i="85"/>
  <c r="Q39" i="85" s="1"/>
  <c r="O37" i="85"/>
  <c r="Q37" i="85" s="1"/>
  <c r="O35" i="85"/>
  <c r="Q35" i="85" s="1"/>
  <c r="O33" i="85"/>
  <c r="Q33" i="85" s="1"/>
  <c r="O31" i="85"/>
  <c r="Q31" i="85" s="1"/>
  <c r="O29" i="85"/>
  <c r="Q29" i="85" s="1"/>
  <c r="O26" i="85"/>
  <c r="Q26" i="85" s="1"/>
  <c r="O24" i="85"/>
  <c r="Q24" i="85" s="1"/>
  <c r="O20" i="85"/>
  <c r="Q20" i="85" s="1"/>
  <c r="O18" i="85"/>
  <c r="Q18" i="85" s="1"/>
  <c r="O16" i="85"/>
  <c r="Q16" i="85" s="1"/>
  <c r="O14" i="85"/>
  <c r="Q14" i="85" s="1"/>
  <c r="O12" i="85"/>
  <c r="Q12" i="85" s="1"/>
  <c r="O10" i="85"/>
  <c r="Q10" i="85" s="1"/>
  <c r="O8" i="85"/>
  <c r="Q8" i="85" s="1"/>
  <c r="X65" i="77"/>
  <c r="AA65" i="77"/>
  <c r="I65" i="77"/>
  <c r="L65" i="77" s="1"/>
  <c r="G50" i="77"/>
  <c r="D65" i="77"/>
  <c r="G65" i="77" s="1"/>
  <c r="O62" i="85"/>
  <c r="Q62" i="85" s="1"/>
  <c r="L51" i="85"/>
  <c r="N51" i="85" s="1"/>
  <c r="L59" i="85"/>
  <c r="N59" i="85" s="1"/>
  <c r="L57" i="85"/>
  <c r="N57" i="85" s="1"/>
  <c r="L53" i="85"/>
  <c r="N53" i="85" s="1"/>
  <c r="L47" i="85"/>
  <c r="N47" i="85" s="1"/>
  <c r="L45" i="85"/>
  <c r="L43" i="85"/>
  <c r="N43" i="85" s="1"/>
  <c r="L41" i="85"/>
  <c r="N41" i="85" s="1"/>
  <c r="L39" i="85"/>
  <c r="N39" i="85" s="1"/>
  <c r="L37" i="85"/>
  <c r="N37" i="85" s="1"/>
  <c r="L35" i="85"/>
  <c r="N35" i="85" s="1"/>
  <c r="L33" i="85"/>
  <c r="N33" i="85" s="1"/>
  <c r="L31" i="85"/>
  <c r="N31" i="85" s="1"/>
  <c r="L29" i="85"/>
  <c r="N29" i="85" s="1"/>
  <c r="L26" i="85"/>
  <c r="N26" i="85" s="1"/>
  <c r="L24" i="85"/>
  <c r="N24" i="85" s="1"/>
  <c r="L22" i="85"/>
  <c r="N22" i="85" s="1"/>
  <c r="L18" i="85"/>
  <c r="N18" i="85" s="1"/>
  <c r="L16" i="85"/>
  <c r="N16" i="85" s="1"/>
  <c r="L14" i="85"/>
  <c r="N14" i="85" s="1"/>
  <c r="L12" i="85"/>
  <c r="N12" i="85" s="1"/>
  <c r="L10" i="85"/>
  <c r="N10" i="85" s="1"/>
  <c r="L8" i="85"/>
  <c r="N8" i="85" s="1"/>
  <c r="L63" i="85"/>
  <c r="N63" i="85" s="1"/>
  <c r="L61" i="85"/>
  <c r="N61" i="85" s="1"/>
  <c r="O60" i="85"/>
  <c r="Q60" i="85" s="1"/>
  <c r="O22" i="85"/>
  <c r="Q22" i="85" s="1"/>
  <c r="O63" i="85"/>
  <c r="Q63" i="85" s="1"/>
  <c r="L58" i="85"/>
  <c r="N58" i="85" s="1"/>
  <c r="L52" i="85"/>
  <c r="N52" i="85" s="1"/>
  <c r="L46" i="85"/>
  <c r="N46" i="85" s="1"/>
  <c r="L44" i="85"/>
  <c r="N44" i="85" s="1"/>
  <c r="L40" i="85"/>
  <c r="N40" i="85" s="1"/>
  <c r="L36" i="85"/>
  <c r="N36" i="85" s="1"/>
  <c r="L32" i="85"/>
  <c r="N32" i="85" s="1"/>
  <c r="L30" i="85"/>
  <c r="N30" i="85" s="1"/>
  <c r="L23" i="85"/>
  <c r="N23" i="85" s="1"/>
  <c r="L21" i="85"/>
  <c r="N21" i="85" s="1"/>
  <c r="L19" i="85"/>
  <c r="N19" i="85" s="1"/>
  <c r="L17" i="85"/>
  <c r="N17" i="85" s="1"/>
  <c r="L15" i="85"/>
  <c r="N15" i="85" s="1"/>
  <c r="L13" i="85"/>
  <c r="N13" i="85" s="1"/>
  <c r="L11" i="85"/>
  <c r="N11" i="85" s="1"/>
  <c r="L9" i="85"/>
  <c r="N9" i="85" s="1"/>
  <c r="L7" i="85"/>
  <c r="N7" i="85" s="1"/>
  <c r="L62" i="85"/>
  <c r="N62" i="85" s="1"/>
  <c r="L60" i="85"/>
  <c r="N60" i="85" s="1"/>
  <c r="O61" i="85"/>
  <c r="Q61" i="85" s="1"/>
  <c r="L55" i="85"/>
  <c r="N55" i="85" s="1"/>
  <c r="L48" i="85"/>
  <c r="L42" i="85"/>
  <c r="N42" i="85" s="1"/>
  <c r="L38" i="85"/>
  <c r="N38" i="85" s="1"/>
  <c r="L34" i="85"/>
  <c r="N34" i="85" s="1"/>
  <c r="L28" i="85"/>
  <c r="N28" i="85" s="1"/>
  <c r="O58" i="85"/>
  <c r="Q58" i="85" s="1"/>
  <c r="O55" i="85"/>
  <c r="Q55" i="85" s="1"/>
  <c r="O52" i="85"/>
  <c r="Q52" i="85" s="1"/>
  <c r="O48" i="85"/>
  <c r="Q48" i="85" s="1"/>
  <c r="O46" i="85"/>
  <c r="Q46" i="85" s="1"/>
  <c r="O44" i="85"/>
  <c r="Q44" i="85" s="1"/>
  <c r="O42" i="85"/>
  <c r="Q42" i="85" s="1"/>
  <c r="O40" i="85"/>
  <c r="Q40" i="85" s="1"/>
  <c r="O38" i="85"/>
  <c r="Q38" i="85" s="1"/>
  <c r="O36" i="85"/>
  <c r="Q36" i="85" s="1"/>
  <c r="O34" i="85"/>
  <c r="Q34" i="85" s="1"/>
  <c r="O32" i="85"/>
  <c r="Q32" i="85" s="1"/>
  <c r="O30" i="85"/>
  <c r="Q30" i="85" s="1"/>
  <c r="O28" i="85"/>
  <c r="Q28" i="85" s="1"/>
  <c r="O21" i="85"/>
  <c r="Q21" i="85" s="1"/>
  <c r="O19" i="85"/>
  <c r="Q19" i="85" s="1"/>
  <c r="O17" i="85"/>
  <c r="Q17" i="85" s="1"/>
  <c r="O15" i="85"/>
  <c r="Q15" i="85" s="1"/>
  <c r="O13" i="85"/>
  <c r="Q13" i="85" s="1"/>
  <c r="O11" i="85"/>
  <c r="Q11" i="85" s="1"/>
  <c r="O7" i="85"/>
  <c r="Q7" i="85" s="1"/>
  <c r="L64" i="85"/>
  <c r="N64" i="85" s="1"/>
  <c r="L25" i="85"/>
  <c r="N25" i="85" s="1"/>
  <c r="O25" i="85"/>
  <c r="Q25" i="85" s="1"/>
  <c r="O23" i="85"/>
  <c r="Q23" i="85" s="1"/>
  <c r="L20" i="85"/>
  <c r="N20" i="85" s="1"/>
  <c r="O9" i="85"/>
  <c r="Q9" i="85" s="1"/>
  <c r="N45" i="85"/>
  <c r="N48" i="85"/>
  <c r="Q57" i="85"/>
  <c r="I50" i="78"/>
  <c r="I65" i="78" s="1"/>
  <c r="E50" i="78"/>
  <c r="E65" i="78" s="1"/>
  <c r="G50" i="78"/>
  <c r="G65" i="78" s="1"/>
  <c r="L50" i="78"/>
  <c r="H50" i="78"/>
  <c r="D50" i="78"/>
  <c r="D65" i="78" s="1"/>
  <c r="N27" i="78"/>
  <c r="K27" i="85" s="1"/>
  <c r="V50" i="77"/>
  <c r="S65" i="77"/>
  <c r="V65" i="77" s="1"/>
  <c r="J50" i="78"/>
  <c r="J65" i="78" s="1"/>
  <c r="F50" i="78"/>
  <c r="N49" i="78"/>
  <c r="K49" i="85" s="1"/>
  <c r="M56" i="78"/>
  <c r="O53" i="85"/>
  <c r="Q53" i="85" s="1"/>
  <c r="H65" i="78"/>
  <c r="N56" i="78"/>
  <c r="K56" i="85" s="1"/>
  <c r="F65" i="78"/>
  <c r="M27" i="78"/>
  <c r="K50" i="78"/>
  <c r="C65" i="78"/>
  <c r="M64" i="78"/>
  <c r="N54" i="78"/>
  <c r="K54" i="85" s="1"/>
  <c r="M54" i="78"/>
  <c r="M49" i="78"/>
  <c r="O56" i="85" l="1"/>
  <c r="Q56" i="85" s="1"/>
  <c r="C65" i="85"/>
  <c r="L56" i="85"/>
  <c r="N56" i="85" s="1"/>
  <c r="O64" i="85"/>
  <c r="Q64" i="85" s="1"/>
  <c r="O27" i="85"/>
  <c r="Q27" i="85" s="1"/>
  <c r="O49" i="85"/>
  <c r="O54" i="85"/>
  <c r="L49" i="85"/>
  <c r="L54" i="85"/>
  <c r="N54" i="85" s="1"/>
  <c r="L65" i="78"/>
  <c r="K65" i="78"/>
  <c r="L27" i="85"/>
  <c r="N27" i="85" s="1"/>
  <c r="N50" i="78"/>
  <c r="K50" i="85" s="1"/>
  <c r="M50" i="78"/>
  <c r="D64" i="15"/>
  <c r="C64" i="15"/>
  <c r="D56" i="15"/>
  <c r="C56" i="15"/>
  <c r="D27" i="15"/>
  <c r="D49" i="15"/>
  <c r="D54" i="15"/>
  <c r="C54" i="15"/>
  <c r="P54" i="85" s="1"/>
  <c r="C49" i="15"/>
  <c r="P49" i="85" s="1"/>
  <c r="C27" i="15"/>
  <c r="Q49" i="85" l="1"/>
  <c r="Q54" i="85"/>
  <c r="O50" i="85"/>
  <c r="L50" i="85"/>
  <c r="N65" i="78"/>
  <c r="K65" i="85" s="1"/>
  <c r="M65" i="78"/>
  <c r="C50" i="15"/>
  <c r="P50" i="85" s="1"/>
  <c r="M49" i="85"/>
  <c r="N49" i="85" s="1"/>
  <c r="D50" i="15"/>
  <c r="M50" i="85" s="1"/>
  <c r="N50" i="85" l="1"/>
  <c r="Q50" i="85"/>
  <c r="L65" i="85"/>
  <c r="O65" i="85"/>
  <c r="C65" i="15"/>
  <c r="P65" i="85" s="1"/>
  <c r="D65" i="15"/>
  <c r="M65" i="85" s="1"/>
  <c r="Q7" i="110"/>
  <c r="Q8" i="110"/>
  <c r="Q9" i="110"/>
  <c r="Q10" i="110"/>
  <c r="Q11" i="110"/>
  <c r="Q12" i="110"/>
  <c r="Q13" i="110"/>
  <c r="Q14" i="110"/>
  <c r="Q15" i="110"/>
  <c r="Q16" i="110"/>
  <c r="Q17" i="110"/>
  <c r="Q18" i="110"/>
  <c r="Q19" i="110"/>
  <c r="Q20" i="110"/>
  <c r="Q21" i="110"/>
  <c r="Q22" i="110"/>
  <c r="Q23" i="110"/>
  <c r="Q24" i="110"/>
  <c r="Q25" i="110"/>
  <c r="Q26" i="110"/>
  <c r="Q28" i="110"/>
  <c r="Q29" i="110"/>
  <c r="Q30" i="110"/>
  <c r="Q31" i="110"/>
  <c r="Q32" i="110"/>
  <c r="Q33" i="110"/>
  <c r="Q34" i="110"/>
  <c r="Q35" i="110"/>
  <c r="Q36" i="110"/>
  <c r="Q37" i="110"/>
  <c r="Q38" i="110"/>
  <c r="Q39" i="110"/>
  <c r="Q40" i="110"/>
  <c r="Q41" i="110"/>
  <c r="Q42" i="110"/>
  <c r="Q43" i="110"/>
  <c r="Q44" i="110"/>
  <c r="Q45" i="110"/>
  <c r="Q47" i="110"/>
  <c r="Q48" i="110"/>
  <c r="Q51" i="110"/>
  <c r="Q52" i="110"/>
  <c r="Q53" i="110"/>
  <c r="Q55" i="110"/>
  <c r="Q57" i="110"/>
  <c r="D64" i="110"/>
  <c r="E64" i="110"/>
  <c r="F64" i="110"/>
  <c r="G64" i="110"/>
  <c r="H64" i="110"/>
  <c r="I64" i="110"/>
  <c r="J64" i="110"/>
  <c r="K64" i="110"/>
  <c r="L64" i="110"/>
  <c r="C64" i="110"/>
  <c r="D56" i="110"/>
  <c r="E56" i="110"/>
  <c r="F56" i="110"/>
  <c r="G56" i="110"/>
  <c r="H56" i="110"/>
  <c r="I56" i="110"/>
  <c r="J56" i="110"/>
  <c r="K56" i="110"/>
  <c r="L56" i="110"/>
  <c r="C56" i="110"/>
  <c r="D54" i="110"/>
  <c r="E54" i="110"/>
  <c r="F54" i="110"/>
  <c r="G54" i="110"/>
  <c r="H54" i="110"/>
  <c r="I54" i="110"/>
  <c r="J54" i="110"/>
  <c r="K54" i="110"/>
  <c r="L54" i="110"/>
  <c r="C54" i="110"/>
  <c r="D49" i="110"/>
  <c r="E49" i="110"/>
  <c r="F49" i="110"/>
  <c r="G49" i="110"/>
  <c r="H49" i="110"/>
  <c r="I49" i="110"/>
  <c r="J49" i="110"/>
  <c r="K49" i="110"/>
  <c r="L49" i="110"/>
  <c r="C49" i="110"/>
  <c r="D27" i="110"/>
  <c r="E27" i="110"/>
  <c r="F27" i="110"/>
  <c r="G27" i="110"/>
  <c r="H27" i="110"/>
  <c r="I27" i="110"/>
  <c r="J27" i="110"/>
  <c r="K27" i="110"/>
  <c r="L27" i="110"/>
  <c r="C27" i="110"/>
  <c r="C50" i="110" s="1"/>
  <c r="N65" i="85" l="1"/>
  <c r="Q65" i="85"/>
  <c r="I50" i="110"/>
  <c r="I65" i="110" s="1"/>
  <c r="E50" i="110"/>
  <c r="E65" i="110" s="1"/>
  <c r="L50" i="110"/>
  <c r="H50" i="110"/>
  <c r="Q49" i="110"/>
  <c r="F50" i="110"/>
  <c r="F65" i="110" s="1"/>
  <c r="Q54" i="110"/>
  <c r="Q56" i="110"/>
  <c r="H65" i="110"/>
  <c r="Q64" i="110"/>
  <c r="Q27" i="110"/>
  <c r="J50" i="110"/>
  <c r="J65" i="110" s="1"/>
  <c r="K50" i="110"/>
  <c r="K65" i="110" s="1"/>
  <c r="G50" i="110"/>
  <c r="L65" i="110"/>
  <c r="C65" i="110"/>
  <c r="D50" i="110"/>
  <c r="L7" i="109"/>
  <c r="L8" i="109"/>
  <c r="L9" i="109"/>
  <c r="L10" i="109"/>
  <c r="L11" i="109"/>
  <c r="L12" i="109"/>
  <c r="L13" i="109"/>
  <c r="L14" i="109"/>
  <c r="L15" i="109"/>
  <c r="L16" i="109"/>
  <c r="L17" i="109"/>
  <c r="L18" i="109"/>
  <c r="L19" i="109"/>
  <c r="L20" i="109"/>
  <c r="L21" i="109"/>
  <c r="L22" i="109"/>
  <c r="L23" i="109"/>
  <c r="L24" i="109"/>
  <c r="L25" i="109"/>
  <c r="L26" i="109"/>
  <c r="L28" i="109"/>
  <c r="L29" i="109"/>
  <c r="L30" i="109"/>
  <c r="L31" i="109"/>
  <c r="L32" i="109"/>
  <c r="L34" i="109"/>
  <c r="L35" i="109"/>
  <c r="L36" i="109"/>
  <c r="L37" i="109"/>
  <c r="L38" i="109"/>
  <c r="L39" i="109"/>
  <c r="L40" i="109"/>
  <c r="L41" i="109"/>
  <c r="L42" i="109"/>
  <c r="L43" i="109"/>
  <c r="L44" i="109"/>
  <c r="L45" i="109"/>
  <c r="L48" i="109"/>
  <c r="L51" i="109"/>
  <c r="L52" i="109"/>
  <c r="L53" i="109"/>
  <c r="L55" i="109"/>
  <c r="L57" i="109"/>
  <c r="G7" i="109"/>
  <c r="G8" i="109"/>
  <c r="G9" i="109"/>
  <c r="G10" i="109"/>
  <c r="G11" i="109"/>
  <c r="G12" i="109"/>
  <c r="G13" i="109"/>
  <c r="G14" i="109"/>
  <c r="G15" i="109"/>
  <c r="G16" i="109"/>
  <c r="G17" i="109"/>
  <c r="G18" i="109"/>
  <c r="G19" i="109"/>
  <c r="G20" i="109"/>
  <c r="G21" i="109"/>
  <c r="G22" i="109"/>
  <c r="G23" i="109"/>
  <c r="G24" i="109"/>
  <c r="G25" i="109"/>
  <c r="G26" i="109"/>
  <c r="G28" i="109"/>
  <c r="G29" i="109"/>
  <c r="G30" i="109"/>
  <c r="G31" i="109"/>
  <c r="G32" i="109"/>
  <c r="G33" i="109"/>
  <c r="G34" i="109"/>
  <c r="G35" i="109"/>
  <c r="G36" i="109"/>
  <c r="G37" i="109"/>
  <c r="G38" i="109"/>
  <c r="G39" i="109"/>
  <c r="G40" i="109"/>
  <c r="G41" i="109"/>
  <c r="G42" i="109"/>
  <c r="G43" i="109"/>
  <c r="G44" i="109"/>
  <c r="G45" i="109"/>
  <c r="G47" i="109"/>
  <c r="G48" i="109"/>
  <c r="G51" i="109"/>
  <c r="G52" i="109"/>
  <c r="G53" i="109"/>
  <c r="G55" i="109"/>
  <c r="G57" i="109"/>
  <c r="D64" i="109"/>
  <c r="E64" i="109"/>
  <c r="F64" i="109"/>
  <c r="H64" i="109"/>
  <c r="I64" i="109"/>
  <c r="J64" i="109"/>
  <c r="K64" i="109"/>
  <c r="M64" i="109"/>
  <c r="N64" i="109"/>
  <c r="O64" i="109"/>
  <c r="P64" i="109"/>
  <c r="C64" i="109"/>
  <c r="D56" i="109"/>
  <c r="E56" i="109"/>
  <c r="F56" i="109"/>
  <c r="H56" i="109"/>
  <c r="I56" i="109"/>
  <c r="J56" i="109"/>
  <c r="K56" i="109"/>
  <c r="M56" i="109"/>
  <c r="N56" i="109"/>
  <c r="O56" i="109"/>
  <c r="P56" i="109"/>
  <c r="C56" i="109"/>
  <c r="D54" i="109"/>
  <c r="E54" i="109"/>
  <c r="F54" i="109"/>
  <c r="H54" i="109"/>
  <c r="I54" i="109"/>
  <c r="J54" i="109"/>
  <c r="K54" i="109"/>
  <c r="M54" i="109"/>
  <c r="N54" i="109"/>
  <c r="O54" i="109"/>
  <c r="P54" i="109"/>
  <c r="C54" i="109"/>
  <c r="D49" i="109"/>
  <c r="E49" i="109"/>
  <c r="F49" i="109"/>
  <c r="H49" i="109"/>
  <c r="I49" i="109"/>
  <c r="J49" i="109"/>
  <c r="K49" i="109"/>
  <c r="M49" i="109"/>
  <c r="N49" i="109"/>
  <c r="O49" i="109"/>
  <c r="P49" i="109"/>
  <c r="C49" i="109"/>
  <c r="D27" i="109"/>
  <c r="E27" i="109"/>
  <c r="E50" i="109" s="1"/>
  <c r="F27" i="109"/>
  <c r="F50" i="109" s="1"/>
  <c r="H27" i="109"/>
  <c r="H50" i="109" s="1"/>
  <c r="I27" i="109"/>
  <c r="J27" i="109"/>
  <c r="K27" i="109"/>
  <c r="M27" i="109"/>
  <c r="M50" i="109" s="1"/>
  <c r="N27" i="109"/>
  <c r="O27" i="109"/>
  <c r="O50" i="109" s="1"/>
  <c r="P27" i="109"/>
  <c r="P50" i="109" s="1"/>
  <c r="C27" i="109"/>
  <c r="L6" i="109"/>
  <c r="G6" i="109"/>
  <c r="G65" i="110" l="1"/>
  <c r="D65" i="110"/>
  <c r="Q50" i="110"/>
  <c r="K50" i="109"/>
  <c r="G54" i="109"/>
  <c r="L56" i="109"/>
  <c r="G56" i="109"/>
  <c r="G64" i="109"/>
  <c r="L49" i="109"/>
  <c r="M65" i="109"/>
  <c r="J50" i="109"/>
  <c r="J65" i="109" s="1"/>
  <c r="D50" i="109"/>
  <c r="D65" i="109" s="1"/>
  <c r="C50" i="109"/>
  <c r="N50" i="109"/>
  <c r="P65" i="109"/>
  <c r="O65" i="109"/>
  <c r="L64" i="109"/>
  <c r="K65" i="109"/>
  <c r="L54" i="109"/>
  <c r="L27" i="109"/>
  <c r="E65" i="109"/>
  <c r="F65" i="109"/>
  <c r="G27" i="109"/>
  <c r="I50" i="109"/>
  <c r="L50" i="109" s="1"/>
  <c r="H65" i="109"/>
  <c r="G49" i="109"/>
  <c r="C65" i="109"/>
  <c r="Q7" i="71"/>
  <c r="Q8" i="71"/>
  <c r="Q9" i="71"/>
  <c r="Q10" i="71"/>
  <c r="Q11" i="71"/>
  <c r="Q12" i="71"/>
  <c r="Q13" i="71"/>
  <c r="Q14" i="71"/>
  <c r="Q15" i="71"/>
  <c r="Q16" i="71"/>
  <c r="Q17" i="71"/>
  <c r="Q18" i="71"/>
  <c r="Q19" i="71"/>
  <c r="Q20" i="71"/>
  <c r="Q21" i="71"/>
  <c r="Q22" i="71"/>
  <c r="Q23" i="71"/>
  <c r="Q24" i="71"/>
  <c r="Q25" i="71"/>
  <c r="Q26" i="71"/>
  <c r="Q28" i="71"/>
  <c r="Q29" i="71"/>
  <c r="Q30" i="71"/>
  <c r="Q31" i="71"/>
  <c r="Q32" i="71"/>
  <c r="Q33" i="71"/>
  <c r="Q34" i="71"/>
  <c r="Q35" i="71"/>
  <c r="Q36" i="71"/>
  <c r="Q37" i="71"/>
  <c r="Q38" i="71"/>
  <c r="Q39" i="71"/>
  <c r="Q40" i="71"/>
  <c r="Q41" i="71"/>
  <c r="Q42" i="71"/>
  <c r="Q43" i="71"/>
  <c r="Q44" i="71"/>
  <c r="Q45" i="71"/>
  <c r="Q47" i="71"/>
  <c r="Q48" i="71"/>
  <c r="Q51" i="71"/>
  <c r="Q52" i="71"/>
  <c r="Q53" i="71"/>
  <c r="Q55" i="71"/>
  <c r="Q57" i="71"/>
  <c r="Q6" i="71"/>
  <c r="L7" i="71"/>
  <c r="L8" i="71"/>
  <c r="L9" i="71"/>
  <c r="L10" i="71"/>
  <c r="L11" i="71"/>
  <c r="L12" i="71"/>
  <c r="L13" i="71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8" i="71"/>
  <c r="L29" i="71"/>
  <c r="L30" i="71"/>
  <c r="L31" i="71"/>
  <c r="L32" i="71"/>
  <c r="L33" i="71"/>
  <c r="L34" i="71"/>
  <c r="L35" i="71"/>
  <c r="L36" i="71"/>
  <c r="L37" i="71"/>
  <c r="L38" i="71"/>
  <c r="L39" i="71"/>
  <c r="L40" i="71"/>
  <c r="L41" i="71"/>
  <c r="L42" i="71"/>
  <c r="L43" i="71"/>
  <c r="L44" i="71"/>
  <c r="L45" i="71"/>
  <c r="L47" i="71"/>
  <c r="L48" i="71"/>
  <c r="L51" i="71"/>
  <c r="L52" i="71"/>
  <c r="L53" i="71"/>
  <c r="L55" i="71"/>
  <c r="L57" i="71"/>
  <c r="L6" i="71"/>
  <c r="G7" i="71"/>
  <c r="G8" i="71"/>
  <c r="G9" i="71"/>
  <c r="G10" i="71"/>
  <c r="G11" i="71"/>
  <c r="G12" i="71"/>
  <c r="G13" i="71"/>
  <c r="G14" i="71"/>
  <c r="G15" i="71"/>
  <c r="G17" i="71"/>
  <c r="G18" i="71"/>
  <c r="G20" i="71"/>
  <c r="G21" i="71"/>
  <c r="G22" i="71"/>
  <c r="G23" i="71"/>
  <c r="G24" i="71"/>
  <c r="G25" i="71"/>
  <c r="G26" i="71"/>
  <c r="G28" i="71"/>
  <c r="G35" i="71"/>
  <c r="G36" i="71"/>
  <c r="G51" i="71"/>
  <c r="G6" i="71"/>
  <c r="D64" i="71"/>
  <c r="E64" i="71"/>
  <c r="F64" i="71"/>
  <c r="H64" i="71"/>
  <c r="I64" i="71"/>
  <c r="J64" i="71"/>
  <c r="K64" i="71"/>
  <c r="M64" i="71"/>
  <c r="N64" i="71"/>
  <c r="O64" i="71"/>
  <c r="P64" i="71"/>
  <c r="C64" i="71"/>
  <c r="D56" i="71"/>
  <c r="E56" i="71"/>
  <c r="F56" i="71"/>
  <c r="H56" i="71"/>
  <c r="I56" i="71"/>
  <c r="L56" i="71" s="1"/>
  <c r="J56" i="71"/>
  <c r="K56" i="71"/>
  <c r="M56" i="71"/>
  <c r="N56" i="71"/>
  <c r="Q56" i="71" s="1"/>
  <c r="O56" i="71"/>
  <c r="P56" i="71"/>
  <c r="C56" i="71"/>
  <c r="D54" i="71"/>
  <c r="G54" i="71" s="1"/>
  <c r="E54" i="71"/>
  <c r="F54" i="71"/>
  <c r="H54" i="71"/>
  <c r="I54" i="71"/>
  <c r="J54" i="71"/>
  <c r="K54" i="71"/>
  <c r="M54" i="71"/>
  <c r="N54" i="71"/>
  <c r="O54" i="71"/>
  <c r="P54" i="71"/>
  <c r="C54" i="71"/>
  <c r="D49" i="71"/>
  <c r="E49" i="71"/>
  <c r="F49" i="71"/>
  <c r="H49" i="71"/>
  <c r="I49" i="71"/>
  <c r="J49" i="71"/>
  <c r="K49" i="71"/>
  <c r="M49" i="71"/>
  <c r="N49" i="71"/>
  <c r="O49" i="71"/>
  <c r="P49" i="71"/>
  <c r="C49" i="71"/>
  <c r="D27" i="71"/>
  <c r="E27" i="71"/>
  <c r="F27" i="71"/>
  <c r="H27" i="71"/>
  <c r="I27" i="71"/>
  <c r="J27" i="71"/>
  <c r="J50" i="71" s="1"/>
  <c r="K27" i="71"/>
  <c r="M27" i="71"/>
  <c r="N27" i="71"/>
  <c r="O27" i="71"/>
  <c r="P27" i="71"/>
  <c r="C27" i="71"/>
  <c r="Q65" i="110" l="1"/>
  <c r="I65" i="109"/>
  <c r="L65" i="109" s="1"/>
  <c r="G50" i="109"/>
  <c r="N65" i="109"/>
  <c r="G65" i="109"/>
  <c r="C50" i="71"/>
  <c r="D50" i="71"/>
  <c r="D65" i="71" s="1"/>
  <c r="C65" i="71"/>
  <c r="Q27" i="71"/>
  <c r="L27" i="71"/>
  <c r="G27" i="71"/>
  <c r="P50" i="71"/>
  <c r="G49" i="71"/>
  <c r="Q54" i="71"/>
  <c r="L54" i="71"/>
  <c r="Q64" i="71"/>
  <c r="L64" i="71"/>
  <c r="O50" i="71"/>
  <c r="E50" i="71"/>
  <c r="E65" i="71" s="1"/>
  <c r="K50" i="71"/>
  <c r="L49" i="71"/>
  <c r="J65" i="71"/>
  <c r="M50" i="71"/>
  <c r="M65" i="71" s="1"/>
  <c r="H50" i="71"/>
  <c r="H65" i="71" s="1"/>
  <c r="F50" i="71"/>
  <c r="N50" i="71"/>
  <c r="N65" i="71" s="1"/>
  <c r="Q49" i="71"/>
  <c r="Q50" i="71"/>
  <c r="I50" i="71"/>
  <c r="P65" i="71" l="1"/>
  <c r="O65" i="71"/>
  <c r="G50" i="71"/>
  <c r="K65" i="71"/>
  <c r="F65" i="71"/>
  <c r="G65" i="71" s="1"/>
  <c r="I65" i="71"/>
  <c r="L50" i="71"/>
  <c r="O51" i="93"/>
  <c r="P51" i="93"/>
  <c r="Q51" i="93" s="1"/>
  <c r="O52" i="93"/>
  <c r="P52" i="93"/>
  <c r="Q52" i="93" s="1"/>
  <c r="O53" i="93"/>
  <c r="P53" i="93"/>
  <c r="Q53" i="93" s="1"/>
  <c r="O55" i="93"/>
  <c r="P55" i="93"/>
  <c r="O57" i="93"/>
  <c r="P57" i="93"/>
  <c r="Q57" i="93" s="1"/>
  <c r="O58" i="93"/>
  <c r="P58" i="93"/>
  <c r="O59" i="93"/>
  <c r="P59" i="93"/>
  <c r="O60" i="93"/>
  <c r="P60" i="93"/>
  <c r="O61" i="93"/>
  <c r="P61" i="93"/>
  <c r="O62" i="93"/>
  <c r="P62" i="93"/>
  <c r="O63" i="93"/>
  <c r="P63" i="93"/>
  <c r="O7" i="93"/>
  <c r="P7" i="93"/>
  <c r="Q7" i="93" s="1"/>
  <c r="O8" i="93"/>
  <c r="P8" i="93"/>
  <c r="Q8" i="93" s="1"/>
  <c r="O9" i="93"/>
  <c r="P9" i="93"/>
  <c r="Q9" i="93" s="1"/>
  <c r="O10" i="93"/>
  <c r="P10" i="93"/>
  <c r="Q10" i="93" s="1"/>
  <c r="O11" i="93"/>
  <c r="P11" i="93"/>
  <c r="Q11" i="93" s="1"/>
  <c r="O12" i="93"/>
  <c r="P12" i="93"/>
  <c r="Q12" i="93" s="1"/>
  <c r="O13" i="93"/>
  <c r="P13" i="93"/>
  <c r="Q13" i="93" s="1"/>
  <c r="O14" i="93"/>
  <c r="P14" i="93"/>
  <c r="Q14" i="93" s="1"/>
  <c r="O15" i="93"/>
  <c r="P15" i="93"/>
  <c r="Q15" i="93" s="1"/>
  <c r="O16" i="93"/>
  <c r="P16" i="93"/>
  <c r="Q16" i="93" s="1"/>
  <c r="O17" i="93"/>
  <c r="P17" i="93"/>
  <c r="Q17" i="93" s="1"/>
  <c r="O18" i="93"/>
  <c r="P18" i="93"/>
  <c r="Q18" i="93" s="1"/>
  <c r="O19" i="93"/>
  <c r="P19" i="93"/>
  <c r="O20" i="93"/>
  <c r="P20" i="93"/>
  <c r="Q20" i="93" s="1"/>
  <c r="O21" i="93"/>
  <c r="P21" i="93"/>
  <c r="Q21" i="93" s="1"/>
  <c r="O22" i="93"/>
  <c r="P22" i="93"/>
  <c r="Q22" i="93" s="1"/>
  <c r="O23" i="93"/>
  <c r="P23" i="93"/>
  <c r="Q23" i="93" s="1"/>
  <c r="O24" i="93"/>
  <c r="P24" i="93"/>
  <c r="Q24" i="93" s="1"/>
  <c r="O25" i="93"/>
  <c r="P25" i="93"/>
  <c r="Q25" i="93" s="1"/>
  <c r="O26" i="93"/>
  <c r="P26" i="93"/>
  <c r="Q26" i="93" s="1"/>
  <c r="O28" i="93"/>
  <c r="P28" i="93"/>
  <c r="Q28" i="93" s="1"/>
  <c r="O29" i="93"/>
  <c r="P29" i="93"/>
  <c r="Q29" i="93" s="1"/>
  <c r="O30" i="93"/>
  <c r="P30" i="93"/>
  <c r="Q30" i="93" s="1"/>
  <c r="O31" i="93"/>
  <c r="P31" i="93"/>
  <c r="Q31" i="93" s="1"/>
  <c r="O32" i="93"/>
  <c r="P32" i="93"/>
  <c r="Q32" i="93" s="1"/>
  <c r="O33" i="93"/>
  <c r="P33" i="93"/>
  <c r="Q33" i="93" s="1"/>
  <c r="O34" i="93"/>
  <c r="P34" i="93"/>
  <c r="Q34" i="93" s="1"/>
  <c r="O35" i="93"/>
  <c r="P35" i="93"/>
  <c r="Q35" i="93" s="1"/>
  <c r="O36" i="93"/>
  <c r="P36" i="93"/>
  <c r="Q36" i="93" s="1"/>
  <c r="O37" i="93"/>
  <c r="P37" i="93"/>
  <c r="Q37" i="93" s="1"/>
  <c r="O38" i="93"/>
  <c r="P38" i="93"/>
  <c r="Q38" i="93" s="1"/>
  <c r="O39" i="93"/>
  <c r="P39" i="93"/>
  <c r="Q39" i="93" s="1"/>
  <c r="O40" i="93"/>
  <c r="P40" i="93"/>
  <c r="O41" i="93"/>
  <c r="P41" i="93"/>
  <c r="Q41" i="93" s="1"/>
  <c r="O42" i="93"/>
  <c r="P42" i="93"/>
  <c r="Q42" i="93" s="1"/>
  <c r="O43" i="93"/>
  <c r="P43" i="93"/>
  <c r="Q43" i="93" s="1"/>
  <c r="O44" i="93"/>
  <c r="P44" i="93"/>
  <c r="Q44" i="93" s="1"/>
  <c r="O45" i="93"/>
  <c r="P45" i="93"/>
  <c r="O46" i="93"/>
  <c r="P46" i="93"/>
  <c r="Q46" i="93" s="1"/>
  <c r="O47" i="93"/>
  <c r="P47" i="93"/>
  <c r="Q47" i="93" s="1"/>
  <c r="O48" i="93"/>
  <c r="P48" i="93"/>
  <c r="Q48" i="93" s="1"/>
  <c r="D64" i="93"/>
  <c r="E64" i="93"/>
  <c r="F64" i="93"/>
  <c r="G64" i="93"/>
  <c r="H64" i="93"/>
  <c r="I64" i="93"/>
  <c r="J64" i="93"/>
  <c r="K64" i="93"/>
  <c r="L64" i="93"/>
  <c r="M64" i="93"/>
  <c r="N64" i="93"/>
  <c r="C64" i="93"/>
  <c r="D56" i="93"/>
  <c r="E56" i="93"/>
  <c r="F56" i="93"/>
  <c r="G56" i="93"/>
  <c r="H56" i="93"/>
  <c r="I56" i="93"/>
  <c r="J56" i="93"/>
  <c r="K56" i="93"/>
  <c r="L56" i="93"/>
  <c r="M56" i="93"/>
  <c r="N56" i="93"/>
  <c r="C56" i="93"/>
  <c r="D54" i="93"/>
  <c r="E54" i="93"/>
  <c r="F54" i="93"/>
  <c r="G54" i="93"/>
  <c r="H54" i="93"/>
  <c r="I54" i="93"/>
  <c r="J54" i="93"/>
  <c r="K54" i="93"/>
  <c r="L54" i="93"/>
  <c r="M54" i="93"/>
  <c r="N54" i="93"/>
  <c r="C54" i="93"/>
  <c r="D49" i="93"/>
  <c r="E49" i="93"/>
  <c r="F49" i="93"/>
  <c r="G49" i="93"/>
  <c r="H49" i="93"/>
  <c r="I49" i="93"/>
  <c r="J49" i="93"/>
  <c r="K49" i="93"/>
  <c r="L49" i="93"/>
  <c r="M49" i="93"/>
  <c r="N49" i="93"/>
  <c r="C49" i="93"/>
  <c r="D27" i="93"/>
  <c r="E27" i="93"/>
  <c r="F27" i="93"/>
  <c r="G27" i="93"/>
  <c r="H27" i="93"/>
  <c r="I27" i="93"/>
  <c r="J27" i="93"/>
  <c r="K27" i="93"/>
  <c r="L27" i="93"/>
  <c r="M27" i="93"/>
  <c r="N27" i="93"/>
  <c r="C27" i="93"/>
  <c r="Q55" i="93" l="1"/>
  <c r="Q45" i="93"/>
  <c r="Q40" i="93"/>
  <c r="Q19" i="93"/>
  <c r="Q65" i="71"/>
  <c r="L65" i="71"/>
  <c r="K50" i="93"/>
  <c r="K65" i="93" s="1"/>
  <c r="N50" i="93"/>
  <c r="O54" i="93"/>
  <c r="J50" i="93"/>
  <c r="L50" i="93"/>
  <c r="L65" i="93" s="1"/>
  <c r="H50" i="93"/>
  <c r="O56" i="93"/>
  <c r="G50" i="93"/>
  <c r="G65" i="93" s="1"/>
  <c r="O27" i="93"/>
  <c r="M50" i="93"/>
  <c r="I50" i="93"/>
  <c r="E50" i="93"/>
  <c r="E65" i="93" s="1"/>
  <c r="P54" i="93"/>
  <c r="Q54" i="93" s="1"/>
  <c r="P56" i="93"/>
  <c r="P27" i="93"/>
  <c r="P64" i="93"/>
  <c r="Q64" i="93" s="1"/>
  <c r="O49" i="93"/>
  <c r="D50" i="93"/>
  <c r="D65" i="93" s="1"/>
  <c r="O64" i="93"/>
  <c r="H65" i="93"/>
  <c r="C50" i="93"/>
  <c r="C65" i="93" s="1"/>
  <c r="P49" i="93"/>
  <c r="F50" i="93"/>
  <c r="Q56" i="93" l="1"/>
  <c r="Q49" i="93"/>
  <c r="Q27" i="93"/>
  <c r="M65" i="93"/>
  <c r="N65" i="93"/>
  <c r="J65" i="93"/>
  <c r="I65" i="93"/>
  <c r="O50" i="93"/>
  <c r="P50" i="93"/>
  <c r="F65" i="93"/>
  <c r="O7" i="108"/>
  <c r="S7" i="109" s="1"/>
  <c r="P7" i="108"/>
  <c r="T7" i="109" s="1"/>
  <c r="O8" i="108"/>
  <c r="S8" i="109" s="1"/>
  <c r="P8" i="108"/>
  <c r="T8" i="109" s="1"/>
  <c r="O9" i="108"/>
  <c r="S9" i="109" s="1"/>
  <c r="P9" i="108"/>
  <c r="T9" i="109" s="1"/>
  <c r="O10" i="108"/>
  <c r="S10" i="109" s="1"/>
  <c r="P10" i="108"/>
  <c r="T10" i="109" s="1"/>
  <c r="O11" i="108"/>
  <c r="S11" i="109" s="1"/>
  <c r="P11" i="108"/>
  <c r="T11" i="109" s="1"/>
  <c r="O12" i="108"/>
  <c r="S12" i="109" s="1"/>
  <c r="P12" i="108"/>
  <c r="T12" i="109" s="1"/>
  <c r="O13" i="108"/>
  <c r="S13" i="109" s="1"/>
  <c r="P13" i="108"/>
  <c r="T13" i="109" s="1"/>
  <c r="O14" i="108"/>
  <c r="S14" i="109" s="1"/>
  <c r="P14" i="108"/>
  <c r="T14" i="109" s="1"/>
  <c r="O15" i="108"/>
  <c r="S15" i="109" s="1"/>
  <c r="P15" i="108"/>
  <c r="T15" i="109" s="1"/>
  <c r="O16" i="108"/>
  <c r="S16" i="109" s="1"/>
  <c r="P16" i="108"/>
  <c r="T16" i="109" s="1"/>
  <c r="O17" i="108"/>
  <c r="S17" i="109" s="1"/>
  <c r="P17" i="108"/>
  <c r="T17" i="109" s="1"/>
  <c r="O18" i="108"/>
  <c r="S18" i="109" s="1"/>
  <c r="P18" i="108"/>
  <c r="T18" i="109" s="1"/>
  <c r="O19" i="108"/>
  <c r="P19" i="108"/>
  <c r="O20" i="108"/>
  <c r="S20" i="109" s="1"/>
  <c r="P20" i="108"/>
  <c r="T20" i="109" s="1"/>
  <c r="O21" i="108"/>
  <c r="S21" i="109" s="1"/>
  <c r="P21" i="108"/>
  <c r="T21" i="109" s="1"/>
  <c r="O22" i="108"/>
  <c r="S22" i="109" s="1"/>
  <c r="P22" i="108"/>
  <c r="T22" i="109" s="1"/>
  <c r="O23" i="108"/>
  <c r="S23" i="109" s="1"/>
  <c r="P23" i="108"/>
  <c r="T23" i="109" s="1"/>
  <c r="O24" i="108"/>
  <c r="S24" i="109" s="1"/>
  <c r="P24" i="108"/>
  <c r="T24" i="109" s="1"/>
  <c r="O25" i="108"/>
  <c r="S25" i="109" s="1"/>
  <c r="P25" i="108"/>
  <c r="T25" i="109" s="1"/>
  <c r="O26" i="108"/>
  <c r="S26" i="109" s="1"/>
  <c r="P26" i="108"/>
  <c r="T26" i="109" s="1"/>
  <c r="O28" i="108"/>
  <c r="S28" i="109" s="1"/>
  <c r="P28" i="108"/>
  <c r="T28" i="109" s="1"/>
  <c r="O29" i="108"/>
  <c r="S29" i="109" s="1"/>
  <c r="P29" i="108"/>
  <c r="T29" i="109" s="1"/>
  <c r="O30" i="108"/>
  <c r="S30" i="109" s="1"/>
  <c r="P30" i="108"/>
  <c r="T30" i="109" s="1"/>
  <c r="O31" i="108"/>
  <c r="S31" i="109" s="1"/>
  <c r="P31" i="108"/>
  <c r="T31" i="109" s="1"/>
  <c r="O32" i="108"/>
  <c r="S32" i="109" s="1"/>
  <c r="P32" i="108"/>
  <c r="T32" i="109" s="1"/>
  <c r="O33" i="108"/>
  <c r="S33" i="109" s="1"/>
  <c r="P33" i="108"/>
  <c r="T33" i="109" s="1"/>
  <c r="O34" i="108"/>
  <c r="S34" i="109" s="1"/>
  <c r="P34" i="108"/>
  <c r="T34" i="109" s="1"/>
  <c r="O35" i="108"/>
  <c r="S35" i="109" s="1"/>
  <c r="P35" i="108"/>
  <c r="T35" i="109" s="1"/>
  <c r="O36" i="108"/>
  <c r="S36" i="109" s="1"/>
  <c r="P36" i="108"/>
  <c r="T36" i="109" s="1"/>
  <c r="O37" i="108"/>
  <c r="S37" i="109" s="1"/>
  <c r="P37" i="108"/>
  <c r="T37" i="109" s="1"/>
  <c r="O38" i="108"/>
  <c r="S38" i="109" s="1"/>
  <c r="P38" i="108"/>
  <c r="T38" i="109" s="1"/>
  <c r="O39" i="108"/>
  <c r="S39" i="109" s="1"/>
  <c r="P39" i="108"/>
  <c r="T39" i="109" s="1"/>
  <c r="O40" i="108"/>
  <c r="S40" i="109" s="1"/>
  <c r="P40" i="108"/>
  <c r="T40" i="109" s="1"/>
  <c r="O41" i="108"/>
  <c r="S41" i="109" s="1"/>
  <c r="P41" i="108"/>
  <c r="T41" i="109" s="1"/>
  <c r="O42" i="108"/>
  <c r="S42" i="109" s="1"/>
  <c r="P42" i="108"/>
  <c r="T42" i="109" s="1"/>
  <c r="O43" i="108"/>
  <c r="S43" i="109" s="1"/>
  <c r="P43" i="108"/>
  <c r="T43" i="109" s="1"/>
  <c r="O44" i="108"/>
  <c r="S44" i="109" s="1"/>
  <c r="P44" i="108"/>
  <c r="T44" i="109" s="1"/>
  <c r="O45" i="108"/>
  <c r="S45" i="109" s="1"/>
  <c r="P45" i="108"/>
  <c r="T45" i="109" s="1"/>
  <c r="O46" i="108"/>
  <c r="S46" i="109" s="1"/>
  <c r="P46" i="108"/>
  <c r="T46" i="109" s="1"/>
  <c r="O47" i="108"/>
  <c r="S47" i="109" s="1"/>
  <c r="P47" i="108"/>
  <c r="T47" i="109" s="1"/>
  <c r="O48" i="108"/>
  <c r="S48" i="109" s="1"/>
  <c r="P48" i="108"/>
  <c r="T48" i="109" s="1"/>
  <c r="O51" i="108"/>
  <c r="P51" i="108"/>
  <c r="O52" i="108"/>
  <c r="S52" i="109" s="1"/>
  <c r="P52" i="108"/>
  <c r="T52" i="109" s="1"/>
  <c r="O53" i="108"/>
  <c r="S53" i="109" s="1"/>
  <c r="P53" i="108"/>
  <c r="T53" i="109" s="1"/>
  <c r="O55" i="108"/>
  <c r="S55" i="109" s="1"/>
  <c r="P55" i="108"/>
  <c r="T55" i="109" s="1"/>
  <c r="O57" i="108"/>
  <c r="S57" i="109" s="1"/>
  <c r="P57" i="108"/>
  <c r="O58" i="108"/>
  <c r="S58" i="109" s="1"/>
  <c r="P58" i="108"/>
  <c r="T58" i="109" s="1"/>
  <c r="O59" i="108"/>
  <c r="S59" i="109" s="1"/>
  <c r="P59" i="108"/>
  <c r="T59" i="109" s="1"/>
  <c r="O60" i="108"/>
  <c r="S60" i="109" s="1"/>
  <c r="P60" i="108"/>
  <c r="T60" i="109" s="1"/>
  <c r="O61" i="108"/>
  <c r="S61" i="109" s="1"/>
  <c r="P61" i="108"/>
  <c r="T61" i="109" s="1"/>
  <c r="O62" i="108"/>
  <c r="S62" i="109" s="1"/>
  <c r="P62" i="108"/>
  <c r="T62" i="109" s="1"/>
  <c r="O63" i="108"/>
  <c r="S63" i="109" s="1"/>
  <c r="P63" i="108"/>
  <c r="T63" i="109" s="1"/>
  <c r="M51" i="108"/>
  <c r="Q51" i="109" s="1"/>
  <c r="N51" i="108"/>
  <c r="R51" i="109" s="1"/>
  <c r="M52" i="108"/>
  <c r="Q52" i="109" s="1"/>
  <c r="N52" i="108"/>
  <c r="R52" i="109" s="1"/>
  <c r="M53" i="108"/>
  <c r="Q53" i="109" s="1"/>
  <c r="N53" i="108"/>
  <c r="R53" i="109" s="1"/>
  <c r="M55" i="108"/>
  <c r="Q55" i="109" s="1"/>
  <c r="N55" i="108"/>
  <c r="R55" i="109" s="1"/>
  <c r="M57" i="108"/>
  <c r="Q57" i="109" s="1"/>
  <c r="N57" i="108"/>
  <c r="R57" i="109" s="1"/>
  <c r="M58" i="108"/>
  <c r="Q58" i="109" s="1"/>
  <c r="N58" i="108"/>
  <c r="R58" i="109" s="1"/>
  <c r="M59" i="108"/>
  <c r="Q59" i="109" s="1"/>
  <c r="N59" i="108"/>
  <c r="R59" i="109" s="1"/>
  <c r="M60" i="108"/>
  <c r="Q60" i="109" s="1"/>
  <c r="N60" i="108"/>
  <c r="R60" i="109" s="1"/>
  <c r="M61" i="108"/>
  <c r="Q61" i="109" s="1"/>
  <c r="N61" i="108"/>
  <c r="R61" i="109" s="1"/>
  <c r="M62" i="108"/>
  <c r="Q62" i="109" s="1"/>
  <c r="N62" i="108"/>
  <c r="R62" i="109" s="1"/>
  <c r="M63" i="108"/>
  <c r="Q63" i="109" s="1"/>
  <c r="N63" i="108"/>
  <c r="R63" i="109" s="1"/>
  <c r="M7" i="108"/>
  <c r="Q7" i="109" s="1"/>
  <c r="N7" i="108"/>
  <c r="R7" i="109" s="1"/>
  <c r="M8" i="108"/>
  <c r="Q8" i="109" s="1"/>
  <c r="N8" i="108"/>
  <c r="R8" i="109" s="1"/>
  <c r="M9" i="108"/>
  <c r="Q9" i="109" s="1"/>
  <c r="N9" i="108"/>
  <c r="R9" i="109" s="1"/>
  <c r="M10" i="108"/>
  <c r="Q10" i="109" s="1"/>
  <c r="N10" i="108"/>
  <c r="R10" i="109" s="1"/>
  <c r="M11" i="108"/>
  <c r="Q11" i="109" s="1"/>
  <c r="N11" i="108"/>
  <c r="R11" i="109" s="1"/>
  <c r="M12" i="108"/>
  <c r="Q12" i="109" s="1"/>
  <c r="N12" i="108"/>
  <c r="R12" i="109" s="1"/>
  <c r="M13" i="108"/>
  <c r="Q13" i="109" s="1"/>
  <c r="N13" i="108"/>
  <c r="R13" i="109" s="1"/>
  <c r="M14" i="108"/>
  <c r="Q14" i="109" s="1"/>
  <c r="N14" i="108"/>
  <c r="R14" i="109" s="1"/>
  <c r="M15" i="108"/>
  <c r="Q15" i="109" s="1"/>
  <c r="N15" i="108"/>
  <c r="R15" i="109" s="1"/>
  <c r="M16" i="108"/>
  <c r="Q16" i="109" s="1"/>
  <c r="N16" i="108"/>
  <c r="R16" i="109" s="1"/>
  <c r="M17" i="108"/>
  <c r="Q17" i="109" s="1"/>
  <c r="N17" i="108"/>
  <c r="R17" i="109" s="1"/>
  <c r="M18" i="108"/>
  <c r="Q18" i="109" s="1"/>
  <c r="N18" i="108"/>
  <c r="R18" i="109" s="1"/>
  <c r="M19" i="108"/>
  <c r="Q19" i="109" s="1"/>
  <c r="N19" i="108"/>
  <c r="R19" i="109" s="1"/>
  <c r="M20" i="108"/>
  <c r="Q20" i="109" s="1"/>
  <c r="N20" i="108"/>
  <c r="R20" i="109" s="1"/>
  <c r="M21" i="108"/>
  <c r="Q21" i="109" s="1"/>
  <c r="N21" i="108"/>
  <c r="R21" i="109" s="1"/>
  <c r="M22" i="108"/>
  <c r="Q22" i="109" s="1"/>
  <c r="N22" i="108"/>
  <c r="R22" i="109" s="1"/>
  <c r="M23" i="108"/>
  <c r="Q23" i="109" s="1"/>
  <c r="N23" i="108"/>
  <c r="R23" i="109" s="1"/>
  <c r="M24" i="108"/>
  <c r="Q24" i="109" s="1"/>
  <c r="N24" i="108"/>
  <c r="R24" i="109" s="1"/>
  <c r="M25" i="108"/>
  <c r="Q25" i="109" s="1"/>
  <c r="N25" i="108"/>
  <c r="R25" i="109" s="1"/>
  <c r="M26" i="108"/>
  <c r="Q26" i="109" s="1"/>
  <c r="N26" i="108"/>
  <c r="R26" i="109" s="1"/>
  <c r="M28" i="108"/>
  <c r="Q28" i="109" s="1"/>
  <c r="N28" i="108"/>
  <c r="R28" i="109" s="1"/>
  <c r="M29" i="108"/>
  <c r="Q29" i="109" s="1"/>
  <c r="N29" i="108"/>
  <c r="R29" i="109" s="1"/>
  <c r="M30" i="108"/>
  <c r="Q30" i="109" s="1"/>
  <c r="N30" i="108"/>
  <c r="R30" i="109" s="1"/>
  <c r="M31" i="108"/>
  <c r="Q31" i="109" s="1"/>
  <c r="N31" i="108"/>
  <c r="R31" i="109" s="1"/>
  <c r="M32" i="108"/>
  <c r="Q32" i="109" s="1"/>
  <c r="N32" i="108"/>
  <c r="R32" i="109" s="1"/>
  <c r="M33" i="108"/>
  <c r="Q33" i="109" s="1"/>
  <c r="N33" i="108"/>
  <c r="R33" i="109" s="1"/>
  <c r="M34" i="108"/>
  <c r="Q34" i="109" s="1"/>
  <c r="N34" i="108"/>
  <c r="R34" i="109" s="1"/>
  <c r="M35" i="108"/>
  <c r="Q35" i="109" s="1"/>
  <c r="N35" i="108"/>
  <c r="R35" i="109" s="1"/>
  <c r="M36" i="108"/>
  <c r="Q36" i="109" s="1"/>
  <c r="N36" i="108"/>
  <c r="R36" i="109" s="1"/>
  <c r="M37" i="108"/>
  <c r="Q37" i="109" s="1"/>
  <c r="N37" i="108"/>
  <c r="R37" i="109" s="1"/>
  <c r="M38" i="108"/>
  <c r="Q38" i="109" s="1"/>
  <c r="N38" i="108"/>
  <c r="R38" i="109" s="1"/>
  <c r="M39" i="108"/>
  <c r="Q39" i="109" s="1"/>
  <c r="N39" i="108"/>
  <c r="R39" i="109" s="1"/>
  <c r="M40" i="108"/>
  <c r="Q40" i="109" s="1"/>
  <c r="N40" i="108"/>
  <c r="R40" i="109" s="1"/>
  <c r="M41" i="108"/>
  <c r="Q41" i="109" s="1"/>
  <c r="N41" i="108"/>
  <c r="R41" i="109" s="1"/>
  <c r="M42" i="108"/>
  <c r="Q42" i="109" s="1"/>
  <c r="N42" i="108"/>
  <c r="R42" i="109" s="1"/>
  <c r="M43" i="108"/>
  <c r="Q43" i="109" s="1"/>
  <c r="N43" i="108"/>
  <c r="R43" i="109" s="1"/>
  <c r="M44" i="108"/>
  <c r="Q44" i="109" s="1"/>
  <c r="N44" i="108"/>
  <c r="R44" i="109" s="1"/>
  <c r="M45" i="108"/>
  <c r="Q45" i="109" s="1"/>
  <c r="N45" i="108"/>
  <c r="R45" i="109" s="1"/>
  <c r="M46" i="108"/>
  <c r="Q46" i="109" s="1"/>
  <c r="N46" i="108"/>
  <c r="R46" i="109" s="1"/>
  <c r="M47" i="108"/>
  <c r="Q47" i="109" s="1"/>
  <c r="N47" i="108"/>
  <c r="R47" i="109" s="1"/>
  <c r="M48" i="108"/>
  <c r="Q48" i="109" s="1"/>
  <c r="N48" i="108"/>
  <c r="R48" i="109" s="1"/>
  <c r="L55" i="108"/>
  <c r="L57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8" i="108"/>
  <c r="L29" i="108"/>
  <c r="L30" i="108"/>
  <c r="L31" i="108"/>
  <c r="L32" i="108"/>
  <c r="L33" i="108"/>
  <c r="L34" i="108"/>
  <c r="L35" i="108"/>
  <c r="L36" i="108"/>
  <c r="L37" i="108"/>
  <c r="L38" i="108"/>
  <c r="L39" i="108"/>
  <c r="L40" i="108"/>
  <c r="L41" i="108"/>
  <c r="L42" i="108"/>
  <c r="L43" i="108"/>
  <c r="L44" i="108"/>
  <c r="L45" i="108"/>
  <c r="L47" i="108"/>
  <c r="L48" i="108"/>
  <c r="L51" i="108"/>
  <c r="L52" i="108"/>
  <c r="L53" i="108"/>
  <c r="L6" i="108"/>
  <c r="G7" i="108"/>
  <c r="G8" i="108"/>
  <c r="G9" i="108"/>
  <c r="G10" i="108"/>
  <c r="G11" i="108"/>
  <c r="G12" i="108"/>
  <c r="G13" i="108"/>
  <c r="G14" i="108"/>
  <c r="G15" i="108"/>
  <c r="G16" i="108"/>
  <c r="G17" i="108"/>
  <c r="G18" i="108"/>
  <c r="G19" i="108"/>
  <c r="G20" i="108"/>
  <c r="G21" i="108"/>
  <c r="G22" i="108"/>
  <c r="G23" i="108"/>
  <c r="G24" i="108"/>
  <c r="G25" i="108"/>
  <c r="G26" i="108"/>
  <c r="G28" i="108"/>
  <c r="G29" i="108"/>
  <c r="G30" i="108"/>
  <c r="G31" i="108"/>
  <c r="G32" i="108"/>
  <c r="G33" i="108"/>
  <c r="G34" i="108"/>
  <c r="G35" i="108"/>
  <c r="G36" i="108"/>
  <c r="G37" i="108"/>
  <c r="G38" i="108"/>
  <c r="G39" i="108"/>
  <c r="G40" i="108"/>
  <c r="G41" i="108"/>
  <c r="G42" i="108"/>
  <c r="G43" i="108"/>
  <c r="G44" i="108"/>
  <c r="G45" i="108"/>
  <c r="G47" i="108"/>
  <c r="G48" i="108"/>
  <c r="G51" i="108"/>
  <c r="G52" i="108"/>
  <c r="G53" i="108"/>
  <c r="G55" i="108"/>
  <c r="G57" i="108"/>
  <c r="G6" i="108"/>
  <c r="D64" i="108"/>
  <c r="E64" i="108"/>
  <c r="F64" i="108"/>
  <c r="H64" i="108"/>
  <c r="I64" i="108"/>
  <c r="J64" i="108"/>
  <c r="K64" i="108"/>
  <c r="C64" i="108"/>
  <c r="D56" i="108"/>
  <c r="E56" i="108"/>
  <c r="F56" i="108"/>
  <c r="H56" i="108"/>
  <c r="I56" i="108"/>
  <c r="J56" i="108"/>
  <c r="K56" i="108"/>
  <c r="C56" i="108"/>
  <c r="D54" i="108"/>
  <c r="E54" i="108"/>
  <c r="F54" i="108"/>
  <c r="H54" i="108"/>
  <c r="I54" i="108"/>
  <c r="J54" i="108"/>
  <c r="K54" i="108"/>
  <c r="C54" i="108"/>
  <c r="D49" i="108"/>
  <c r="E49" i="108"/>
  <c r="F49" i="108"/>
  <c r="H49" i="108"/>
  <c r="I49" i="108"/>
  <c r="J49" i="108"/>
  <c r="K49" i="108"/>
  <c r="C49" i="108"/>
  <c r="D27" i="108"/>
  <c r="E27" i="108"/>
  <c r="F27" i="108"/>
  <c r="H27" i="108"/>
  <c r="I27" i="108"/>
  <c r="J27" i="108"/>
  <c r="K27" i="108"/>
  <c r="C27" i="108"/>
  <c r="U53" i="109" l="1"/>
  <c r="U47" i="109"/>
  <c r="U45" i="109"/>
  <c r="U43" i="109"/>
  <c r="U41" i="109"/>
  <c r="U39" i="109"/>
  <c r="U37" i="109"/>
  <c r="U35" i="109"/>
  <c r="U33" i="109"/>
  <c r="U31" i="109"/>
  <c r="U29" i="109"/>
  <c r="U26" i="109"/>
  <c r="U24" i="109"/>
  <c r="U22" i="109"/>
  <c r="U20" i="109"/>
  <c r="U18" i="109"/>
  <c r="U16" i="109"/>
  <c r="U14" i="109"/>
  <c r="U12" i="109"/>
  <c r="U10" i="109"/>
  <c r="U8" i="109"/>
  <c r="Q57" i="108"/>
  <c r="T57" i="109"/>
  <c r="U57" i="109" s="1"/>
  <c r="U55" i="109"/>
  <c r="U52" i="109"/>
  <c r="U48" i="109"/>
  <c r="U46" i="109"/>
  <c r="U44" i="109"/>
  <c r="U42" i="109"/>
  <c r="U40" i="109"/>
  <c r="U38" i="109"/>
  <c r="U36" i="109"/>
  <c r="U34" i="109"/>
  <c r="U32" i="109"/>
  <c r="U30" i="109"/>
  <c r="U28" i="109"/>
  <c r="U25" i="109"/>
  <c r="U23" i="109"/>
  <c r="U21" i="109"/>
  <c r="U17" i="109"/>
  <c r="U15" i="109"/>
  <c r="U13" i="109"/>
  <c r="U11" i="109"/>
  <c r="U9" i="109"/>
  <c r="U7" i="109"/>
  <c r="S51" i="109"/>
  <c r="T51" i="109"/>
  <c r="U51" i="109" s="1"/>
  <c r="T19" i="109"/>
  <c r="U19" i="109" s="1"/>
  <c r="S19" i="109"/>
  <c r="Q50" i="93"/>
  <c r="K50" i="108"/>
  <c r="K65" i="108" s="1"/>
  <c r="O65" i="93"/>
  <c r="P65" i="93"/>
  <c r="J50" i="108"/>
  <c r="J65" i="108" s="1"/>
  <c r="G54" i="108"/>
  <c r="G64" i="108"/>
  <c r="H50" i="108"/>
  <c r="G27" i="108"/>
  <c r="F50" i="108"/>
  <c r="L54" i="108"/>
  <c r="L27" i="108"/>
  <c r="L64" i="108"/>
  <c r="L49" i="108"/>
  <c r="L56" i="108"/>
  <c r="G56" i="108"/>
  <c r="E50" i="108"/>
  <c r="Q55" i="108"/>
  <c r="Q53" i="108"/>
  <c r="Q48" i="108"/>
  <c r="Q44" i="108"/>
  <c r="Q40" i="108"/>
  <c r="Q38" i="108"/>
  <c r="Q34" i="108"/>
  <c r="Q30" i="108"/>
  <c r="Q28" i="108"/>
  <c r="Q26" i="108"/>
  <c r="Q22" i="108"/>
  <c r="Q20" i="108"/>
  <c r="Q18" i="108"/>
  <c r="Q16" i="108"/>
  <c r="Q14" i="108"/>
  <c r="Q12" i="108"/>
  <c r="Q8" i="108"/>
  <c r="Q52" i="108"/>
  <c r="Q45" i="108"/>
  <c r="Q43" i="108"/>
  <c r="Q41" i="108"/>
  <c r="Q37" i="108"/>
  <c r="Q35" i="108"/>
  <c r="Q33" i="108"/>
  <c r="Q31" i="108"/>
  <c r="Q29" i="108"/>
  <c r="Q25" i="108"/>
  <c r="Q23" i="108"/>
  <c r="Q21" i="108"/>
  <c r="Q19" i="108"/>
  <c r="Q17" i="108"/>
  <c r="Q15" i="108"/>
  <c r="Q13" i="108"/>
  <c r="Q11" i="108"/>
  <c r="Q9" i="108"/>
  <c r="Q7" i="108"/>
  <c r="Q51" i="108"/>
  <c r="Q42" i="108"/>
  <c r="Q36" i="108"/>
  <c r="Q32" i="108"/>
  <c r="Q24" i="108"/>
  <c r="Q10" i="108"/>
  <c r="Q46" i="108"/>
  <c r="Q47" i="108"/>
  <c r="Q39" i="108"/>
  <c r="H65" i="108"/>
  <c r="I50" i="108"/>
  <c r="I65" i="108" s="1"/>
  <c r="D50" i="108"/>
  <c r="D65" i="108" s="1"/>
  <c r="G49" i="108"/>
  <c r="C50" i="108"/>
  <c r="Q65" i="93" l="1"/>
  <c r="L65" i="108"/>
  <c r="F65" i="108"/>
  <c r="L50" i="108"/>
  <c r="E65" i="108"/>
  <c r="G50" i="108"/>
  <c r="C65" i="108"/>
  <c r="G65" i="108" l="1"/>
  <c r="L7" i="73"/>
  <c r="L8" i="73"/>
  <c r="L9" i="73"/>
  <c r="L10" i="73"/>
  <c r="L11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8" i="73"/>
  <c r="L29" i="73"/>
  <c r="L30" i="73"/>
  <c r="L32" i="73"/>
  <c r="L34" i="73"/>
  <c r="L35" i="73"/>
  <c r="L36" i="73"/>
  <c r="L37" i="73"/>
  <c r="L38" i="73"/>
  <c r="L40" i="73"/>
  <c r="L42" i="73"/>
  <c r="L43" i="73"/>
  <c r="L44" i="73"/>
  <c r="L45" i="73"/>
  <c r="L48" i="73"/>
  <c r="L51" i="73"/>
  <c r="L52" i="73"/>
  <c r="L53" i="73"/>
  <c r="L55" i="73"/>
  <c r="L57" i="73"/>
  <c r="L6" i="73"/>
  <c r="G7" i="73"/>
  <c r="G8" i="73"/>
  <c r="G9" i="73"/>
  <c r="G10" i="73"/>
  <c r="G11" i="73"/>
  <c r="G12" i="73"/>
  <c r="G13" i="73"/>
  <c r="G14" i="73"/>
  <c r="G15" i="73"/>
  <c r="G16" i="73"/>
  <c r="G17" i="73"/>
  <c r="G18" i="73"/>
  <c r="G19" i="73"/>
  <c r="G20" i="73"/>
  <c r="G21" i="73"/>
  <c r="G22" i="73"/>
  <c r="G23" i="73"/>
  <c r="G24" i="73"/>
  <c r="G25" i="73"/>
  <c r="G26" i="73"/>
  <c r="G28" i="73"/>
  <c r="G29" i="73"/>
  <c r="G30" i="73"/>
  <c r="G31" i="73"/>
  <c r="G32" i="73"/>
  <c r="G33" i="73"/>
  <c r="G34" i="73"/>
  <c r="G35" i="73"/>
  <c r="G36" i="73"/>
  <c r="G37" i="73"/>
  <c r="G38" i="73"/>
  <c r="G40" i="73"/>
  <c r="G41" i="73"/>
  <c r="G42" i="73"/>
  <c r="G43" i="73"/>
  <c r="G44" i="73"/>
  <c r="G45" i="73"/>
  <c r="G48" i="73"/>
  <c r="G51" i="73"/>
  <c r="G52" i="73"/>
  <c r="G53" i="73"/>
  <c r="G55" i="73"/>
  <c r="G57" i="73"/>
  <c r="G6" i="73"/>
  <c r="D64" i="73"/>
  <c r="N64" i="108" s="1"/>
  <c r="R64" i="109" s="1"/>
  <c r="E64" i="73"/>
  <c r="O64" i="108" s="1"/>
  <c r="S64" i="109" s="1"/>
  <c r="F64" i="73"/>
  <c r="H64" i="73"/>
  <c r="I64" i="73"/>
  <c r="J64" i="73"/>
  <c r="K64" i="73"/>
  <c r="L64" i="73" s="1"/>
  <c r="C64" i="73"/>
  <c r="M64" i="108" s="1"/>
  <c r="Q64" i="109" s="1"/>
  <c r="D56" i="73"/>
  <c r="N56" i="108" s="1"/>
  <c r="E56" i="73"/>
  <c r="O56" i="108" s="1"/>
  <c r="S56" i="109" s="1"/>
  <c r="F56" i="73"/>
  <c r="P56" i="108" s="1"/>
  <c r="T56" i="109" s="1"/>
  <c r="H56" i="73"/>
  <c r="I56" i="73"/>
  <c r="J56" i="73"/>
  <c r="K56" i="73"/>
  <c r="C56" i="73"/>
  <c r="M56" i="108" s="1"/>
  <c r="Q56" i="109" s="1"/>
  <c r="D54" i="73"/>
  <c r="N54" i="108" s="1"/>
  <c r="R54" i="109" s="1"/>
  <c r="E54" i="73"/>
  <c r="O54" i="108" s="1"/>
  <c r="S54" i="109" s="1"/>
  <c r="F54" i="73"/>
  <c r="P54" i="108" s="1"/>
  <c r="H54" i="73"/>
  <c r="I54" i="73"/>
  <c r="J54" i="73"/>
  <c r="K54" i="73"/>
  <c r="L54" i="73" s="1"/>
  <c r="C54" i="73"/>
  <c r="M54" i="108" s="1"/>
  <c r="Q54" i="109" s="1"/>
  <c r="J50" i="73"/>
  <c r="D49" i="73"/>
  <c r="E49" i="73"/>
  <c r="F49" i="73"/>
  <c r="H49" i="73"/>
  <c r="I49" i="73"/>
  <c r="L49" i="73" s="1"/>
  <c r="J49" i="73"/>
  <c r="K49" i="73"/>
  <c r="C49" i="73"/>
  <c r="D27" i="73"/>
  <c r="N27" i="108" s="1"/>
  <c r="R27" i="109" s="1"/>
  <c r="E27" i="73"/>
  <c r="F27" i="73"/>
  <c r="H27" i="73"/>
  <c r="I27" i="73"/>
  <c r="J27" i="73"/>
  <c r="K27" i="73"/>
  <c r="K50" i="73" s="1"/>
  <c r="C27" i="73"/>
  <c r="M27" i="108" s="1"/>
  <c r="Q27" i="109" s="1"/>
  <c r="D50" i="73" l="1"/>
  <c r="N50" i="108" s="1"/>
  <c r="R50" i="109" s="1"/>
  <c r="N49" i="108"/>
  <c r="R49" i="109" s="1"/>
  <c r="Q54" i="108"/>
  <c r="T54" i="109"/>
  <c r="U54" i="109" s="1"/>
  <c r="G64" i="73"/>
  <c r="P64" i="108"/>
  <c r="G27" i="73"/>
  <c r="C50" i="73"/>
  <c r="M50" i="108" s="1"/>
  <c r="M49" i="108"/>
  <c r="Q49" i="109" s="1"/>
  <c r="H50" i="73"/>
  <c r="K65" i="73"/>
  <c r="I50" i="73"/>
  <c r="L56" i="73"/>
  <c r="Q56" i="108"/>
  <c r="R56" i="109"/>
  <c r="U56" i="109" s="1"/>
  <c r="G54" i="73"/>
  <c r="L27" i="73"/>
  <c r="P27" i="108"/>
  <c r="F50" i="73"/>
  <c r="P50" i="108" s="1"/>
  <c r="T50" i="109" s="1"/>
  <c r="U50" i="109" s="1"/>
  <c r="O27" i="108"/>
  <c r="S27" i="109" s="1"/>
  <c r="E50" i="73"/>
  <c r="L50" i="73"/>
  <c r="J65" i="73"/>
  <c r="P49" i="108"/>
  <c r="T49" i="109" s="1"/>
  <c r="O50" i="108"/>
  <c r="S50" i="109" s="1"/>
  <c r="O49" i="108"/>
  <c r="S49" i="109" s="1"/>
  <c r="E65" i="73"/>
  <c r="H65" i="73"/>
  <c r="G49" i="73"/>
  <c r="D65" i="73"/>
  <c r="N65" i="108" s="1"/>
  <c r="R65" i="109" s="1"/>
  <c r="C65" i="73"/>
  <c r="I65" i="73"/>
  <c r="G56" i="73"/>
  <c r="C64" i="105"/>
  <c r="C56" i="105"/>
  <c r="C54" i="105"/>
  <c r="C49" i="105"/>
  <c r="U49" i="109" l="1"/>
  <c r="L65" i="73"/>
  <c r="T64" i="109"/>
  <c r="U64" i="109" s="1"/>
  <c r="Q64" i="108"/>
  <c r="G50" i="73"/>
  <c r="F65" i="73"/>
  <c r="M65" i="108"/>
  <c r="Q65" i="109" s="1"/>
  <c r="Q50" i="109"/>
  <c r="T27" i="109"/>
  <c r="U27" i="109" s="1"/>
  <c r="Q27" i="108"/>
  <c r="G65" i="73"/>
  <c r="P65" i="108"/>
  <c r="Q50" i="108"/>
  <c r="Q49" i="108"/>
  <c r="O65" i="108"/>
  <c r="S65" i="109" s="1"/>
  <c r="Q57" i="105"/>
  <c r="Q58" i="105"/>
  <c r="Q59" i="105"/>
  <c r="Q60" i="105"/>
  <c r="Q61" i="105"/>
  <c r="Q62" i="105"/>
  <c r="Q63" i="105"/>
  <c r="Q64" i="105"/>
  <c r="Q65" i="105"/>
  <c r="C27" i="105"/>
  <c r="T65" i="109" l="1"/>
  <c r="U65" i="109" s="1"/>
  <c r="C50" i="105"/>
  <c r="Q65" i="108"/>
  <c r="I65" i="107"/>
  <c r="J65" i="107"/>
  <c r="K65" i="107"/>
  <c r="L65" i="107"/>
  <c r="M65" i="107"/>
  <c r="D64" i="107"/>
  <c r="E64" i="107"/>
  <c r="F64" i="107"/>
  <c r="G64" i="107"/>
  <c r="H64" i="107"/>
  <c r="I64" i="107"/>
  <c r="J64" i="107"/>
  <c r="K64" i="107"/>
  <c r="L64" i="107"/>
  <c r="M64" i="107"/>
  <c r="N64" i="107"/>
  <c r="C64" i="107"/>
  <c r="D56" i="107"/>
  <c r="E56" i="107"/>
  <c r="F56" i="107"/>
  <c r="G56" i="107"/>
  <c r="H56" i="107"/>
  <c r="I56" i="107"/>
  <c r="J56" i="107"/>
  <c r="K56" i="107"/>
  <c r="L56" i="107"/>
  <c r="M56" i="107"/>
  <c r="N56" i="107"/>
  <c r="C56" i="107"/>
  <c r="D54" i="107"/>
  <c r="E54" i="107"/>
  <c r="F54" i="107"/>
  <c r="G54" i="107"/>
  <c r="H54" i="107"/>
  <c r="I54" i="107"/>
  <c r="J54" i="107"/>
  <c r="K54" i="107"/>
  <c r="L54" i="107"/>
  <c r="M54" i="107"/>
  <c r="N54" i="107"/>
  <c r="C54" i="107"/>
  <c r="D50" i="107"/>
  <c r="D65" i="107" s="1"/>
  <c r="E50" i="107"/>
  <c r="F50" i="107"/>
  <c r="F65" i="107" s="1"/>
  <c r="G50" i="107"/>
  <c r="H50" i="107"/>
  <c r="I50" i="107"/>
  <c r="J50" i="107"/>
  <c r="K50" i="107"/>
  <c r="L50" i="107"/>
  <c r="M50" i="107"/>
  <c r="N50" i="107"/>
  <c r="N65" i="107" s="1"/>
  <c r="D49" i="107"/>
  <c r="E49" i="107"/>
  <c r="F49" i="107"/>
  <c r="G49" i="107"/>
  <c r="H49" i="107"/>
  <c r="I49" i="107"/>
  <c r="J49" i="107"/>
  <c r="K49" i="107"/>
  <c r="L49" i="107"/>
  <c r="M49" i="107"/>
  <c r="N49" i="107"/>
  <c r="C49" i="107"/>
  <c r="C50" i="107" s="1"/>
  <c r="C65" i="107" s="1"/>
  <c r="D27" i="107"/>
  <c r="E27" i="107"/>
  <c r="F27" i="107"/>
  <c r="G27" i="107"/>
  <c r="H27" i="107"/>
  <c r="I27" i="107"/>
  <c r="J27" i="107"/>
  <c r="K27" i="107"/>
  <c r="L27" i="107"/>
  <c r="M27" i="107"/>
  <c r="N27" i="107"/>
  <c r="C27" i="107"/>
  <c r="O7" i="103"/>
  <c r="O8" i="103"/>
  <c r="O9" i="103"/>
  <c r="O10" i="103"/>
  <c r="O11" i="103"/>
  <c r="O13" i="103"/>
  <c r="O14" i="103"/>
  <c r="O15" i="103"/>
  <c r="O16" i="103"/>
  <c r="O17" i="103"/>
  <c r="O18" i="103"/>
  <c r="O19" i="103"/>
  <c r="O20" i="103"/>
  <c r="O21" i="103"/>
  <c r="O22" i="103"/>
  <c r="O23" i="103"/>
  <c r="O24" i="103"/>
  <c r="O25" i="103"/>
  <c r="O26" i="103"/>
  <c r="O28" i="103"/>
  <c r="O29" i="103"/>
  <c r="O30" i="103"/>
  <c r="O31" i="103"/>
  <c r="O32" i="103"/>
  <c r="O33" i="103"/>
  <c r="O34" i="103"/>
  <c r="O35" i="103"/>
  <c r="O36" i="103"/>
  <c r="O37" i="103"/>
  <c r="O38" i="103"/>
  <c r="O39" i="103"/>
  <c r="O40" i="103"/>
  <c r="O41" i="103"/>
  <c r="O42" i="103"/>
  <c r="O43" i="103"/>
  <c r="O44" i="103"/>
  <c r="O45" i="103"/>
  <c r="O46" i="103"/>
  <c r="O47" i="103"/>
  <c r="O48" i="103"/>
  <c r="O51" i="103"/>
  <c r="O52" i="103"/>
  <c r="O53" i="103"/>
  <c r="O54" i="103"/>
  <c r="O55" i="103"/>
  <c r="O56" i="103"/>
  <c r="O57" i="103"/>
  <c r="O58" i="103"/>
  <c r="O60" i="103"/>
  <c r="O61" i="103"/>
  <c r="O62" i="103"/>
  <c r="O63" i="103"/>
  <c r="O64" i="103"/>
  <c r="M7" i="103"/>
  <c r="N7" i="103"/>
  <c r="M8" i="103"/>
  <c r="N8" i="103"/>
  <c r="M9" i="103"/>
  <c r="N9" i="103"/>
  <c r="M10" i="103"/>
  <c r="N10" i="103"/>
  <c r="M11" i="103"/>
  <c r="N11" i="103"/>
  <c r="M12" i="103"/>
  <c r="N12" i="103"/>
  <c r="M13" i="103"/>
  <c r="N13" i="103"/>
  <c r="M14" i="103"/>
  <c r="N14" i="103"/>
  <c r="M15" i="103"/>
  <c r="N15" i="103"/>
  <c r="M16" i="103"/>
  <c r="N16" i="103"/>
  <c r="M17" i="103"/>
  <c r="N17" i="103"/>
  <c r="M18" i="103"/>
  <c r="N18" i="103"/>
  <c r="M19" i="103"/>
  <c r="N19" i="103"/>
  <c r="M20" i="103"/>
  <c r="N20" i="103"/>
  <c r="M21" i="103"/>
  <c r="N21" i="103"/>
  <c r="M22" i="103"/>
  <c r="N22" i="103"/>
  <c r="M23" i="103"/>
  <c r="N23" i="103"/>
  <c r="M24" i="103"/>
  <c r="N24" i="103"/>
  <c r="M25" i="103"/>
  <c r="N25" i="103"/>
  <c r="M26" i="103"/>
  <c r="N26" i="103"/>
  <c r="M28" i="103"/>
  <c r="N28" i="103"/>
  <c r="M29" i="103"/>
  <c r="N29" i="103"/>
  <c r="M30" i="103"/>
  <c r="N30" i="103"/>
  <c r="M31" i="103"/>
  <c r="N31" i="103"/>
  <c r="M32" i="103"/>
  <c r="N32" i="103"/>
  <c r="M33" i="103"/>
  <c r="N33" i="103"/>
  <c r="M34" i="103"/>
  <c r="N34" i="103"/>
  <c r="M35" i="103"/>
  <c r="N35" i="103"/>
  <c r="M36" i="103"/>
  <c r="N36" i="103"/>
  <c r="M37" i="103"/>
  <c r="N37" i="103"/>
  <c r="M38" i="103"/>
  <c r="N38" i="103"/>
  <c r="M39" i="103"/>
  <c r="N39" i="103"/>
  <c r="M40" i="103"/>
  <c r="N40" i="103"/>
  <c r="M41" i="103"/>
  <c r="N41" i="103"/>
  <c r="M42" i="103"/>
  <c r="N42" i="103"/>
  <c r="M43" i="103"/>
  <c r="N43" i="103"/>
  <c r="M44" i="103"/>
  <c r="N44" i="103"/>
  <c r="M45" i="103"/>
  <c r="N45" i="103"/>
  <c r="M46" i="103"/>
  <c r="N46" i="103"/>
  <c r="M47" i="103"/>
  <c r="N47" i="103"/>
  <c r="M48" i="103"/>
  <c r="N48" i="103"/>
  <c r="M49" i="103"/>
  <c r="M51" i="103"/>
  <c r="N51" i="103"/>
  <c r="M52" i="103"/>
  <c r="N52" i="103"/>
  <c r="M53" i="103"/>
  <c r="N53" i="103"/>
  <c r="M54" i="103"/>
  <c r="N54" i="103"/>
  <c r="M55" i="103"/>
  <c r="N55" i="103"/>
  <c r="M56" i="103"/>
  <c r="N56" i="103"/>
  <c r="M57" i="103"/>
  <c r="N57" i="103"/>
  <c r="M58" i="103"/>
  <c r="N58" i="103"/>
  <c r="M59" i="103"/>
  <c r="N59" i="103"/>
  <c r="M60" i="103"/>
  <c r="N60" i="103"/>
  <c r="M61" i="103"/>
  <c r="N61" i="103"/>
  <c r="M62" i="103"/>
  <c r="N62" i="103"/>
  <c r="M63" i="103"/>
  <c r="N63" i="103"/>
  <c r="M64" i="103"/>
  <c r="N64" i="103"/>
  <c r="N6" i="103"/>
  <c r="M6" i="103"/>
  <c r="J65" i="103"/>
  <c r="D64" i="103"/>
  <c r="E64" i="103"/>
  <c r="F64" i="103"/>
  <c r="G64" i="103"/>
  <c r="H64" i="103"/>
  <c r="I64" i="103"/>
  <c r="J64" i="103"/>
  <c r="K64" i="103"/>
  <c r="L64" i="103"/>
  <c r="C64" i="103"/>
  <c r="D56" i="103"/>
  <c r="E56" i="103"/>
  <c r="F56" i="103"/>
  <c r="G56" i="103"/>
  <c r="H56" i="103"/>
  <c r="I56" i="103"/>
  <c r="J56" i="103"/>
  <c r="K56" i="103"/>
  <c r="L56" i="103"/>
  <c r="C56" i="103"/>
  <c r="D54" i="103"/>
  <c r="E54" i="103"/>
  <c r="F54" i="103"/>
  <c r="G54" i="103"/>
  <c r="H54" i="103"/>
  <c r="I54" i="103"/>
  <c r="J54" i="103"/>
  <c r="K54" i="103"/>
  <c r="L54" i="103"/>
  <c r="C54" i="103"/>
  <c r="H50" i="103"/>
  <c r="H65" i="103" s="1"/>
  <c r="I50" i="103"/>
  <c r="I65" i="103" s="1"/>
  <c r="J50" i="103"/>
  <c r="D49" i="103"/>
  <c r="O49" i="103" s="1"/>
  <c r="E49" i="103"/>
  <c r="F49" i="103"/>
  <c r="G49" i="103"/>
  <c r="H49" i="103"/>
  <c r="I49" i="103"/>
  <c r="J49" i="103"/>
  <c r="K49" i="103"/>
  <c r="L49" i="103"/>
  <c r="C49" i="103"/>
  <c r="D27" i="103"/>
  <c r="O27" i="103" s="1"/>
  <c r="E27" i="103"/>
  <c r="E50" i="103" s="1"/>
  <c r="E65" i="103" s="1"/>
  <c r="F27" i="103"/>
  <c r="F50" i="103" s="1"/>
  <c r="G27" i="103"/>
  <c r="G50" i="103" s="1"/>
  <c r="G65" i="103" s="1"/>
  <c r="H27" i="103"/>
  <c r="I27" i="103"/>
  <c r="J27" i="103"/>
  <c r="K27" i="103"/>
  <c r="K50" i="103" s="1"/>
  <c r="L27" i="103"/>
  <c r="L50" i="103" s="1"/>
  <c r="L65" i="103" s="1"/>
  <c r="C27" i="103"/>
  <c r="N7" i="104"/>
  <c r="N8" i="104"/>
  <c r="N9" i="104"/>
  <c r="N10" i="104"/>
  <c r="N11" i="104"/>
  <c r="N12" i="104"/>
  <c r="N13" i="104"/>
  <c r="N14" i="104"/>
  <c r="N15" i="104"/>
  <c r="N16" i="104"/>
  <c r="N17" i="104"/>
  <c r="N18" i="104"/>
  <c r="N19" i="104"/>
  <c r="N20" i="104"/>
  <c r="N21" i="104"/>
  <c r="N22" i="104"/>
  <c r="N23" i="104"/>
  <c r="N24" i="104"/>
  <c r="N25" i="104"/>
  <c r="N26" i="104"/>
  <c r="N28" i="104"/>
  <c r="N29" i="104"/>
  <c r="N30" i="104"/>
  <c r="N31" i="104"/>
  <c r="N32" i="104"/>
  <c r="N33" i="104"/>
  <c r="N34" i="104"/>
  <c r="N35" i="104"/>
  <c r="N36" i="104"/>
  <c r="N37" i="104"/>
  <c r="N38" i="104"/>
  <c r="N39" i="104"/>
  <c r="N40" i="104"/>
  <c r="N41" i="104"/>
  <c r="N42" i="104"/>
  <c r="N43" i="104"/>
  <c r="N44" i="104"/>
  <c r="N45" i="104"/>
  <c r="N46" i="104"/>
  <c r="N47" i="104"/>
  <c r="N48" i="104"/>
  <c r="N51" i="104"/>
  <c r="N52" i="104"/>
  <c r="N53" i="104"/>
  <c r="N55" i="104"/>
  <c r="N57" i="104"/>
  <c r="N58" i="104"/>
  <c r="N60" i="104"/>
  <c r="N61" i="104"/>
  <c r="N62" i="104"/>
  <c r="N63" i="104"/>
  <c r="N6" i="104"/>
  <c r="K65" i="103" l="1"/>
  <c r="M27" i="103"/>
  <c r="N27" i="103"/>
  <c r="D50" i="103"/>
  <c r="O50" i="103" s="1"/>
  <c r="C50" i="103"/>
  <c r="C65" i="105"/>
  <c r="H65" i="107"/>
  <c r="G65" i="107"/>
  <c r="E65" i="107"/>
  <c r="F65" i="103"/>
  <c r="M50" i="103"/>
  <c r="N49" i="103"/>
  <c r="C65" i="103"/>
  <c r="M65" i="103" s="1"/>
  <c r="N50" i="103" l="1"/>
  <c r="D65" i="103"/>
  <c r="O65" i="103" s="1"/>
  <c r="M57" i="104"/>
  <c r="M60" i="104"/>
  <c r="M62" i="104"/>
  <c r="M64" i="104"/>
  <c r="D64" i="104"/>
  <c r="E64" i="104"/>
  <c r="E64" i="42" s="1"/>
  <c r="F64" i="104"/>
  <c r="G64" i="104"/>
  <c r="H64" i="104"/>
  <c r="I64" i="104"/>
  <c r="J64" i="104"/>
  <c r="C64" i="104"/>
  <c r="D56" i="104"/>
  <c r="E56" i="104"/>
  <c r="E56" i="42" s="1"/>
  <c r="F56" i="104"/>
  <c r="G56" i="104"/>
  <c r="H56" i="104"/>
  <c r="I56" i="104"/>
  <c r="J56" i="104"/>
  <c r="C56" i="104"/>
  <c r="D54" i="104"/>
  <c r="E54" i="104"/>
  <c r="E54" i="42" s="1"/>
  <c r="F54" i="104"/>
  <c r="G54" i="104"/>
  <c r="H54" i="104"/>
  <c r="I54" i="104"/>
  <c r="K54" i="104" s="1"/>
  <c r="J54" i="104"/>
  <c r="C54" i="104"/>
  <c r="D49" i="104"/>
  <c r="E49" i="104"/>
  <c r="E49" i="42" s="1"/>
  <c r="F49" i="104"/>
  <c r="F49" i="42" s="1"/>
  <c r="G49" i="104"/>
  <c r="H49" i="104"/>
  <c r="I49" i="104"/>
  <c r="J49" i="104"/>
  <c r="J50" i="104" s="1"/>
  <c r="J65" i="104" s="1"/>
  <c r="C49" i="104"/>
  <c r="D27" i="104"/>
  <c r="E27" i="104"/>
  <c r="E27" i="42" s="1"/>
  <c r="F27" i="104"/>
  <c r="F27" i="42" s="1"/>
  <c r="G27" i="104"/>
  <c r="G50" i="104" s="1"/>
  <c r="H27" i="104"/>
  <c r="H50" i="104" s="1"/>
  <c r="I27" i="104"/>
  <c r="J27" i="104"/>
  <c r="K7" i="104"/>
  <c r="L7" i="104"/>
  <c r="K8" i="104"/>
  <c r="L8" i="104"/>
  <c r="M8" i="104" s="1"/>
  <c r="K9" i="104"/>
  <c r="L9" i="104"/>
  <c r="K10" i="104"/>
  <c r="L10" i="104"/>
  <c r="K11" i="104"/>
  <c r="O11" i="104" s="1"/>
  <c r="L11" i="104"/>
  <c r="P11" i="104" s="1"/>
  <c r="K12" i="104"/>
  <c r="L12" i="104"/>
  <c r="M12" i="104" s="1"/>
  <c r="K13" i="104"/>
  <c r="L13" i="104"/>
  <c r="K14" i="104"/>
  <c r="L14" i="104"/>
  <c r="K15" i="104"/>
  <c r="L15" i="104"/>
  <c r="K16" i="104"/>
  <c r="L16" i="104"/>
  <c r="M16" i="104" s="1"/>
  <c r="K17" i="104"/>
  <c r="L17" i="104"/>
  <c r="K18" i="104"/>
  <c r="L18" i="104"/>
  <c r="K19" i="104"/>
  <c r="L19" i="104"/>
  <c r="K20" i="104"/>
  <c r="L20" i="104"/>
  <c r="M20" i="104" s="1"/>
  <c r="K21" i="104"/>
  <c r="L21" i="104"/>
  <c r="K22" i="104"/>
  <c r="L22" i="104"/>
  <c r="K23" i="104"/>
  <c r="L23" i="104"/>
  <c r="K24" i="104"/>
  <c r="L24" i="104"/>
  <c r="M24" i="104" s="1"/>
  <c r="K25" i="104"/>
  <c r="L25" i="104"/>
  <c r="K26" i="104"/>
  <c r="L26" i="104"/>
  <c r="K28" i="104"/>
  <c r="L28" i="104"/>
  <c r="K29" i="104"/>
  <c r="L29" i="104"/>
  <c r="M29" i="104" s="1"/>
  <c r="K30" i="104"/>
  <c r="O30" i="104" s="1"/>
  <c r="L30" i="104"/>
  <c r="K31" i="104"/>
  <c r="L31" i="104"/>
  <c r="K32" i="104"/>
  <c r="L32" i="104"/>
  <c r="K33" i="104"/>
  <c r="L33" i="104"/>
  <c r="M33" i="104" s="1"/>
  <c r="K34" i="104"/>
  <c r="L34" i="104"/>
  <c r="K35" i="104"/>
  <c r="L35" i="104"/>
  <c r="K36" i="104"/>
  <c r="L36" i="104"/>
  <c r="K37" i="104"/>
  <c r="L37" i="104"/>
  <c r="M37" i="104" s="1"/>
  <c r="K38" i="104"/>
  <c r="L38" i="104"/>
  <c r="K39" i="104"/>
  <c r="L39" i="104"/>
  <c r="K40" i="104"/>
  <c r="L40" i="104"/>
  <c r="K41" i="104"/>
  <c r="L41" i="104"/>
  <c r="M41" i="104" s="1"/>
  <c r="K42" i="104"/>
  <c r="L42" i="104"/>
  <c r="K43" i="104"/>
  <c r="L43" i="104"/>
  <c r="K44" i="104"/>
  <c r="L44" i="104"/>
  <c r="K45" i="104"/>
  <c r="L45" i="104"/>
  <c r="M45" i="104" s="1"/>
  <c r="K46" i="104"/>
  <c r="L46" i="104"/>
  <c r="K47" i="104"/>
  <c r="O47" i="104" s="1"/>
  <c r="L47" i="104"/>
  <c r="P47" i="104" s="1"/>
  <c r="K48" i="104"/>
  <c r="L48" i="104"/>
  <c r="K49" i="104"/>
  <c r="O49" i="104" s="1"/>
  <c r="L49" i="104"/>
  <c r="P49" i="104" s="1"/>
  <c r="K51" i="104"/>
  <c r="L51" i="104"/>
  <c r="K52" i="104"/>
  <c r="L52" i="104"/>
  <c r="M52" i="104" s="1"/>
  <c r="K53" i="104"/>
  <c r="L53" i="104"/>
  <c r="K55" i="104"/>
  <c r="O55" i="104" s="1"/>
  <c r="L55" i="104"/>
  <c r="L56" i="104"/>
  <c r="P56" i="104" s="1"/>
  <c r="K57" i="104"/>
  <c r="L57" i="104"/>
  <c r="K58" i="104"/>
  <c r="L58" i="104"/>
  <c r="K59" i="104"/>
  <c r="L59" i="104"/>
  <c r="K60" i="104"/>
  <c r="L60" i="104"/>
  <c r="K61" i="104"/>
  <c r="L61" i="104"/>
  <c r="K62" i="104"/>
  <c r="L62" i="104"/>
  <c r="K63" i="104"/>
  <c r="L63" i="104"/>
  <c r="M63" i="104" s="1"/>
  <c r="K64" i="104"/>
  <c r="L64" i="104"/>
  <c r="L6" i="104"/>
  <c r="K6" i="104"/>
  <c r="C27" i="104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51" i="9"/>
  <c r="P52" i="9"/>
  <c r="P53" i="9"/>
  <c r="P55" i="9"/>
  <c r="P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51" i="9"/>
  <c r="O52" i="9"/>
  <c r="O53" i="9"/>
  <c r="O55" i="9"/>
  <c r="O56" i="9"/>
  <c r="O6" i="9"/>
  <c r="N11" i="9"/>
  <c r="N12" i="9"/>
  <c r="N23" i="9"/>
  <c r="N27" i="9"/>
  <c r="N39" i="9"/>
  <c r="N47" i="9"/>
  <c r="N48" i="9"/>
  <c r="N59" i="9"/>
  <c r="N63" i="9"/>
  <c r="M7" i="9"/>
  <c r="N7" i="9" s="1"/>
  <c r="M8" i="9"/>
  <c r="N8" i="9" s="1"/>
  <c r="M9" i="9"/>
  <c r="N9" i="9" s="1"/>
  <c r="M10" i="9"/>
  <c r="N10" i="9" s="1"/>
  <c r="M11" i="9"/>
  <c r="M12" i="9"/>
  <c r="M13" i="9"/>
  <c r="N13" i="9" s="1"/>
  <c r="M14" i="9"/>
  <c r="N14" i="9" s="1"/>
  <c r="M15" i="9"/>
  <c r="N15" i="9" s="1"/>
  <c r="M16" i="9"/>
  <c r="N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M24" i="9"/>
  <c r="N24" i="9" s="1"/>
  <c r="M25" i="9"/>
  <c r="N25" i="9" s="1"/>
  <c r="M26" i="9"/>
  <c r="N26" i="9" s="1"/>
  <c r="M27" i="9"/>
  <c r="M28" i="9"/>
  <c r="N28" i="9" s="1"/>
  <c r="M29" i="9"/>
  <c r="N29" i="9" s="1"/>
  <c r="M30" i="9"/>
  <c r="N30" i="9" s="1"/>
  <c r="M31" i="9"/>
  <c r="N31" i="9" s="1"/>
  <c r="M32" i="9"/>
  <c r="N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M40" i="9"/>
  <c r="N40" i="9" s="1"/>
  <c r="M41" i="9"/>
  <c r="N41" i="9" s="1"/>
  <c r="M42" i="9"/>
  <c r="N42" i="9" s="1"/>
  <c r="M43" i="9"/>
  <c r="N43" i="9" s="1"/>
  <c r="M44" i="9"/>
  <c r="N44" i="9" s="1"/>
  <c r="M45" i="9"/>
  <c r="N45" i="9" s="1"/>
  <c r="M46" i="9"/>
  <c r="N46" i="9" s="1"/>
  <c r="M47" i="9"/>
  <c r="M48" i="9"/>
  <c r="M49" i="9"/>
  <c r="M50" i="9"/>
  <c r="M51" i="9"/>
  <c r="N51" i="9" s="1"/>
  <c r="M52" i="9"/>
  <c r="N52" i="9" s="1"/>
  <c r="M53" i="9"/>
  <c r="N53" i="9" s="1"/>
  <c r="M54" i="9"/>
  <c r="M55" i="9"/>
  <c r="N55" i="9" s="1"/>
  <c r="M56" i="9"/>
  <c r="M57" i="9"/>
  <c r="N57" i="9" s="1"/>
  <c r="M58" i="9"/>
  <c r="N58" i="9" s="1"/>
  <c r="M59" i="9"/>
  <c r="M60" i="9"/>
  <c r="N60" i="9" s="1"/>
  <c r="M61" i="9"/>
  <c r="N61" i="9" s="1"/>
  <c r="M62" i="9"/>
  <c r="N62" i="9" s="1"/>
  <c r="M63" i="9"/>
  <c r="M64" i="9"/>
  <c r="N64" i="9" s="1"/>
  <c r="M65" i="9"/>
  <c r="L8" i="9"/>
  <c r="L33" i="9"/>
  <c r="L44" i="9"/>
  <c r="L45" i="9"/>
  <c r="L60" i="9"/>
  <c r="L64" i="9"/>
  <c r="K7" i="9"/>
  <c r="L7" i="9" s="1"/>
  <c r="K8" i="9"/>
  <c r="K9" i="9"/>
  <c r="L9" i="9" s="1"/>
  <c r="K10" i="9"/>
  <c r="L10" i="9" s="1"/>
  <c r="K11" i="9"/>
  <c r="L11" i="9" s="1"/>
  <c r="K12" i="9"/>
  <c r="L12" i="9" s="1"/>
  <c r="K13" i="9"/>
  <c r="L13" i="9" s="1"/>
  <c r="K14" i="9"/>
  <c r="L14" i="9" s="1"/>
  <c r="K15" i="9"/>
  <c r="L15" i="9" s="1"/>
  <c r="K16" i="9"/>
  <c r="L16" i="9" s="1"/>
  <c r="K17" i="9"/>
  <c r="L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 s="1"/>
  <c r="K27" i="9"/>
  <c r="K28" i="9"/>
  <c r="L28" i="9" s="1"/>
  <c r="K29" i="9"/>
  <c r="L29" i="9" s="1"/>
  <c r="K30" i="9"/>
  <c r="L30" i="9" s="1"/>
  <c r="K31" i="9"/>
  <c r="L31" i="9" s="1"/>
  <c r="K32" i="9"/>
  <c r="L32" i="9" s="1"/>
  <c r="K33" i="9"/>
  <c r="K34" i="9"/>
  <c r="L34" i="9" s="1"/>
  <c r="K35" i="9"/>
  <c r="L35" i="9" s="1"/>
  <c r="K36" i="9"/>
  <c r="L36" i="9" s="1"/>
  <c r="K37" i="9"/>
  <c r="L37" i="9" s="1"/>
  <c r="K38" i="9"/>
  <c r="L38" i="9" s="1"/>
  <c r="K39" i="9"/>
  <c r="L39" i="9" s="1"/>
  <c r="K40" i="9"/>
  <c r="L40" i="9" s="1"/>
  <c r="K41" i="9"/>
  <c r="L41" i="9" s="1"/>
  <c r="K42" i="9"/>
  <c r="L42" i="9" s="1"/>
  <c r="K43" i="9"/>
  <c r="L43" i="9" s="1"/>
  <c r="K44" i="9"/>
  <c r="K45" i="9"/>
  <c r="K46" i="9"/>
  <c r="L46" i="9" s="1"/>
  <c r="K47" i="9"/>
  <c r="L47" i="9" s="1"/>
  <c r="K48" i="9"/>
  <c r="L48" i="9" s="1"/>
  <c r="K49" i="9"/>
  <c r="K50" i="9"/>
  <c r="K51" i="9"/>
  <c r="L51" i="9" s="1"/>
  <c r="K52" i="9"/>
  <c r="L52" i="9" s="1"/>
  <c r="K53" i="9"/>
  <c r="L53" i="9" s="1"/>
  <c r="K54" i="9"/>
  <c r="L54" i="9" s="1"/>
  <c r="K55" i="9"/>
  <c r="L55" i="9" s="1"/>
  <c r="K56" i="9"/>
  <c r="K57" i="9"/>
  <c r="L57" i="9" s="1"/>
  <c r="K58" i="9"/>
  <c r="L58" i="9" s="1"/>
  <c r="K59" i="9"/>
  <c r="L59" i="9" s="1"/>
  <c r="K60" i="9"/>
  <c r="K61" i="9"/>
  <c r="L61" i="9" s="1"/>
  <c r="K62" i="9"/>
  <c r="L62" i="9" s="1"/>
  <c r="K63" i="9"/>
  <c r="L63" i="9" s="1"/>
  <c r="K64" i="9"/>
  <c r="K65" i="9"/>
  <c r="J57" i="9"/>
  <c r="J58" i="9"/>
  <c r="J59" i="9"/>
  <c r="J60" i="9"/>
  <c r="J61" i="9"/>
  <c r="J62" i="9"/>
  <c r="J63" i="9"/>
  <c r="I57" i="9"/>
  <c r="I58" i="9"/>
  <c r="I59" i="9"/>
  <c r="I60" i="9"/>
  <c r="I61" i="9"/>
  <c r="I62" i="9"/>
  <c r="I63" i="9"/>
  <c r="D64" i="9"/>
  <c r="E64" i="9"/>
  <c r="F64" i="9"/>
  <c r="J64" i="9" s="1"/>
  <c r="G64" i="9"/>
  <c r="C64" i="9"/>
  <c r="D56" i="9"/>
  <c r="L56" i="9" s="1"/>
  <c r="E56" i="9"/>
  <c r="F56" i="9"/>
  <c r="P56" i="9" s="1"/>
  <c r="G56" i="9"/>
  <c r="D54" i="9"/>
  <c r="O54" i="9" s="1"/>
  <c r="E54" i="9"/>
  <c r="F54" i="9"/>
  <c r="P54" i="9" s="1"/>
  <c r="G54" i="9"/>
  <c r="F50" i="9"/>
  <c r="D49" i="9"/>
  <c r="O49" i="9" s="1"/>
  <c r="E49" i="9"/>
  <c r="E50" i="9" s="1"/>
  <c r="H50" i="9" s="1"/>
  <c r="F49" i="9"/>
  <c r="P49" i="9" s="1"/>
  <c r="G49" i="9"/>
  <c r="G50" i="9" s="1"/>
  <c r="D27" i="9"/>
  <c r="E27" i="9"/>
  <c r="P27" i="9" s="1"/>
  <c r="F27" i="9"/>
  <c r="G27" i="9"/>
  <c r="H28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C56" i="9"/>
  <c r="C54" i="9"/>
  <c r="C65" i="9" s="1"/>
  <c r="C49" i="9"/>
  <c r="C50" i="9" s="1"/>
  <c r="C27" i="9"/>
  <c r="I65" i="7"/>
  <c r="F65" i="7"/>
  <c r="C65" i="7"/>
  <c r="I50" i="7"/>
  <c r="F50" i="7"/>
  <c r="C50" i="7"/>
  <c r="I64" i="7"/>
  <c r="J64" i="7"/>
  <c r="K64" i="7"/>
  <c r="F64" i="7"/>
  <c r="C64" i="7"/>
  <c r="J57" i="7"/>
  <c r="K57" i="7"/>
  <c r="I58" i="7"/>
  <c r="J58" i="7"/>
  <c r="K58" i="7"/>
  <c r="J60" i="7"/>
  <c r="K60" i="7"/>
  <c r="J62" i="7"/>
  <c r="K62" i="7"/>
  <c r="I63" i="7"/>
  <c r="J63" i="7"/>
  <c r="K63" i="7"/>
  <c r="J48" i="3"/>
  <c r="I48" i="3"/>
  <c r="G62" i="3"/>
  <c r="D62" i="3"/>
  <c r="E62" i="3"/>
  <c r="C62" i="3"/>
  <c r="F60" i="3"/>
  <c r="F61" i="3"/>
  <c r="F56" i="3"/>
  <c r="F57" i="3"/>
  <c r="F58" i="3"/>
  <c r="F55" i="3"/>
  <c r="N65" i="103" l="1"/>
  <c r="P6" i="104"/>
  <c r="O63" i="104"/>
  <c r="O63" i="107"/>
  <c r="E63" i="15" s="1"/>
  <c r="O61" i="104"/>
  <c r="O61" i="107"/>
  <c r="E61" i="15" s="1"/>
  <c r="O59" i="104"/>
  <c r="O59" i="107"/>
  <c r="E59" i="15" s="1"/>
  <c r="O57" i="104"/>
  <c r="O57" i="107"/>
  <c r="E57" i="15" s="1"/>
  <c r="P53" i="104"/>
  <c r="P53" i="107"/>
  <c r="P51" i="104"/>
  <c r="P51" i="107"/>
  <c r="P48" i="104"/>
  <c r="P48" i="107"/>
  <c r="P46" i="104"/>
  <c r="P46" i="107"/>
  <c r="P44" i="104"/>
  <c r="P44" i="107"/>
  <c r="P42" i="104"/>
  <c r="P42" i="107"/>
  <c r="P40" i="104"/>
  <c r="P40" i="107"/>
  <c r="P38" i="104"/>
  <c r="P38" i="107"/>
  <c r="P36" i="104"/>
  <c r="P36" i="107"/>
  <c r="P34" i="104"/>
  <c r="P34" i="107"/>
  <c r="P32" i="104"/>
  <c r="P32" i="107"/>
  <c r="P30" i="104"/>
  <c r="P30" i="107"/>
  <c r="P28" i="104"/>
  <c r="P28" i="107"/>
  <c r="P25" i="104"/>
  <c r="P25" i="107"/>
  <c r="P23" i="104"/>
  <c r="P23" i="107"/>
  <c r="P21" i="104"/>
  <c r="P21" i="107"/>
  <c r="P19" i="104"/>
  <c r="P19" i="107"/>
  <c r="P17" i="104"/>
  <c r="P17" i="107"/>
  <c r="P15" i="104"/>
  <c r="P15" i="107"/>
  <c r="P13" i="104"/>
  <c r="P13" i="107"/>
  <c r="P9" i="104"/>
  <c r="P9" i="107"/>
  <c r="P7" i="104"/>
  <c r="P7" i="107"/>
  <c r="M53" i="104"/>
  <c r="M46" i="104"/>
  <c r="M42" i="104"/>
  <c r="M38" i="104"/>
  <c r="M34" i="104"/>
  <c r="M30" i="104"/>
  <c r="M25" i="104"/>
  <c r="M21" i="104"/>
  <c r="M17" i="104"/>
  <c r="M13" i="104"/>
  <c r="P64" i="104"/>
  <c r="P64" i="107"/>
  <c r="P62" i="104"/>
  <c r="P62" i="107"/>
  <c r="P60" i="104"/>
  <c r="P60" i="107"/>
  <c r="P58" i="104"/>
  <c r="P58" i="107"/>
  <c r="O53" i="104"/>
  <c r="O53" i="107"/>
  <c r="E53" i="15" s="1"/>
  <c r="O51" i="104"/>
  <c r="O51" i="107"/>
  <c r="E51" i="15" s="1"/>
  <c r="O48" i="104"/>
  <c r="O48" i="107"/>
  <c r="E48" i="15" s="1"/>
  <c r="O46" i="104"/>
  <c r="O46" i="107"/>
  <c r="E46" i="15" s="1"/>
  <c r="O44" i="104"/>
  <c r="O44" i="107"/>
  <c r="E44" i="15" s="1"/>
  <c r="O42" i="104"/>
  <c r="O42" i="107"/>
  <c r="E42" i="15" s="1"/>
  <c r="O40" i="104"/>
  <c r="O40" i="107"/>
  <c r="E40" i="15" s="1"/>
  <c r="O38" i="104"/>
  <c r="O38" i="107"/>
  <c r="E38" i="15" s="1"/>
  <c r="O36" i="104"/>
  <c r="O36" i="107"/>
  <c r="E36" i="15" s="1"/>
  <c r="O34" i="104"/>
  <c r="O34" i="107"/>
  <c r="E34" i="15" s="1"/>
  <c r="O32" i="104"/>
  <c r="O32" i="107"/>
  <c r="E32" i="15" s="1"/>
  <c r="O28" i="104"/>
  <c r="O28" i="107"/>
  <c r="E28" i="15" s="1"/>
  <c r="O25" i="104"/>
  <c r="O25" i="107"/>
  <c r="E25" i="15" s="1"/>
  <c r="O23" i="104"/>
  <c r="O23" i="107"/>
  <c r="E23" i="15" s="1"/>
  <c r="O21" i="104"/>
  <c r="O21" i="107"/>
  <c r="E21" i="15" s="1"/>
  <c r="O19" i="104"/>
  <c r="O19" i="107"/>
  <c r="E19" i="15" s="1"/>
  <c r="O17" i="104"/>
  <c r="O17" i="107"/>
  <c r="E17" i="15" s="1"/>
  <c r="O15" i="104"/>
  <c r="O15" i="107"/>
  <c r="E15" i="15" s="1"/>
  <c r="O13" i="104"/>
  <c r="O13" i="107"/>
  <c r="E13" i="15" s="1"/>
  <c r="O9" i="104"/>
  <c r="O9" i="107"/>
  <c r="E9" i="15" s="1"/>
  <c r="O7" i="104"/>
  <c r="O7" i="107"/>
  <c r="E7" i="15" s="1"/>
  <c r="L54" i="104"/>
  <c r="F54" i="42"/>
  <c r="N54" i="104"/>
  <c r="F56" i="42"/>
  <c r="N56" i="104"/>
  <c r="F64" i="42"/>
  <c r="N64" i="104"/>
  <c r="M58" i="104"/>
  <c r="M7" i="104"/>
  <c r="O64" i="104"/>
  <c r="O64" i="107"/>
  <c r="E64" i="15" s="1"/>
  <c r="O62" i="104"/>
  <c r="O62" i="107"/>
  <c r="E62" i="15" s="1"/>
  <c r="O60" i="104"/>
  <c r="O60" i="107"/>
  <c r="E60" i="15" s="1"/>
  <c r="O58" i="104"/>
  <c r="O58" i="107"/>
  <c r="E58" i="15" s="1"/>
  <c r="M55" i="104"/>
  <c r="P55" i="104"/>
  <c r="P52" i="104"/>
  <c r="P52" i="107"/>
  <c r="P45" i="104"/>
  <c r="P45" i="107"/>
  <c r="P43" i="104"/>
  <c r="P43" i="107"/>
  <c r="P41" i="104"/>
  <c r="P41" i="107"/>
  <c r="P39" i="104"/>
  <c r="P39" i="107"/>
  <c r="P37" i="104"/>
  <c r="P37" i="107"/>
  <c r="P35" i="104"/>
  <c r="P35" i="107"/>
  <c r="P33" i="104"/>
  <c r="P33" i="107"/>
  <c r="P31" i="104"/>
  <c r="P31" i="107"/>
  <c r="P29" i="104"/>
  <c r="P29" i="107"/>
  <c r="P26" i="104"/>
  <c r="P26" i="107"/>
  <c r="P24" i="104"/>
  <c r="P24" i="107"/>
  <c r="P22" i="104"/>
  <c r="P22" i="107"/>
  <c r="P20" i="104"/>
  <c r="P20" i="107"/>
  <c r="P18" i="104"/>
  <c r="P18" i="107"/>
  <c r="P16" i="104"/>
  <c r="P16" i="107"/>
  <c r="P14" i="104"/>
  <c r="P14" i="107"/>
  <c r="P12" i="104"/>
  <c r="P12" i="107"/>
  <c r="P10" i="104"/>
  <c r="P10" i="107"/>
  <c r="P8" i="104"/>
  <c r="P8" i="107"/>
  <c r="F50" i="104"/>
  <c r="F50" i="42" s="1"/>
  <c r="O54" i="104"/>
  <c r="O54" i="107"/>
  <c r="E54" i="15" s="1"/>
  <c r="M51" i="104"/>
  <c r="M44" i="104"/>
  <c r="M40" i="104"/>
  <c r="M36" i="104"/>
  <c r="M32" i="104"/>
  <c r="M28" i="104"/>
  <c r="M23" i="104"/>
  <c r="M19" i="104"/>
  <c r="M15" i="104"/>
  <c r="M10" i="104"/>
  <c r="O6" i="104"/>
  <c r="P63" i="104"/>
  <c r="P63" i="107"/>
  <c r="P61" i="104"/>
  <c r="P61" i="107"/>
  <c r="P59" i="104"/>
  <c r="P59" i="107"/>
  <c r="P57" i="104"/>
  <c r="P57" i="107"/>
  <c r="O52" i="104"/>
  <c r="O52" i="107"/>
  <c r="E52" i="15" s="1"/>
  <c r="O45" i="104"/>
  <c r="O45" i="107"/>
  <c r="E45" i="15" s="1"/>
  <c r="O43" i="104"/>
  <c r="O43" i="107"/>
  <c r="E43" i="15" s="1"/>
  <c r="O41" i="104"/>
  <c r="O41" i="107"/>
  <c r="E41" i="15" s="1"/>
  <c r="O39" i="104"/>
  <c r="O39" i="107"/>
  <c r="E39" i="15" s="1"/>
  <c r="O37" i="104"/>
  <c r="O37" i="107"/>
  <c r="E37" i="15" s="1"/>
  <c r="O35" i="104"/>
  <c r="O35" i="107"/>
  <c r="E35" i="15" s="1"/>
  <c r="O33" i="104"/>
  <c r="O33" i="107"/>
  <c r="E33" i="15" s="1"/>
  <c r="O31" i="104"/>
  <c r="O31" i="107"/>
  <c r="E31" i="15" s="1"/>
  <c r="O29" i="104"/>
  <c r="O29" i="107"/>
  <c r="E29" i="15" s="1"/>
  <c r="O26" i="104"/>
  <c r="O26" i="107"/>
  <c r="E26" i="15" s="1"/>
  <c r="O24" i="104"/>
  <c r="O24" i="107"/>
  <c r="E24" i="15" s="1"/>
  <c r="O22" i="104"/>
  <c r="O22" i="107"/>
  <c r="E22" i="15" s="1"/>
  <c r="O20" i="104"/>
  <c r="O20" i="107"/>
  <c r="E20" i="15" s="1"/>
  <c r="O18" i="104"/>
  <c r="O18" i="107"/>
  <c r="E18" i="15" s="1"/>
  <c r="O16" i="104"/>
  <c r="O16" i="107"/>
  <c r="E16" i="15" s="1"/>
  <c r="O14" i="104"/>
  <c r="O14" i="107"/>
  <c r="E14" i="15" s="1"/>
  <c r="O12" i="104"/>
  <c r="O12" i="107"/>
  <c r="E12" i="15" s="1"/>
  <c r="O10" i="104"/>
  <c r="O10" i="107"/>
  <c r="E10" i="15" s="1"/>
  <c r="O8" i="104"/>
  <c r="O8" i="107"/>
  <c r="E8" i="15" s="1"/>
  <c r="I50" i="104"/>
  <c r="I65" i="104" s="1"/>
  <c r="E50" i="104"/>
  <c r="E50" i="42" s="1"/>
  <c r="M61" i="104"/>
  <c r="M48" i="104"/>
  <c r="M43" i="104"/>
  <c r="M39" i="104"/>
  <c r="M35" i="104"/>
  <c r="M31" i="104"/>
  <c r="M26" i="104"/>
  <c r="M22" i="104"/>
  <c r="M18" i="104"/>
  <c r="M14" i="104"/>
  <c r="M9" i="104"/>
  <c r="M56" i="104"/>
  <c r="P56" i="107"/>
  <c r="P55" i="107"/>
  <c r="H65" i="104"/>
  <c r="G65" i="104"/>
  <c r="L27" i="9"/>
  <c r="K56" i="104"/>
  <c r="O56" i="104" s="1"/>
  <c r="O55" i="107"/>
  <c r="E55" i="15" s="1"/>
  <c r="K27" i="104"/>
  <c r="O27" i="104" s="1"/>
  <c r="E65" i="104"/>
  <c r="E65" i="42" s="1"/>
  <c r="N27" i="104"/>
  <c r="L27" i="104"/>
  <c r="P27" i="104" s="1"/>
  <c r="D50" i="104"/>
  <c r="P11" i="107"/>
  <c r="F11" i="15" s="1"/>
  <c r="G11" i="15" s="1"/>
  <c r="M11" i="104"/>
  <c r="O27" i="107"/>
  <c r="E27" i="15" s="1"/>
  <c r="O11" i="107"/>
  <c r="E11" i="15" s="1"/>
  <c r="P49" i="107"/>
  <c r="P47" i="107"/>
  <c r="M49" i="104"/>
  <c r="N49" i="104"/>
  <c r="M47" i="104"/>
  <c r="O47" i="107"/>
  <c r="E47" i="15" s="1"/>
  <c r="O49" i="107"/>
  <c r="E49" i="15" s="1"/>
  <c r="O30" i="107"/>
  <c r="E30" i="15" s="1"/>
  <c r="C50" i="104"/>
  <c r="C65" i="104" s="1"/>
  <c r="G65" i="9"/>
  <c r="E65" i="9"/>
  <c r="H65" i="9" s="1"/>
  <c r="F65" i="9"/>
  <c r="N56" i="9"/>
  <c r="L49" i="9"/>
  <c r="O27" i="9"/>
  <c r="D50" i="9"/>
  <c r="I64" i="9"/>
  <c r="D65" i="9"/>
  <c r="N54" i="9"/>
  <c r="N50" i="9"/>
  <c r="P50" i="9"/>
  <c r="N49" i="9"/>
  <c r="F59" i="3"/>
  <c r="F62" i="3" s="1"/>
  <c r="Q49" i="107" l="1"/>
  <c r="F49" i="15"/>
  <c r="G49" i="15" s="1"/>
  <c r="F63" i="15"/>
  <c r="G63" i="15" s="1"/>
  <c r="O63" i="105"/>
  <c r="P63" i="105" s="1"/>
  <c r="R63" i="105" s="1"/>
  <c r="Q63" i="107"/>
  <c r="F14" i="15"/>
  <c r="G14" i="15" s="1"/>
  <c r="Q14" i="107"/>
  <c r="F22" i="15"/>
  <c r="G22" i="15" s="1"/>
  <c r="Q22" i="107"/>
  <c r="F31" i="15"/>
  <c r="G31" i="15" s="1"/>
  <c r="Q31" i="107"/>
  <c r="F39" i="15"/>
  <c r="G39" i="15" s="1"/>
  <c r="Q39" i="107"/>
  <c r="F52" i="15"/>
  <c r="G52" i="15" s="1"/>
  <c r="Q52" i="107"/>
  <c r="F62" i="15"/>
  <c r="G62" i="15" s="1"/>
  <c r="O62" i="105"/>
  <c r="P62" i="105" s="1"/>
  <c r="R62" i="105" s="1"/>
  <c r="Q62" i="107"/>
  <c r="F7" i="15"/>
  <c r="G7" i="15" s="1"/>
  <c r="Q7" i="107"/>
  <c r="F17" i="15"/>
  <c r="G17" i="15" s="1"/>
  <c r="Q17" i="107"/>
  <c r="F25" i="15"/>
  <c r="G25" i="15" s="1"/>
  <c r="Q25" i="107"/>
  <c r="F34" i="15"/>
  <c r="G34" i="15" s="1"/>
  <c r="Q34" i="107"/>
  <c r="F42" i="15"/>
  <c r="G42" i="15" s="1"/>
  <c r="Q42" i="107"/>
  <c r="F51" i="15"/>
  <c r="G51" i="15" s="1"/>
  <c r="Q51" i="107"/>
  <c r="F61" i="15"/>
  <c r="G61" i="15" s="1"/>
  <c r="O61" i="105"/>
  <c r="P61" i="105" s="1"/>
  <c r="R61" i="105" s="1"/>
  <c r="Q61" i="107"/>
  <c r="F12" i="15"/>
  <c r="G12" i="15" s="1"/>
  <c r="Q12" i="107"/>
  <c r="F20" i="15"/>
  <c r="G20" i="15" s="1"/>
  <c r="Q20" i="107"/>
  <c r="F29" i="15"/>
  <c r="G29" i="15" s="1"/>
  <c r="Q29" i="107"/>
  <c r="F37" i="15"/>
  <c r="G37" i="15" s="1"/>
  <c r="Q37" i="107"/>
  <c r="F45" i="15"/>
  <c r="G45" i="15" s="1"/>
  <c r="Q45" i="107"/>
  <c r="F60" i="15"/>
  <c r="G60" i="15" s="1"/>
  <c r="O60" i="105"/>
  <c r="P60" i="105" s="1"/>
  <c r="R60" i="105" s="1"/>
  <c r="Q60" i="107"/>
  <c r="F15" i="15"/>
  <c r="G15" i="15" s="1"/>
  <c r="Q15" i="107"/>
  <c r="F23" i="15"/>
  <c r="G23" i="15" s="1"/>
  <c r="Q23" i="107"/>
  <c r="F32" i="15"/>
  <c r="G32" i="15" s="1"/>
  <c r="Q32" i="107"/>
  <c r="F40" i="15"/>
  <c r="G40" i="15" s="1"/>
  <c r="Q40" i="107"/>
  <c r="F48" i="15"/>
  <c r="G48" i="15" s="1"/>
  <c r="Q48" i="107"/>
  <c r="Q47" i="107"/>
  <c r="F47" i="15"/>
  <c r="G47" i="15" s="1"/>
  <c r="F59" i="15"/>
  <c r="O59" i="105"/>
  <c r="P59" i="105" s="1"/>
  <c r="R59" i="105" s="1"/>
  <c r="F10" i="15"/>
  <c r="G10" i="15" s="1"/>
  <c r="Q10" i="107"/>
  <c r="F18" i="15"/>
  <c r="G18" i="15" s="1"/>
  <c r="Q18" i="107"/>
  <c r="F26" i="15"/>
  <c r="G26" i="15" s="1"/>
  <c r="Q26" i="107"/>
  <c r="F35" i="15"/>
  <c r="G35" i="15" s="1"/>
  <c r="Q35" i="107"/>
  <c r="F43" i="15"/>
  <c r="G43" i="15" s="1"/>
  <c r="Q43" i="107"/>
  <c r="P54" i="104"/>
  <c r="P54" i="107"/>
  <c r="M54" i="104"/>
  <c r="F58" i="15"/>
  <c r="O58" i="105"/>
  <c r="P58" i="105" s="1"/>
  <c r="R58" i="105" s="1"/>
  <c r="Q58" i="107"/>
  <c r="F13" i="15"/>
  <c r="G13" i="15" s="1"/>
  <c r="Q13" i="107"/>
  <c r="F21" i="15"/>
  <c r="G21" i="15" s="1"/>
  <c r="Q21" i="107"/>
  <c r="F30" i="15"/>
  <c r="G30" i="15" s="1"/>
  <c r="Q30" i="107"/>
  <c r="F38" i="15"/>
  <c r="G38" i="15" s="1"/>
  <c r="Q38" i="107"/>
  <c r="F46" i="15"/>
  <c r="G46" i="15" s="1"/>
  <c r="Q46" i="107"/>
  <c r="K65" i="104"/>
  <c r="O65" i="104" s="1"/>
  <c r="F57" i="15"/>
  <c r="G57" i="15" s="1"/>
  <c r="O57" i="105"/>
  <c r="P57" i="105" s="1"/>
  <c r="R57" i="105" s="1"/>
  <c r="Q57" i="107"/>
  <c r="F8" i="15"/>
  <c r="G8" i="15" s="1"/>
  <c r="Q8" i="107"/>
  <c r="F16" i="15"/>
  <c r="G16" i="15" s="1"/>
  <c r="Q16" i="107"/>
  <c r="F24" i="15"/>
  <c r="G24" i="15" s="1"/>
  <c r="Q24" i="107"/>
  <c r="F33" i="15"/>
  <c r="G33" i="15" s="1"/>
  <c r="Q33" i="107"/>
  <c r="F41" i="15"/>
  <c r="G41" i="15" s="1"/>
  <c r="Q41" i="107"/>
  <c r="F65" i="104"/>
  <c r="F65" i="42" s="1"/>
  <c r="F64" i="15"/>
  <c r="G64" i="15" s="1"/>
  <c r="O64" i="105"/>
  <c r="P64" i="105" s="1"/>
  <c r="R64" i="105" s="1"/>
  <c r="Q64" i="107"/>
  <c r="F9" i="15"/>
  <c r="G9" i="15" s="1"/>
  <c r="Q9" i="107"/>
  <c r="F19" i="15"/>
  <c r="G19" i="15" s="1"/>
  <c r="Q19" i="107"/>
  <c r="F28" i="15"/>
  <c r="G28" i="15" s="1"/>
  <c r="Q28" i="107"/>
  <c r="F36" i="15"/>
  <c r="G36" i="15" s="1"/>
  <c r="Q36" i="107"/>
  <c r="F44" i="15"/>
  <c r="G44" i="15" s="1"/>
  <c r="Q44" i="107"/>
  <c r="F53" i="15"/>
  <c r="Q53" i="107"/>
  <c r="Q56" i="107"/>
  <c r="F56" i="15"/>
  <c r="G56" i="15" s="1"/>
  <c r="Q55" i="107"/>
  <c r="F55" i="15"/>
  <c r="G55" i="15" s="1"/>
  <c r="O56" i="107"/>
  <c r="E56" i="15" s="1"/>
  <c r="Q11" i="107"/>
  <c r="D65" i="104"/>
  <c r="N65" i="104" s="1"/>
  <c r="N50" i="104"/>
  <c r="P27" i="107"/>
  <c r="M27" i="104"/>
  <c r="L50" i="104"/>
  <c r="P50" i="104" s="1"/>
  <c r="P50" i="107"/>
  <c r="M50" i="104"/>
  <c r="O65" i="107"/>
  <c r="E65" i="15" s="1"/>
  <c r="K50" i="104"/>
  <c r="O50" i="104" s="1"/>
  <c r="J65" i="9"/>
  <c r="P65" i="9"/>
  <c r="N65" i="9"/>
  <c r="I65" i="9"/>
  <c r="O65" i="9"/>
  <c r="L65" i="9"/>
  <c r="O50" i="9"/>
  <c r="L50" i="9"/>
  <c r="I50" i="9"/>
  <c r="J50" i="9"/>
  <c r="E5" i="138"/>
  <c r="E6" i="138"/>
  <c r="E7" i="138"/>
  <c r="E8" i="138"/>
  <c r="E9" i="138"/>
  <c r="E10" i="138"/>
  <c r="E11" i="138"/>
  <c r="E12" i="138"/>
  <c r="E13" i="138"/>
  <c r="E14" i="138"/>
  <c r="E15" i="138"/>
  <c r="E16" i="138"/>
  <c r="E17" i="138"/>
  <c r="E18" i="138"/>
  <c r="E19" i="138"/>
  <c r="E20" i="138"/>
  <c r="E21" i="138"/>
  <c r="E22" i="138"/>
  <c r="E23" i="138"/>
  <c r="E24" i="138"/>
  <c r="E25" i="138"/>
  <c r="E26" i="138"/>
  <c r="E27" i="138"/>
  <c r="E28" i="138"/>
  <c r="E29" i="138"/>
  <c r="E31" i="138"/>
  <c r="E32" i="138"/>
  <c r="E33" i="138"/>
  <c r="E34" i="138"/>
  <c r="E35" i="138"/>
  <c r="E36" i="138"/>
  <c r="E37" i="138"/>
  <c r="E38" i="138"/>
  <c r="E39" i="138"/>
  <c r="E40" i="138"/>
  <c r="E41" i="138"/>
  <c r="E42" i="138"/>
  <c r="E43" i="138"/>
  <c r="E44" i="138"/>
  <c r="E45" i="138"/>
  <c r="E46" i="138"/>
  <c r="E47" i="138"/>
  <c r="E48" i="138"/>
  <c r="E49" i="138"/>
  <c r="E50" i="138"/>
  <c r="E51" i="138"/>
  <c r="E52" i="138"/>
  <c r="E53" i="138"/>
  <c r="E54" i="138"/>
  <c r="E30" i="138"/>
  <c r="E4" i="138"/>
  <c r="D55" i="138"/>
  <c r="C55" i="138"/>
  <c r="F54" i="15" l="1"/>
  <c r="Q54" i="107"/>
  <c r="L65" i="104"/>
  <c r="P65" i="104" s="1"/>
  <c r="Q27" i="107"/>
  <c r="F27" i="15"/>
  <c r="G27" i="15" s="1"/>
  <c r="Q50" i="107"/>
  <c r="F50" i="15"/>
  <c r="G50" i="15" s="1"/>
  <c r="E55" i="138"/>
  <c r="M65" i="104"/>
  <c r="P65" i="107"/>
  <c r="F65" i="15" s="1"/>
  <c r="O50" i="107"/>
  <c r="E50" i="15" s="1"/>
  <c r="Q65" i="107" l="1"/>
  <c r="O65" i="105"/>
  <c r="P65" i="105" s="1"/>
  <c r="R65" i="105" s="1"/>
  <c r="J50" i="7" l="1"/>
  <c r="K50" i="7" l="1"/>
  <c r="J65" i="7"/>
  <c r="K65" i="7"/>
  <c r="F6" i="42" l="1"/>
  <c r="E6" i="42"/>
  <c r="J56" i="9" l="1"/>
  <c r="J54" i="9"/>
  <c r="J49" i="9"/>
  <c r="F56" i="7"/>
  <c r="F54" i="7"/>
  <c r="K54" i="7"/>
  <c r="F49" i="7"/>
  <c r="J49" i="7"/>
  <c r="K49" i="7"/>
  <c r="F27" i="7"/>
  <c r="F26" i="3"/>
  <c r="K26" i="3" s="1"/>
  <c r="F27" i="3"/>
  <c r="F28" i="3"/>
  <c r="K28" i="3" s="1"/>
  <c r="F29" i="3"/>
  <c r="K29" i="3" s="1"/>
  <c r="F30" i="3"/>
  <c r="K30" i="3" s="1"/>
  <c r="F31" i="3"/>
  <c r="K31" i="3" s="1"/>
  <c r="F32" i="3"/>
  <c r="K32" i="3" s="1"/>
  <c r="F33" i="3"/>
  <c r="K33" i="3" s="1"/>
  <c r="F34" i="3"/>
  <c r="K34" i="3" s="1"/>
  <c r="F35" i="3"/>
  <c r="K35" i="3" s="1"/>
  <c r="F36" i="3"/>
  <c r="K36" i="3" s="1"/>
  <c r="F37" i="3"/>
  <c r="K37" i="3" s="1"/>
  <c r="F38" i="3"/>
  <c r="K38" i="3" s="1"/>
  <c r="F39" i="3"/>
  <c r="K39" i="3" s="1"/>
  <c r="F40" i="3"/>
  <c r="K40" i="3" s="1"/>
  <c r="F41" i="3"/>
  <c r="K41" i="3" s="1"/>
  <c r="F42" i="3"/>
  <c r="K42" i="3" s="1"/>
  <c r="F43" i="3"/>
  <c r="K43" i="3" s="1"/>
  <c r="F44" i="3"/>
  <c r="K44" i="3" s="1"/>
  <c r="F45" i="3"/>
  <c r="K45" i="3" s="1"/>
  <c r="F46" i="3"/>
  <c r="K46" i="3" s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6" i="3"/>
  <c r="K27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9" i="3"/>
  <c r="L50" i="3"/>
  <c r="L51" i="3"/>
  <c r="L53" i="3"/>
  <c r="L4" i="3"/>
  <c r="F5" i="3"/>
  <c r="K5" i="3" s="1"/>
  <c r="F6" i="3"/>
  <c r="K6" i="3" s="1"/>
  <c r="F7" i="3"/>
  <c r="K7" i="3" s="1"/>
  <c r="F8" i="3"/>
  <c r="K8" i="3" s="1"/>
  <c r="F9" i="3"/>
  <c r="K9" i="3" s="1"/>
  <c r="F10" i="3"/>
  <c r="K10" i="3" s="1"/>
  <c r="F11" i="3"/>
  <c r="K11" i="3" s="1"/>
  <c r="F12" i="3"/>
  <c r="K12" i="3" s="1"/>
  <c r="F13" i="3"/>
  <c r="K13" i="3" s="1"/>
  <c r="F14" i="3"/>
  <c r="K14" i="3" s="1"/>
  <c r="F15" i="3"/>
  <c r="K15" i="3" s="1"/>
  <c r="F16" i="3"/>
  <c r="K16" i="3" s="1"/>
  <c r="F17" i="3"/>
  <c r="K17" i="3" s="1"/>
  <c r="F18" i="3"/>
  <c r="K18" i="3" s="1"/>
  <c r="F19" i="3"/>
  <c r="K19" i="3" s="1"/>
  <c r="F20" i="3"/>
  <c r="K20" i="3" s="1"/>
  <c r="F21" i="3"/>
  <c r="K21" i="3" s="1"/>
  <c r="F22" i="3"/>
  <c r="K22" i="3" s="1"/>
  <c r="F23" i="3"/>
  <c r="K23" i="3" s="1"/>
  <c r="F24" i="3"/>
  <c r="K24" i="3" s="1"/>
  <c r="F4" i="3"/>
  <c r="K4" i="3" s="1"/>
  <c r="I53" i="134"/>
  <c r="J53" i="134"/>
  <c r="J52" i="134"/>
  <c r="I52" i="134"/>
  <c r="I48" i="134"/>
  <c r="J48" i="134"/>
  <c r="I49" i="134"/>
  <c r="J49" i="134"/>
  <c r="J47" i="134"/>
  <c r="I47" i="134"/>
  <c r="I37" i="134"/>
  <c r="J37" i="134"/>
  <c r="I38" i="134"/>
  <c r="J38" i="134"/>
  <c r="I39" i="134"/>
  <c r="J39" i="134"/>
  <c r="I41" i="134"/>
  <c r="J41" i="134"/>
  <c r="I42" i="134"/>
  <c r="J42" i="134"/>
  <c r="I43" i="134"/>
  <c r="J43" i="134"/>
  <c r="I34" i="134"/>
  <c r="J34" i="134"/>
  <c r="I29" i="134"/>
  <c r="J29" i="134"/>
  <c r="I36" i="134"/>
  <c r="J36" i="134"/>
  <c r="I44" i="134"/>
  <c r="J44" i="134"/>
  <c r="I33" i="134"/>
  <c r="J33" i="134"/>
  <c r="I31" i="134"/>
  <c r="J31" i="134"/>
  <c r="I40" i="134"/>
  <c r="J40" i="134"/>
  <c r="I30" i="134"/>
  <c r="J30" i="134"/>
  <c r="I35" i="134"/>
  <c r="J35" i="134"/>
  <c r="J32" i="134"/>
  <c r="I32" i="134"/>
  <c r="I6" i="134"/>
  <c r="J6" i="134"/>
  <c r="I7" i="134"/>
  <c r="J7" i="134"/>
  <c r="I8" i="134"/>
  <c r="J8" i="134"/>
  <c r="I9" i="134"/>
  <c r="J9" i="134"/>
  <c r="I10" i="134"/>
  <c r="J10" i="134"/>
  <c r="I11" i="134"/>
  <c r="J11" i="134"/>
  <c r="I12" i="134"/>
  <c r="J12" i="134"/>
  <c r="I13" i="134"/>
  <c r="J13" i="134"/>
  <c r="I14" i="134"/>
  <c r="J14" i="134"/>
  <c r="I16" i="134"/>
  <c r="J16" i="134"/>
  <c r="I17" i="134"/>
  <c r="J17" i="134"/>
  <c r="I18" i="134"/>
  <c r="J18" i="134"/>
  <c r="I20" i="134"/>
  <c r="J20" i="134"/>
  <c r="I22" i="134"/>
  <c r="J22" i="134"/>
  <c r="I24" i="134"/>
  <c r="J24" i="134"/>
  <c r="I25" i="134"/>
  <c r="J25" i="134"/>
  <c r="I19" i="134"/>
  <c r="J19" i="134"/>
  <c r="I23" i="134"/>
  <c r="J23" i="134"/>
  <c r="I26" i="134"/>
  <c r="J26" i="134"/>
  <c r="I15" i="134"/>
  <c r="J15" i="134"/>
  <c r="J21" i="134"/>
  <c r="I21" i="134"/>
  <c r="D50" i="134"/>
  <c r="E50" i="134"/>
  <c r="F50" i="134"/>
  <c r="G50" i="134"/>
  <c r="H50" i="134"/>
  <c r="C50" i="134"/>
  <c r="D45" i="134"/>
  <c r="E45" i="134"/>
  <c r="F45" i="134"/>
  <c r="G45" i="134"/>
  <c r="H45" i="134"/>
  <c r="C45" i="134"/>
  <c r="O6" i="111"/>
  <c r="O27" i="111" s="1"/>
  <c r="O50" i="111" s="1"/>
  <c r="O65" i="111" s="1"/>
  <c r="V60" i="109"/>
  <c r="W60" i="10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7" i="9"/>
  <c r="I48" i="9"/>
  <c r="I51" i="9"/>
  <c r="I52" i="9"/>
  <c r="I53" i="9"/>
  <c r="I55" i="9"/>
  <c r="I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7" i="9"/>
  <c r="J48" i="9"/>
  <c r="J51" i="9"/>
  <c r="J52" i="9"/>
  <c r="J53" i="9"/>
  <c r="J55" i="9"/>
  <c r="J6" i="9"/>
  <c r="I54" i="9"/>
  <c r="I49" i="9"/>
  <c r="I27" i="9"/>
  <c r="J27" i="9"/>
  <c r="I56" i="9"/>
  <c r="D54" i="3"/>
  <c r="E54" i="3"/>
  <c r="G54" i="3"/>
  <c r="L54" i="3" s="1"/>
  <c r="C54" i="3"/>
  <c r="D52" i="3"/>
  <c r="E52" i="3"/>
  <c r="G52" i="3"/>
  <c r="L52" i="3" s="1"/>
  <c r="C52" i="3"/>
  <c r="D47" i="3"/>
  <c r="E47" i="3"/>
  <c r="G47" i="3"/>
  <c r="L47" i="3" s="1"/>
  <c r="C47" i="3"/>
  <c r="D25" i="3"/>
  <c r="E25" i="3"/>
  <c r="G25" i="3"/>
  <c r="C25" i="3"/>
  <c r="F49" i="3"/>
  <c r="F50" i="3"/>
  <c r="K50" i="3" s="1"/>
  <c r="F51" i="3"/>
  <c r="K51" i="3" s="1"/>
  <c r="F53" i="3"/>
  <c r="K53" i="3" s="1"/>
  <c r="H27" i="134"/>
  <c r="G27" i="134"/>
  <c r="F27" i="134"/>
  <c r="E27" i="134"/>
  <c r="D27" i="134"/>
  <c r="C27" i="134"/>
  <c r="P6" i="85"/>
  <c r="N6" i="78"/>
  <c r="K6" i="85" s="1"/>
  <c r="O6" i="85"/>
  <c r="O6" i="103"/>
  <c r="Q6" i="110"/>
  <c r="V17" i="109"/>
  <c r="V20" i="109"/>
  <c r="W21" i="109"/>
  <c r="V40" i="109"/>
  <c r="V51" i="109"/>
  <c r="V52" i="109"/>
  <c r="P6" i="108"/>
  <c r="O6" i="108"/>
  <c r="N6" i="108"/>
  <c r="R6" i="109" s="1"/>
  <c r="M6" i="108"/>
  <c r="Q6" i="109" s="1"/>
  <c r="H7" i="112"/>
  <c r="H8" i="112"/>
  <c r="H9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33" i="112"/>
  <c r="H34" i="112"/>
  <c r="H35" i="112"/>
  <c r="H36" i="112"/>
  <c r="H37" i="112"/>
  <c r="H38" i="112"/>
  <c r="H39" i="112"/>
  <c r="H40" i="112"/>
  <c r="H41" i="112"/>
  <c r="H42" i="112"/>
  <c r="H43" i="112"/>
  <c r="H44" i="112"/>
  <c r="H45" i="112"/>
  <c r="H46" i="112"/>
  <c r="H47" i="112"/>
  <c r="H48" i="112"/>
  <c r="H49" i="112"/>
  <c r="H50" i="112"/>
  <c r="H51" i="112"/>
  <c r="H52" i="112"/>
  <c r="H53" i="112"/>
  <c r="H54" i="112"/>
  <c r="H55" i="112"/>
  <c r="H56" i="112"/>
  <c r="H6" i="112"/>
  <c r="Q10" i="105"/>
  <c r="Q7" i="105"/>
  <c r="Q8" i="105"/>
  <c r="Q9" i="105"/>
  <c r="Q11" i="105"/>
  <c r="Q12" i="105"/>
  <c r="Q13" i="105"/>
  <c r="Q14" i="105"/>
  <c r="Q15" i="105"/>
  <c r="Q16" i="105"/>
  <c r="Q17" i="105"/>
  <c r="Q18" i="105"/>
  <c r="Q19" i="105"/>
  <c r="Q20" i="105"/>
  <c r="Q21" i="105"/>
  <c r="Q22" i="105"/>
  <c r="Q23" i="105"/>
  <c r="Q24" i="105"/>
  <c r="Q25" i="105"/>
  <c r="Q26" i="105"/>
  <c r="Q28" i="105"/>
  <c r="Q29" i="105"/>
  <c r="Q30" i="105"/>
  <c r="Q31" i="105"/>
  <c r="Q32" i="105"/>
  <c r="Q33" i="105"/>
  <c r="Q34" i="105"/>
  <c r="Q35" i="105"/>
  <c r="Q36" i="105"/>
  <c r="Q37" i="105"/>
  <c r="Q38" i="105"/>
  <c r="Q39" i="105"/>
  <c r="Q40" i="105"/>
  <c r="Q41" i="105"/>
  <c r="Q42" i="105"/>
  <c r="Q43" i="105"/>
  <c r="Q44" i="105"/>
  <c r="Q45" i="105"/>
  <c r="Q46" i="105"/>
  <c r="Q47" i="105"/>
  <c r="Q48" i="105"/>
  <c r="Q51" i="105"/>
  <c r="Q52" i="105"/>
  <c r="Q53" i="105"/>
  <c r="Q55" i="105"/>
  <c r="Q6" i="105"/>
  <c r="O15" i="105"/>
  <c r="M6" i="104"/>
  <c r="O6" i="107"/>
  <c r="E6" i="15" s="1"/>
  <c r="C56" i="7"/>
  <c r="C54" i="7"/>
  <c r="C49" i="7"/>
  <c r="C27" i="7"/>
  <c r="I7" i="7"/>
  <c r="J7" i="7"/>
  <c r="K7" i="7"/>
  <c r="I8" i="7"/>
  <c r="J8" i="7"/>
  <c r="K8" i="7"/>
  <c r="I9" i="7"/>
  <c r="J9" i="7"/>
  <c r="K9" i="7"/>
  <c r="I10" i="7"/>
  <c r="J10" i="7"/>
  <c r="K10" i="7"/>
  <c r="I11" i="7"/>
  <c r="J11" i="7"/>
  <c r="K11" i="7"/>
  <c r="I12" i="7"/>
  <c r="J12" i="7"/>
  <c r="K12" i="7"/>
  <c r="I13" i="7"/>
  <c r="J13" i="7"/>
  <c r="K13" i="7"/>
  <c r="I14" i="7"/>
  <c r="J14" i="7"/>
  <c r="K14" i="7"/>
  <c r="I15" i="7"/>
  <c r="J15" i="7"/>
  <c r="K15" i="7"/>
  <c r="I16" i="7"/>
  <c r="J16" i="7"/>
  <c r="K16" i="7"/>
  <c r="I17" i="7"/>
  <c r="J17" i="7"/>
  <c r="K17" i="7"/>
  <c r="I18" i="7"/>
  <c r="J18" i="7"/>
  <c r="K18" i="7"/>
  <c r="I19" i="7"/>
  <c r="J19" i="7"/>
  <c r="K19" i="7"/>
  <c r="I20" i="7"/>
  <c r="J20" i="7"/>
  <c r="K20" i="7"/>
  <c r="I21" i="7"/>
  <c r="J21" i="7"/>
  <c r="K21" i="7"/>
  <c r="I22" i="7"/>
  <c r="J22" i="7"/>
  <c r="K22" i="7"/>
  <c r="I23" i="7"/>
  <c r="J23" i="7"/>
  <c r="K23" i="7"/>
  <c r="I24" i="7"/>
  <c r="J24" i="7"/>
  <c r="K24" i="7"/>
  <c r="I26" i="7"/>
  <c r="J26" i="7"/>
  <c r="K26" i="7"/>
  <c r="I28" i="7"/>
  <c r="J28" i="7"/>
  <c r="K28" i="7"/>
  <c r="I29" i="7"/>
  <c r="J29" i="7"/>
  <c r="K29" i="7"/>
  <c r="I32" i="7"/>
  <c r="K32" i="7"/>
  <c r="I34" i="7"/>
  <c r="J34" i="7"/>
  <c r="K34" i="7"/>
  <c r="I35" i="7"/>
  <c r="J35" i="7"/>
  <c r="K35" i="7"/>
  <c r="I36" i="7"/>
  <c r="J36" i="7"/>
  <c r="K36" i="7"/>
  <c r="I37" i="7"/>
  <c r="J37" i="7"/>
  <c r="K37" i="7"/>
  <c r="I38" i="7"/>
  <c r="J38" i="7"/>
  <c r="K38" i="7"/>
  <c r="I42" i="7"/>
  <c r="J42" i="7"/>
  <c r="K42" i="7"/>
  <c r="I44" i="7"/>
  <c r="J44" i="7"/>
  <c r="K44" i="7"/>
  <c r="I48" i="7"/>
  <c r="J48" i="7"/>
  <c r="K48" i="7"/>
  <c r="I51" i="7"/>
  <c r="J51" i="7"/>
  <c r="K51" i="7"/>
  <c r="I52" i="7"/>
  <c r="J52" i="7"/>
  <c r="K52" i="7"/>
  <c r="I53" i="7"/>
  <c r="J53" i="7"/>
  <c r="K53" i="7"/>
  <c r="I55" i="7"/>
  <c r="J55" i="7"/>
  <c r="K55" i="7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51" i="9"/>
  <c r="H52" i="9"/>
  <c r="H53" i="9"/>
  <c r="H55" i="9"/>
  <c r="Q27" i="105"/>
  <c r="Q54" i="105"/>
  <c r="Q56" i="105"/>
  <c r="Q49" i="105"/>
  <c r="J27" i="7"/>
  <c r="J54" i="7"/>
  <c r="J56" i="7"/>
  <c r="H27" i="9"/>
  <c r="H49" i="9"/>
  <c r="H54" i="9"/>
  <c r="H56" i="9"/>
  <c r="M6" i="85"/>
  <c r="M6" i="9"/>
  <c r="N6" i="9" s="1"/>
  <c r="P6" i="93"/>
  <c r="O6" i="115"/>
  <c r="P6" i="115"/>
  <c r="O6" i="114"/>
  <c r="P6" i="114"/>
  <c r="S6" i="106"/>
  <c r="O6" i="93"/>
  <c r="G7" i="112"/>
  <c r="G8" i="112"/>
  <c r="G9" i="112"/>
  <c r="G10" i="112"/>
  <c r="G11" i="112"/>
  <c r="G12" i="112"/>
  <c r="G13" i="112"/>
  <c r="G14" i="112"/>
  <c r="G15" i="112"/>
  <c r="G16" i="112"/>
  <c r="G17" i="112"/>
  <c r="G18" i="112"/>
  <c r="G19" i="112"/>
  <c r="G20" i="112"/>
  <c r="G21" i="112"/>
  <c r="G22" i="112"/>
  <c r="G23" i="112"/>
  <c r="G24" i="112"/>
  <c r="G25" i="112"/>
  <c r="G26" i="112"/>
  <c r="G27" i="112"/>
  <c r="G28" i="112"/>
  <c r="G29" i="112"/>
  <c r="G30" i="112"/>
  <c r="G31" i="112"/>
  <c r="G32" i="112"/>
  <c r="G33" i="112"/>
  <c r="G34" i="112"/>
  <c r="G35" i="112"/>
  <c r="G36" i="112"/>
  <c r="G37" i="112"/>
  <c r="G38" i="112"/>
  <c r="G39" i="112"/>
  <c r="G40" i="112"/>
  <c r="G41" i="112"/>
  <c r="G42" i="112"/>
  <c r="G43" i="112"/>
  <c r="G44" i="112"/>
  <c r="G45" i="112"/>
  <c r="G46" i="112"/>
  <c r="G47" i="112"/>
  <c r="G48" i="112"/>
  <c r="G49" i="112"/>
  <c r="G50" i="112"/>
  <c r="G51" i="112"/>
  <c r="G52" i="112"/>
  <c r="G53" i="112"/>
  <c r="G54" i="112"/>
  <c r="G55" i="112"/>
  <c r="G56" i="112"/>
  <c r="G6" i="112"/>
  <c r="K6" i="9"/>
  <c r="L6" i="9" s="1"/>
  <c r="K6" i="7"/>
  <c r="J6" i="7"/>
  <c r="I6" i="7"/>
  <c r="J55" i="101"/>
  <c r="I55" i="101"/>
  <c r="H55" i="101"/>
  <c r="G55" i="101"/>
  <c r="F55" i="101"/>
  <c r="E55" i="101"/>
  <c r="D55" i="101"/>
  <c r="C55" i="101"/>
  <c r="S6" i="109" l="1"/>
  <c r="T6" i="109"/>
  <c r="U6" i="109" s="1"/>
  <c r="C48" i="3"/>
  <c r="C63" i="3"/>
  <c r="C51" i="134"/>
  <c r="C54" i="134" s="1"/>
  <c r="E51" i="134"/>
  <c r="E54" i="134" s="1"/>
  <c r="G51" i="134"/>
  <c r="G54" i="134" s="1"/>
  <c r="Q6" i="85"/>
  <c r="L25" i="3"/>
  <c r="G63" i="3"/>
  <c r="G48" i="3"/>
  <c r="W45" i="109"/>
  <c r="Q6" i="93"/>
  <c r="V6" i="109"/>
  <c r="V56" i="109"/>
  <c r="W35" i="109"/>
  <c r="W18" i="109"/>
  <c r="W14" i="109"/>
  <c r="W32" i="109"/>
  <c r="V10" i="109"/>
  <c r="V58" i="109"/>
  <c r="Q6" i="108"/>
  <c r="P15" i="105"/>
  <c r="R15" i="105" s="1"/>
  <c r="V18" i="109"/>
  <c r="V24" i="109"/>
  <c r="W30" i="109"/>
  <c r="V50" i="109"/>
  <c r="O33" i="105"/>
  <c r="P33" i="105" s="1"/>
  <c r="R33" i="105" s="1"/>
  <c r="V47" i="109"/>
  <c r="V21" i="109"/>
  <c r="O32" i="105"/>
  <c r="P32" i="105" s="1"/>
  <c r="R32" i="105" s="1"/>
  <c r="O28" i="105"/>
  <c r="P28" i="105" s="1"/>
  <c r="R28" i="105" s="1"/>
  <c r="O11" i="105"/>
  <c r="P11" i="105" s="1"/>
  <c r="R11" i="105" s="1"/>
  <c r="O21" i="105"/>
  <c r="P21" i="105" s="1"/>
  <c r="R21" i="105" s="1"/>
  <c r="O45" i="105"/>
  <c r="P45" i="105" s="1"/>
  <c r="R45" i="105" s="1"/>
  <c r="V38" i="109"/>
  <c r="V32" i="109"/>
  <c r="V15" i="109"/>
  <c r="O10" i="105"/>
  <c r="P10" i="105" s="1"/>
  <c r="R10" i="105" s="1"/>
  <c r="O30" i="105"/>
  <c r="P30" i="105" s="1"/>
  <c r="R30" i="105" s="1"/>
  <c r="V42" i="109"/>
  <c r="V14" i="109"/>
  <c r="V23" i="109"/>
  <c r="O25" i="105"/>
  <c r="P25" i="105" s="1"/>
  <c r="R25" i="105" s="1"/>
  <c r="O13" i="105"/>
  <c r="P13" i="105" s="1"/>
  <c r="R13" i="105" s="1"/>
  <c r="W15" i="109"/>
  <c r="O34" i="105"/>
  <c r="P34" i="105" s="1"/>
  <c r="R34" i="105" s="1"/>
  <c r="V31" i="109"/>
  <c r="O48" i="105"/>
  <c r="P48" i="105" s="1"/>
  <c r="R48" i="105" s="1"/>
  <c r="V54" i="109"/>
  <c r="V43" i="109"/>
  <c r="O29" i="105"/>
  <c r="P29" i="105" s="1"/>
  <c r="R29" i="105" s="1"/>
  <c r="W29" i="109"/>
  <c r="O41" i="105"/>
  <c r="P41" i="105" s="1"/>
  <c r="R41" i="105" s="1"/>
  <c r="W41" i="109"/>
  <c r="O17" i="105"/>
  <c r="P17" i="105" s="1"/>
  <c r="R17" i="105" s="1"/>
  <c r="W51" i="109"/>
  <c r="O52" i="105"/>
  <c r="P52" i="105" s="1"/>
  <c r="R52" i="105" s="1"/>
  <c r="V46" i="109"/>
  <c r="V30" i="109"/>
  <c r="V11" i="109"/>
  <c r="V19" i="109"/>
  <c r="O12" i="105"/>
  <c r="P12" i="105" s="1"/>
  <c r="R12" i="105" s="1"/>
  <c r="W48" i="109"/>
  <c r="V13" i="109"/>
  <c r="V39" i="109"/>
  <c r="O26" i="105"/>
  <c r="P26" i="105" s="1"/>
  <c r="R26" i="105" s="1"/>
  <c r="O46" i="105"/>
  <c r="P46" i="105" s="1"/>
  <c r="R46" i="105" s="1"/>
  <c r="V44" i="109"/>
  <c r="D63" i="3"/>
  <c r="D48" i="3"/>
  <c r="E48" i="3"/>
  <c r="E63" i="3"/>
  <c r="F52" i="3"/>
  <c r="K52" i="3" s="1"/>
  <c r="F47" i="3"/>
  <c r="F54" i="3"/>
  <c r="F25" i="3"/>
  <c r="K25" i="3" s="1"/>
  <c r="K49" i="3"/>
  <c r="V57" i="109"/>
  <c r="V41" i="109"/>
  <c r="V35" i="109"/>
  <c r="O47" i="105"/>
  <c r="P47" i="105" s="1"/>
  <c r="R47" i="105" s="1"/>
  <c r="O35" i="105"/>
  <c r="P35" i="105" s="1"/>
  <c r="R35" i="105" s="1"/>
  <c r="O18" i="105"/>
  <c r="P18" i="105" s="1"/>
  <c r="R18" i="105" s="1"/>
  <c r="O16" i="105"/>
  <c r="P16" i="105" s="1"/>
  <c r="R16" i="105" s="1"/>
  <c r="W16" i="109"/>
  <c r="O37" i="105"/>
  <c r="P37" i="105" s="1"/>
  <c r="R37" i="105" s="1"/>
  <c r="V48" i="109"/>
  <c r="W42" i="109"/>
  <c r="O42" i="105"/>
  <c r="P42" i="105" s="1"/>
  <c r="R42" i="105" s="1"/>
  <c r="V33" i="109"/>
  <c r="V36" i="109"/>
  <c r="V37" i="109"/>
  <c r="W36" i="109"/>
  <c r="O36" i="105"/>
  <c r="P36" i="105" s="1"/>
  <c r="R36" i="105" s="1"/>
  <c r="V28" i="109"/>
  <c r="V26" i="109"/>
  <c r="V22" i="109"/>
  <c r="V16" i="109"/>
  <c r="V9" i="109"/>
  <c r="P6" i="107"/>
  <c r="F6" i="15" s="1"/>
  <c r="G6" i="15" s="1"/>
  <c r="V45" i="109"/>
  <c r="V12" i="109"/>
  <c r="H51" i="134"/>
  <c r="J50" i="134"/>
  <c r="J45" i="134"/>
  <c r="J27" i="134"/>
  <c r="D51" i="134"/>
  <c r="I50" i="134"/>
  <c r="I45" i="134"/>
  <c r="I27" i="134"/>
  <c r="F51" i="134"/>
  <c r="I56" i="7"/>
  <c r="I54" i="7"/>
  <c r="I49" i="7"/>
  <c r="K27" i="7"/>
  <c r="K56" i="7"/>
  <c r="I27" i="7"/>
  <c r="V55" i="109"/>
  <c r="L6" i="85"/>
  <c r="N6" i="85" s="1"/>
  <c r="V34" i="109"/>
  <c r="V25" i="109"/>
  <c r="I54" i="134" l="1"/>
  <c r="G53" i="15"/>
  <c r="G65" i="15"/>
  <c r="W57" i="109"/>
  <c r="W25" i="109"/>
  <c r="W17" i="109"/>
  <c r="W37" i="109"/>
  <c r="W12" i="109"/>
  <c r="W46" i="109"/>
  <c r="W54" i="109"/>
  <c r="W55" i="109"/>
  <c r="W47" i="109"/>
  <c r="W7" i="109"/>
  <c r="W33" i="109"/>
  <c r="O55" i="105"/>
  <c r="P55" i="105" s="1"/>
  <c r="R55" i="105" s="1"/>
  <c r="W26" i="109"/>
  <c r="V7" i="109"/>
  <c r="W10" i="109"/>
  <c r="W40" i="109"/>
  <c r="V53" i="109"/>
  <c r="O23" i="105"/>
  <c r="P23" i="105" s="1"/>
  <c r="R23" i="105" s="1"/>
  <c r="O40" i="105"/>
  <c r="P40" i="105" s="1"/>
  <c r="R40" i="105" s="1"/>
  <c r="O44" i="105"/>
  <c r="P44" i="105" s="1"/>
  <c r="R44" i="105" s="1"/>
  <c r="W44" i="109"/>
  <c r="W28" i="109"/>
  <c r="W50" i="109"/>
  <c r="O51" i="105"/>
  <c r="P51" i="105" s="1"/>
  <c r="R51" i="105" s="1"/>
  <c r="W13" i="109"/>
  <c r="W34" i="109"/>
  <c r="O7" i="105"/>
  <c r="P7" i="105" s="1"/>
  <c r="R7" i="105" s="1"/>
  <c r="W11" i="109"/>
  <c r="W23" i="109"/>
  <c r="O14" i="105"/>
  <c r="P14" i="105" s="1"/>
  <c r="R14" i="105" s="1"/>
  <c r="W56" i="109"/>
  <c r="O19" i="105"/>
  <c r="P19" i="105" s="1"/>
  <c r="R19" i="105" s="1"/>
  <c r="W19" i="109"/>
  <c r="O39" i="105"/>
  <c r="P39" i="105" s="1"/>
  <c r="R39" i="105" s="1"/>
  <c r="W39" i="109"/>
  <c r="O56" i="105"/>
  <c r="P56" i="105" s="1"/>
  <c r="R56" i="105" s="1"/>
  <c r="O38" i="105"/>
  <c r="P38" i="105" s="1"/>
  <c r="R38" i="105" s="1"/>
  <c r="W38" i="109"/>
  <c r="O20" i="105"/>
  <c r="P20" i="105" s="1"/>
  <c r="R20" i="105" s="1"/>
  <c r="W20" i="109"/>
  <c r="W8" i="109"/>
  <c r="O8" i="105"/>
  <c r="P8" i="105" s="1"/>
  <c r="R8" i="105" s="1"/>
  <c r="W52" i="109"/>
  <c r="O53" i="105"/>
  <c r="P53" i="105" s="1"/>
  <c r="R53" i="105" s="1"/>
  <c r="K47" i="3"/>
  <c r="F48" i="3"/>
  <c r="K54" i="3"/>
  <c r="F63" i="3"/>
  <c r="L63" i="3"/>
  <c r="O31" i="105"/>
  <c r="P31" i="105" s="1"/>
  <c r="R31" i="105" s="1"/>
  <c r="W31" i="109"/>
  <c r="V29" i="109"/>
  <c r="O6" i="105"/>
  <c r="P6" i="105" s="1"/>
  <c r="R6" i="105" s="1"/>
  <c r="Q6" i="107"/>
  <c r="W6" i="109"/>
  <c r="W24" i="109"/>
  <c r="O24" i="105"/>
  <c r="P24" i="105" s="1"/>
  <c r="R24" i="105" s="1"/>
  <c r="O22" i="105"/>
  <c r="P22" i="105" s="1"/>
  <c r="R22" i="105" s="1"/>
  <c r="W22" i="109"/>
  <c r="O9" i="105"/>
  <c r="P9" i="105" s="1"/>
  <c r="R9" i="105" s="1"/>
  <c r="W9" i="109"/>
  <c r="W43" i="109"/>
  <c r="O43" i="105"/>
  <c r="P43" i="105" s="1"/>
  <c r="R43" i="105" s="1"/>
  <c r="J51" i="134"/>
  <c r="I51" i="134"/>
  <c r="V8" i="109"/>
  <c r="G54" i="15" l="1"/>
  <c r="V49" i="109"/>
  <c r="W58" i="109"/>
  <c r="O54" i="105"/>
  <c r="P54" i="105" s="1"/>
  <c r="R54" i="105" s="1"/>
  <c r="W53" i="109"/>
  <c r="K63" i="3"/>
  <c r="O27" i="105"/>
  <c r="P27" i="105" s="1"/>
  <c r="R27" i="105" s="1"/>
  <c r="W27" i="109"/>
  <c r="O49" i="105"/>
  <c r="P49" i="105" s="1"/>
  <c r="R49" i="105" s="1"/>
  <c r="W49" i="109"/>
  <c r="V27" i="109"/>
  <c r="G58" i="15" l="1"/>
  <c r="W59" i="109"/>
  <c r="V59" i="109"/>
</calcChain>
</file>

<file path=xl/sharedStrings.xml><?xml version="1.0" encoding="utf-8"?>
<sst xmlns="http://schemas.openxmlformats.org/spreadsheetml/2006/main" count="3330" uniqueCount="1033">
  <si>
    <t>TOTAL</t>
  </si>
  <si>
    <t>Total</t>
  </si>
  <si>
    <t>BANKS</t>
  </si>
  <si>
    <t>RURAL</t>
  </si>
  <si>
    <t>SEMI URBAN</t>
  </si>
  <si>
    <t>URBAN</t>
  </si>
  <si>
    <t>ATMS</t>
  </si>
  <si>
    <t>DEPOSIT</t>
  </si>
  <si>
    <t>ADVANCES</t>
  </si>
  <si>
    <t>C.D RATIO</t>
  </si>
  <si>
    <t>SEMI-URBAN</t>
  </si>
  <si>
    <t>[Amt. in lacs]</t>
  </si>
  <si>
    <t>TOTAL ADVANCES</t>
  </si>
  <si>
    <t>DEPOSITS</t>
  </si>
  <si>
    <t>TABLE-2</t>
  </si>
  <si>
    <t>Amt.</t>
  </si>
  <si>
    <t>AGRICULTURE</t>
  </si>
  <si>
    <t>HOUSING</t>
  </si>
  <si>
    <t>EDUCATION</t>
  </si>
  <si>
    <t>TARGET</t>
  </si>
  <si>
    <t>NO.</t>
  </si>
  <si>
    <t>AMT.</t>
  </si>
  <si>
    <t>MSME</t>
  </si>
  <si>
    <t>AMOUNT DISB.</t>
  </si>
  <si>
    <t>SIKHS</t>
  </si>
  <si>
    <t>CHRISTIANS</t>
  </si>
  <si>
    <t>BUDDHISTS</t>
  </si>
  <si>
    <t>JAINS</t>
  </si>
  <si>
    <t>No.</t>
  </si>
  <si>
    <r>
      <t xml:space="preserve">SLBC Madhya Pradesh. Convenor-Central Bank of India                                                              </t>
    </r>
    <r>
      <rPr>
        <b/>
        <sz val="12"/>
        <rFont val="Times New Roman"/>
        <family val="1"/>
      </rPr>
      <t xml:space="preserve"> </t>
    </r>
  </si>
  <si>
    <t>Farm Credit</t>
  </si>
  <si>
    <t>Total Agri</t>
  </si>
  <si>
    <t>EXPORT CREDIT</t>
  </si>
  <si>
    <t>SOCIAL INFRASTRUCTURE</t>
  </si>
  <si>
    <t>RENEWABLE ENERGY</t>
  </si>
  <si>
    <t>TOTAL NPS</t>
  </si>
  <si>
    <t>OTHERS PS</t>
  </si>
  <si>
    <t>TOTAL NPA</t>
  </si>
  <si>
    <t>FARM CREDIT</t>
  </si>
  <si>
    <t>TABLE-13</t>
  </si>
  <si>
    <t>OUTSTANDING</t>
  </si>
  <si>
    <t>CMPGB</t>
  </si>
  <si>
    <t>Axis Bank</t>
  </si>
  <si>
    <t>Corporation Bank</t>
  </si>
  <si>
    <t>Dena Bank</t>
  </si>
  <si>
    <t>Vijaya Bank</t>
  </si>
  <si>
    <t>City Union Bank</t>
  </si>
  <si>
    <t>NJGB</t>
  </si>
  <si>
    <t>OTHERS</t>
  </si>
  <si>
    <t>TOTAL PRIORITY SECTOR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</si>
  <si>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</si>
  <si>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</si>
  <si>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</si>
  <si>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</si>
  <si>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</si>
  <si>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</si>
  <si>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</si>
  <si>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</si>
  <si>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</si>
  <si>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</si>
  <si>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Syndicate Bank</t>
  </si>
  <si>
    <t>Union Bank of India</t>
  </si>
  <si>
    <t>United Bank of India</t>
  </si>
  <si>
    <t>Bharatiya Mahila Bank</t>
  </si>
  <si>
    <t>S.B. of Hyderabad</t>
  </si>
  <si>
    <t>State Bank of India</t>
  </si>
  <si>
    <t>HDFC Bank</t>
  </si>
  <si>
    <t>ICICI Bank</t>
  </si>
  <si>
    <t>Kotak Mahindra Bank</t>
  </si>
  <si>
    <t>The Federal Bank Ltd.</t>
  </si>
  <si>
    <t>Ratnakar Bank</t>
  </si>
  <si>
    <t>Yes Bank</t>
  </si>
  <si>
    <t>Standard Chartered Bank</t>
  </si>
  <si>
    <t>Citi Bank</t>
  </si>
  <si>
    <t>M.P.Co-operative Bank</t>
  </si>
  <si>
    <t>Uco Bank</t>
  </si>
  <si>
    <t>IDBI Bank</t>
  </si>
  <si>
    <t>Oriental Bank of Commerce</t>
  </si>
  <si>
    <t>Punjab &amp; Sind Bank</t>
  </si>
  <si>
    <t>S.B.of Mysore</t>
  </si>
  <si>
    <t>S.B.of Patiala</t>
  </si>
  <si>
    <t>S.B.of Travancore</t>
  </si>
  <si>
    <t>S.B. of Bikaner &amp; Jaipur</t>
  </si>
  <si>
    <t>Karnataka Bank Ltd</t>
  </si>
  <si>
    <t>Dhan Laxmi Bank Ltd.</t>
  </si>
  <si>
    <t>Indusind Bank Ltd.</t>
  </si>
  <si>
    <t>Laxmi Vilas Bank Ltd.</t>
  </si>
  <si>
    <t xml:space="preserve">The Jammu &amp; Kashmir Bank </t>
  </si>
  <si>
    <t>Karur Vysya Bank</t>
  </si>
  <si>
    <t>The South Indian Bank</t>
  </si>
  <si>
    <t>DCB Bank</t>
  </si>
  <si>
    <t xml:space="preserve">M G B </t>
  </si>
  <si>
    <t>NPA%</t>
  </si>
  <si>
    <t>SLBC Madhya Pradesh Convenor: Central Bank of India    TABLE: 1</t>
  </si>
  <si>
    <t>Amount</t>
  </si>
  <si>
    <t>Banks</t>
  </si>
  <si>
    <t>RELIEF MEASURES EXTENDED BY BANKS ON ACCOUNT OF NATURAL CALAMITIES IN MADHYA PRADESH</t>
  </si>
  <si>
    <t>Year 2014-15</t>
  </si>
  <si>
    <t>Amt. In Crore</t>
  </si>
  <si>
    <t>S.No.</t>
  </si>
  <si>
    <t>Name of Bank</t>
  </si>
  <si>
    <t>Amt. Restructure / Rescheduled</t>
  </si>
  <si>
    <t>Fresh Finance / Relending provided</t>
  </si>
  <si>
    <t>No. of A/c</t>
  </si>
  <si>
    <t>Bandan Bank</t>
  </si>
  <si>
    <t xml:space="preserve">TOTAL </t>
  </si>
  <si>
    <t>TABLE: 33</t>
  </si>
  <si>
    <t>TOTAL PS NPA</t>
  </si>
  <si>
    <t xml:space="preserve">                                                                 SLBC Madhya Pradesh. Convenor-Central Bank of India                                                               </t>
  </si>
  <si>
    <t>NPA %</t>
  </si>
  <si>
    <t>Year 2015-16 (31.03.2016)</t>
  </si>
  <si>
    <t>Sr.</t>
  </si>
  <si>
    <t>Achievement %</t>
  </si>
  <si>
    <t>Agri Infrastructure</t>
  </si>
  <si>
    <t>Ancillary Activities</t>
  </si>
  <si>
    <t>Number</t>
  </si>
  <si>
    <t>TABLE: 4</t>
  </si>
  <si>
    <t>Out of Farm Credit total Crop Loans</t>
  </si>
  <si>
    <t>Micro</t>
  </si>
  <si>
    <t>Small</t>
  </si>
  <si>
    <t>Medium</t>
  </si>
  <si>
    <t>KVIC</t>
  </si>
  <si>
    <t>Others</t>
  </si>
  <si>
    <t>Other MSME</t>
  </si>
  <si>
    <t>TABLE:5</t>
  </si>
  <si>
    <t>Amt. in Lakhs</t>
  </si>
  <si>
    <t>Export Credit</t>
  </si>
  <si>
    <t>Education</t>
  </si>
  <si>
    <t>Housing</t>
  </si>
  <si>
    <t>Social Infra</t>
  </si>
  <si>
    <t>Renewable Energy</t>
  </si>
  <si>
    <t>Total Priority Sector</t>
  </si>
  <si>
    <t>TABLE:6</t>
  </si>
  <si>
    <t>Number in Actual</t>
  </si>
  <si>
    <t>No. in actual</t>
  </si>
  <si>
    <t>TABLE:7</t>
  </si>
  <si>
    <t>Loans to small &amp; marginal farmers</t>
  </si>
  <si>
    <t>Loans to SC/ST</t>
  </si>
  <si>
    <t>Loans to SHGs</t>
  </si>
  <si>
    <t>Loans to Minority Communities</t>
  </si>
  <si>
    <t>OD under PMJDY</t>
  </si>
  <si>
    <t>Beneficiaries of DRI scheme</t>
  </si>
  <si>
    <t>Total advances to weaker sections</t>
  </si>
  <si>
    <t>% of Total Pri Sec loans to total advances</t>
  </si>
  <si>
    <t>Agriculture</t>
  </si>
  <si>
    <t>Personal loans under NPS</t>
  </si>
  <si>
    <t>Total NPS</t>
  </si>
  <si>
    <t>Total MSME</t>
  </si>
  <si>
    <t>TABLE:10</t>
  </si>
  <si>
    <t>Achievement % (Amt.)</t>
  </si>
  <si>
    <t>ACHIVEMENT</t>
  </si>
  <si>
    <t>AGRI INFRASTRUCTURE</t>
  </si>
  <si>
    <t>ANICILLARY ACTIVITIES</t>
  </si>
  <si>
    <t>TOTAL AGRICULTURE (Farm Credit+Agri Infr+Anci Acti)</t>
  </si>
  <si>
    <t>TABLE: 9(ii)</t>
  </si>
  <si>
    <t>Table: 9(i)</t>
  </si>
  <si>
    <t>TABLE:11(ii)</t>
  </si>
  <si>
    <t>TABLE:12</t>
  </si>
  <si>
    <t>Sr.No</t>
  </si>
  <si>
    <t>TABLE-14</t>
  </si>
  <si>
    <t>TABLE: 15</t>
  </si>
  <si>
    <t xml:space="preserve">                                             SLBC Madhya Pradesh. Convenor Central Bank of India                                                               </t>
  </si>
  <si>
    <t>TABLE:17</t>
  </si>
  <si>
    <t>Table: 3(i)</t>
  </si>
  <si>
    <t>To be filled by only Lead Banks of concerned Districts</t>
  </si>
  <si>
    <t>DISTRICTS</t>
  </si>
  <si>
    <t>TABLE-19</t>
  </si>
  <si>
    <t>MUSLIMS</t>
  </si>
  <si>
    <t>ZORASTRIANS</t>
  </si>
  <si>
    <t>TABLE-20</t>
  </si>
  <si>
    <t>TABLE-21</t>
  </si>
  <si>
    <t>SCHEDULED CASTE</t>
  </si>
  <si>
    <t>SCHEDULED TRIBES</t>
  </si>
  <si>
    <t>Table: 22</t>
  </si>
  <si>
    <t>Table: 23</t>
  </si>
  <si>
    <t>of which no of loans guaranteed by  MP STATE GOVT</t>
  </si>
  <si>
    <r>
      <t>of Which Girl Student</t>
    </r>
    <r>
      <rPr>
        <sz val="11"/>
        <rFont val="Times New Roman"/>
        <family val="1"/>
      </rPr>
      <t> </t>
    </r>
  </si>
  <si>
    <r>
      <t> </t>
    </r>
    <r>
      <rPr>
        <sz val="11"/>
        <rFont val="Times New Roman"/>
        <family val="1"/>
      </rPr>
      <t xml:space="preserve">     </t>
    </r>
  </si>
  <si>
    <t>TABLE: 18</t>
  </si>
  <si>
    <t xml:space="preserve">Sr. No. </t>
  </si>
  <si>
    <t xml:space="preserve">Education Loan Outstanding </t>
  </si>
  <si>
    <t>Table: 24</t>
  </si>
  <si>
    <t>OUTSTANDING LOANS TO WOMEN</t>
  </si>
  <si>
    <t>TABLE: 3(i)</t>
  </si>
  <si>
    <t>Other loans to weaker sections</t>
  </si>
  <si>
    <t>CROP LOANS (Out of Farm Credit)</t>
  </si>
  <si>
    <t>Oriental Bank of Comm.</t>
  </si>
  <si>
    <t>Punjab and Sindh Bank</t>
  </si>
  <si>
    <t>UCO Bank</t>
  </si>
  <si>
    <t>Bandhan Bank</t>
  </si>
  <si>
    <t>Catholic Syrian Bank</t>
  </si>
  <si>
    <t>Development Credit Bank</t>
  </si>
  <si>
    <t>Dhan Lakshmi Bank</t>
  </si>
  <si>
    <t>Federal Bank Ltd.</t>
  </si>
  <si>
    <t>IDFC</t>
  </si>
  <si>
    <t>Indusind Bank Limited</t>
  </si>
  <si>
    <t>Jammu and Kashmir Bank</t>
  </si>
  <si>
    <t>Karnataka Bank Limited</t>
  </si>
  <si>
    <t>Karur Vysya Bank Ltd.</t>
  </si>
  <si>
    <t>Lakshmi Vilas Bank</t>
  </si>
  <si>
    <t>Ratnakar Bank Ltd. (RBL)</t>
  </si>
  <si>
    <t>South Indian Bank</t>
  </si>
  <si>
    <t>Tamilnadu Mercantile Bank</t>
  </si>
  <si>
    <t>MGB</t>
  </si>
  <si>
    <t>SR</t>
  </si>
  <si>
    <t>SLBC, Madhya Pradesh Convenor-Central Bank of India</t>
  </si>
  <si>
    <t>SLBC, Madhya Pradesh  Convenor: Central Bank of India</t>
  </si>
  <si>
    <t>Amt</t>
  </si>
  <si>
    <t>No</t>
  </si>
  <si>
    <t>PS</t>
  </si>
  <si>
    <t>Diff</t>
  </si>
  <si>
    <t>% of Agri adv. to total advance</t>
  </si>
  <si>
    <t>% of loans to weaker sections to total advance</t>
  </si>
  <si>
    <t>TABLE: 11(i)</t>
  </si>
  <si>
    <t>Sr</t>
  </si>
  <si>
    <t>Bank</t>
  </si>
  <si>
    <t>Target</t>
  </si>
  <si>
    <t>Savings Linked</t>
  </si>
  <si>
    <t>Credit Linked</t>
  </si>
  <si>
    <t>Current FY</t>
  </si>
  <si>
    <t>BALAGHAT</t>
  </si>
  <si>
    <t>BARWANI</t>
  </si>
  <si>
    <t>DEWAS</t>
  </si>
  <si>
    <t>PANNA</t>
  </si>
  <si>
    <t>SEHORE</t>
  </si>
  <si>
    <t>TIKAMGARH</t>
  </si>
  <si>
    <t>Sr. No.</t>
  </si>
  <si>
    <t>Name of the Bank</t>
  </si>
  <si>
    <t>Grand Total</t>
  </si>
  <si>
    <t>Deposits</t>
  </si>
  <si>
    <t>Advances</t>
  </si>
  <si>
    <t>Actual</t>
  </si>
  <si>
    <t>AGAR MALWA</t>
  </si>
  <si>
    <t>ALIRAJPUR</t>
  </si>
  <si>
    <t>ANUPPUR</t>
  </si>
  <si>
    <t>ASHOK NAGAR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</si>
  <si>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</si>
  <si>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</si>
  <si>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</si>
  <si>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</si>
  <si>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</si>
  <si>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</si>
  <si>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</si>
  <si>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</si>
  <si>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DHAR</t>
  </si>
  <si>
    <t>DINDORI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</si>
  <si>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</si>
  <si>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</si>
  <si>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</si>
  <si>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</si>
  <si>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</si>
  <si>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</si>
  <si>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</si>
  <si>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</si>
  <si>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KHANDWA</t>
  </si>
  <si>
    <t>KHARGONE</t>
  </si>
  <si>
    <t>MANDSAUR</t>
  </si>
  <si>
    <t>NARSINGHPUR</t>
  </si>
  <si>
    <t>NEEMUCH</t>
  </si>
  <si>
    <t>RAISEN</t>
  </si>
  <si>
    <t>RAJGARH</t>
  </si>
  <si>
    <t>RATLAM</t>
  </si>
  <si>
    <t>REWA</t>
  </si>
  <si>
    <t>SAGAR</t>
  </si>
  <si>
    <t>SATNA</t>
  </si>
  <si>
    <t>SEONI</t>
  </si>
  <si>
    <t>SHAHDOL</t>
  </si>
  <si>
    <t>SHAJAPUR</t>
  </si>
  <si>
    <t>SHEOPUR</t>
  </si>
  <si>
    <t>SHIVPURI</t>
  </si>
  <si>
    <t>SIDHI</t>
  </si>
  <si>
    <t>SINGARULI</t>
  </si>
  <si>
    <t>UJJAIN</t>
  </si>
  <si>
    <t>UMARIA</t>
  </si>
  <si>
    <t>VIDISHA</t>
  </si>
  <si>
    <t>BANK NAME</t>
  </si>
  <si>
    <t>MANDLA</t>
  </si>
  <si>
    <t>Total no. of PMJDY Accounts</t>
  </si>
  <si>
    <t>No. of Minor Accounts</t>
  </si>
  <si>
    <t>Balance held in the Acs Rs. in crore</t>
  </si>
  <si>
    <t>No. of RuPay card issued</t>
  </si>
  <si>
    <t>No. of Aadhaar Seeding</t>
  </si>
  <si>
    <t>Aadhaar Seeding %</t>
  </si>
  <si>
    <t>No. of Zero Bal Acs</t>
  </si>
  <si>
    <t>Zero Bal Acs %</t>
  </si>
  <si>
    <t>No. of Active RuPay cards</t>
  </si>
  <si>
    <t>Active RuPay cards %</t>
  </si>
  <si>
    <t>No. of Mobile Seeding</t>
  </si>
  <si>
    <t>Mobile Seeding %</t>
  </si>
  <si>
    <t>OD Sanctioned (No.)</t>
  </si>
  <si>
    <t>SLBC Madhya Pradesh    Convener-Central Bank of India</t>
  </si>
  <si>
    <t>PRIVATE BANK SUB TOTAL</t>
  </si>
  <si>
    <t>BANK WISE PMJDY STATUS AS ON 30.06.2017</t>
  </si>
  <si>
    <t>PRIVATE BANK - SUB TOTAL</t>
  </si>
  <si>
    <t>CO-OPERATIVE BANK - SUB TOTAL</t>
  </si>
  <si>
    <t>PSBs - SUB TOTAL</t>
  </si>
  <si>
    <t>RRBs - SUB TOTAL</t>
  </si>
  <si>
    <t>CD RATIO</t>
  </si>
  <si>
    <t>% of Micro credit to total advances</t>
  </si>
  <si>
    <t>Sanctioned during the year (including application received during previous year)</t>
  </si>
  <si>
    <t>MORENA</t>
  </si>
  <si>
    <t>Individual woman beneficiary upto Rs. 1 Lakh (out of total loans o/s to women)</t>
  </si>
  <si>
    <t>Public Sector Banks</t>
  </si>
  <si>
    <t>PMJJBY</t>
  </si>
  <si>
    <t>PMSBY</t>
  </si>
  <si>
    <t>SC</t>
  </si>
  <si>
    <t>ST</t>
  </si>
  <si>
    <t>30.09.2017</t>
  </si>
  <si>
    <t>Disbursed                 (Out of column 5)</t>
  </si>
  <si>
    <r>
      <t>of which girl student</t>
    </r>
    <r>
      <rPr>
        <sz val="11"/>
        <rFont val="Times New Roman"/>
        <family val="1"/>
      </rPr>
      <t xml:space="preserve">          </t>
    </r>
    <r>
      <rPr>
        <b/>
        <sz val="10"/>
        <rFont val="Times New Roman"/>
        <family val="1"/>
      </rPr>
      <t>(Out of column 5)</t>
    </r>
  </si>
  <si>
    <t>IDBI Bank Ltd.</t>
  </si>
  <si>
    <t>IndusInd Bank</t>
  </si>
  <si>
    <t>RSETI</t>
  </si>
  <si>
    <t>Cummulative achievement since 01.04.11</t>
  </si>
  <si>
    <t>No. of pro.</t>
  </si>
  <si>
    <t>BPL</t>
  </si>
  <si>
    <t>APL</t>
  </si>
  <si>
    <t>OBC</t>
  </si>
  <si>
    <t>Minority</t>
  </si>
  <si>
    <t>No. of canidates trained</t>
  </si>
  <si>
    <t>No. of candidates settled</t>
  </si>
  <si>
    <t>BF</t>
  </si>
  <si>
    <t>SF</t>
  </si>
  <si>
    <t>WE</t>
  </si>
  <si>
    <t>ALHB Satna</t>
  </si>
  <si>
    <t>  159  </t>
  </si>
  <si>
    <t>  160  </t>
  </si>
  <si>
    <t>BOB Alirajpur</t>
  </si>
  <si>
    <t>  22  </t>
  </si>
  <si>
    <t>BOB Jhabua</t>
  </si>
  <si>
    <t>  116  </t>
  </si>
  <si>
    <t>  14  </t>
  </si>
  <si>
    <t>  156  </t>
  </si>
  <si>
    <t>  36  </t>
  </si>
  <si>
    <t>BOI Barwani</t>
  </si>
  <si>
    <t>  13  </t>
  </si>
  <si>
    <t>  121  </t>
  </si>
  <si>
    <t>  5  </t>
  </si>
  <si>
    <t>BOI Bhopal</t>
  </si>
  <si>
    <t>  1294  </t>
  </si>
  <si>
    <t>BOI Burhanpur</t>
  </si>
  <si>
    <t>BOI Dewas</t>
  </si>
  <si>
    <t>BOI Dhar</t>
  </si>
  <si>
    <t>BOI Khandwa</t>
  </si>
  <si>
    <t>  21  </t>
  </si>
  <si>
    <t>  130  </t>
  </si>
  <si>
    <t>BOI Khargone</t>
  </si>
  <si>
    <t>  152  </t>
  </si>
  <si>
    <t>  100  </t>
  </si>
  <si>
    <t>BOI Rajgarh</t>
  </si>
  <si>
    <t>BOI Sehore</t>
  </si>
  <si>
    <t>  65  </t>
  </si>
  <si>
    <t>BOI Shajapur</t>
  </si>
  <si>
    <t>  118  </t>
  </si>
  <si>
    <t>BOI Ujjain</t>
  </si>
  <si>
    <t>CBI Anuppur</t>
  </si>
  <si>
    <t>  25  </t>
  </si>
  <si>
    <t>CBI Balaghat</t>
  </si>
  <si>
    <t>CBI Betul</t>
  </si>
  <si>
    <t>CBI Bhind</t>
  </si>
  <si>
    <t>CBI Chhindwara</t>
  </si>
  <si>
    <t>CBI Dindori</t>
  </si>
  <si>
    <t>  133  </t>
  </si>
  <si>
    <t>CBI Gwalior</t>
  </si>
  <si>
    <t>  96  </t>
  </si>
  <si>
    <t>CBI Hoshangabad</t>
  </si>
  <si>
    <t>  148  </t>
  </si>
  <si>
    <t>CBI Jabalpur</t>
  </si>
  <si>
    <t>  435  </t>
  </si>
  <si>
    <t>CBI Mandla</t>
  </si>
  <si>
    <t>  62  </t>
  </si>
  <si>
    <t>CBI Mandsaur</t>
  </si>
  <si>
    <t>  163  </t>
  </si>
  <si>
    <t>  103  </t>
  </si>
  <si>
    <t>CBI Morena</t>
  </si>
  <si>
    <t>CBI Narsinghpur</t>
  </si>
  <si>
    <t>  149  </t>
  </si>
  <si>
    <t>  43  </t>
  </si>
  <si>
    <t>CBI Raisen</t>
  </si>
  <si>
    <t>CBI Ratlam</t>
  </si>
  <si>
    <t>CBI Sagar</t>
  </si>
  <si>
    <t>CBI Seoni</t>
  </si>
  <si>
    <t>CBI Shahdol</t>
  </si>
  <si>
    <t>PNB Datia</t>
  </si>
  <si>
    <t>  267  </t>
  </si>
  <si>
    <t>  209  </t>
  </si>
  <si>
    <t>RUDSETI Bhopal</t>
  </si>
  <si>
    <t>SBI Ashok Nagar</t>
  </si>
  <si>
    <t>  136  </t>
  </si>
  <si>
    <t>SBI Chhatarpur</t>
  </si>
  <si>
    <t>  142  </t>
  </si>
  <si>
    <t>SBI Damoh</t>
  </si>
  <si>
    <t>SBI Guna</t>
  </si>
  <si>
    <t>SBI Harda</t>
  </si>
  <si>
    <t>  177  </t>
  </si>
  <si>
    <t>  101  </t>
  </si>
  <si>
    <t>  218  </t>
  </si>
  <si>
    <t>SBI Katni</t>
  </si>
  <si>
    <t>SBI Neemuch</t>
  </si>
  <si>
    <t>SBI Panna</t>
  </si>
  <si>
    <t>SBI Sheopur</t>
  </si>
  <si>
    <t>  134  </t>
  </si>
  <si>
    <t>SBI Shivpuri</t>
  </si>
  <si>
    <t>SBI Tikamgarh</t>
  </si>
  <si>
    <t>SBI Umaria</t>
  </si>
  <si>
    <t>  125  </t>
  </si>
  <si>
    <t>SBI Vidisha</t>
  </si>
  <si>
    <t>UBI Rewa</t>
  </si>
  <si>
    <t>UBI Sidhi</t>
  </si>
  <si>
    <t>UBI singarauli</t>
  </si>
  <si>
    <t>VB Indore</t>
  </si>
  <si>
    <t>Axis Bank Ltd</t>
  </si>
  <si>
    <t>City Union Bank Ltd</t>
  </si>
  <si>
    <t>Federal Bank Ltd</t>
  </si>
  <si>
    <t>HDFC Bank Ltd</t>
  </si>
  <si>
    <t>ICICI Bank Ltd</t>
  </si>
  <si>
    <t>IndusInd Bank Ltd</t>
  </si>
  <si>
    <t>Jammu &amp; Kashmir Bank Ltd</t>
  </si>
  <si>
    <t>Kotak Mahindra Bank Ltd</t>
  </si>
  <si>
    <t>Lakshmi Vilas Bank Ltd</t>
  </si>
  <si>
    <t>RBL Bank Ltd</t>
  </si>
  <si>
    <t>South Indian Bank Ltd</t>
  </si>
  <si>
    <t>Yes Bank Ltd</t>
  </si>
  <si>
    <t>Regional Rural Banks</t>
  </si>
  <si>
    <t>Shishu</t>
  </si>
  <si>
    <t>Kishor</t>
  </si>
  <si>
    <t>Tarun</t>
  </si>
  <si>
    <t>Accounts</t>
  </si>
  <si>
    <t>IDBI Bank Limited</t>
  </si>
  <si>
    <t>Sub Total</t>
  </si>
  <si>
    <t>Private Sector Banks</t>
  </si>
  <si>
    <t>Federal Bank</t>
  </si>
  <si>
    <t>IDFC Bank Limited</t>
  </si>
  <si>
    <t>Jammu &amp; Kashmir Bank</t>
  </si>
  <si>
    <t>Karnataka Bank</t>
  </si>
  <si>
    <t>Including Cr. as per place of utilization</t>
  </si>
  <si>
    <t>31.12.2017</t>
  </si>
  <si>
    <t>MMYUY/MMSY</t>
  </si>
  <si>
    <t>NPA</t>
  </si>
  <si>
    <t>PMEGP</t>
  </si>
  <si>
    <t>CMRHM</t>
  </si>
  <si>
    <t>MUDRA LOANS</t>
  </si>
  <si>
    <r>
      <t xml:space="preserve">SLBC Madhya Pradesh. Convenor-Central Bank of India                                 TABLE-16                             </t>
    </r>
    <r>
      <rPr>
        <b/>
        <sz val="12"/>
        <rFont val="Times New Roman"/>
        <family val="1"/>
      </rPr>
      <t xml:space="preserve"> </t>
    </r>
  </si>
  <si>
    <t>BANK'S TOTAL</t>
  </si>
  <si>
    <t>GRAND TOTAL</t>
  </si>
  <si>
    <t>  122  </t>
  </si>
  <si>
    <t>  135  </t>
  </si>
  <si>
    <t>  216  </t>
  </si>
  <si>
    <t>  341  </t>
  </si>
  <si>
    <t>  431  </t>
  </si>
  <si>
    <t>  165  </t>
  </si>
  <si>
    <t>  451  </t>
  </si>
  <si>
    <t>  196  </t>
  </si>
  <si>
    <t>Bank Name</t>
  </si>
  <si>
    <t>Number of operative CASA</t>
  </si>
  <si>
    <t>Number of Aadhaar seeded CASA</t>
  </si>
  <si>
    <t>% of CASA Aadhaar seeding</t>
  </si>
  <si>
    <t>Number of Authenticated CASA</t>
  </si>
  <si>
    <t>% CASA authentication</t>
  </si>
  <si>
    <t>Airtel Payment Bank</t>
  </si>
  <si>
    <t>DCB Bank Limited</t>
  </si>
  <si>
    <t>Dhanalakshmi Bank Ltd</t>
  </si>
  <si>
    <t>IDFC Bank Ltd.</t>
  </si>
  <si>
    <t>Number in lakh</t>
  </si>
  <si>
    <t>BANK WISE AADHAAR AUTHENTICATION STATUS AS ON 31.12.2017</t>
  </si>
  <si>
    <t>Page-68</t>
  </si>
  <si>
    <t>Page-98</t>
  </si>
  <si>
    <t>Branch</t>
  </si>
  <si>
    <t>Difference</t>
  </si>
  <si>
    <t>DISTRICT WISE TOTAL DEPOSITS, ADVANCES AND C.D.RATIO  As on 31.03.2018</t>
  </si>
  <si>
    <t>SGSY/SHG LOANS</t>
  </si>
  <si>
    <t>  119  </t>
  </si>
  <si>
    <t>  3110  </t>
  </si>
  <si>
    <t>  2091  </t>
  </si>
  <si>
    <t>  1242  </t>
  </si>
  <si>
    <t>  849  </t>
  </si>
  <si>
    <t>  607  </t>
  </si>
  <si>
    <t>  2031  </t>
  </si>
  <si>
    <t>  2705  </t>
  </si>
  <si>
    <t>  2535  </t>
  </si>
  <si>
    <t>  1642  </t>
  </si>
  <si>
    <t>  1314  </t>
  </si>
  <si>
    <t>  123  </t>
  </si>
  <si>
    <t>  1227  </t>
  </si>
  <si>
    <t>  1229  </t>
  </si>
  <si>
    <t>  71  </t>
  </si>
  <si>
    <t>  767  </t>
  </si>
  <si>
    <t>  147  </t>
  </si>
  <si>
    <t>  983  </t>
  </si>
  <si>
    <t>  78  </t>
  </si>
  <si>
    <t>  462  </t>
  </si>
  <si>
    <t>  2237  </t>
  </si>
  <si>
    <t>  643  </t>
  </si>
  <si>
    <t>  1594  </t>
  </si>
  <si>
    <t>  2676  </t>
  </si>
  <si>
    <t>  2241  </t>
  </si>
  <si>
    <t>  129  </t>
  </si>
  <si>
    <t>  633  </t>
  </si>
  <si>
    <t>  410  </t>
  </si>
  <si>
    <t>  5591  </t>
  </si>
  <si>
    <t>  2302  </t>
  </si>
  <si>
    <t>  701  </t>
  </si>
  <si>
    <t>  182  </t>
  </si>
  <si>
    <t>  144  </t>
  </si>
  <si>
    <t>  200  </t>
  </si>
  <si>
    <t>  3015  </t>
  </si>
  <si>
    <t>  807  </t>
  </si>
  <si>
    <t>  191  </t>
  </si>
  <si>
    <t>  603  </t>
  </si>
  <si>
    <t>  188  </t>
  </si>
  <si>
    <t>  1919  </t>
  </si>
  <si>
    <t>  825  </t>
  </si>
  <si>
    <t>  1342  </t>
  </si>
  <si>
    <t>BF-Bank Finance</t>
  </si>
  <si>
    <t>SF-Self Employed</t>
  </si>
  <si>
    <t>WE-Wage Employed</t>
  </si>
  <si>
    <t>Number of PMJDY Accounts</t>
  </si>
  <si>
    <t>District</t>
  </si>
  <si>
    <t xml:space="preserve"> Rural </t>
  </si>
  <si>
    <t xml:space="preserve"> Urban </t>
  </si>
  <si>
    <t xml:space="preserve"> Male </t>
  </si>
  <si>
    <t xml:space="preserve"> Female </t>
  </si>
  <si>
    <t xml:space="preserve"> Total </t>
  </si>
  <si>
    <t xml:space="preserve"> Zero Balance A/c</t>
  </si>
  <si>
    <t>% of Zero Bal. A/c</t>
  </si>
  <si>
    <t>Deposits held in the A/c</t>
  </si>
  <si>
    <t xml:space="preserve"> Rupay Card Issued</t>
  </si>
  <si>
    <t xml:space="preserve"> Aadhaar Seeded</t>
  </si>
  <si>
    <t xml:space="preserve"> Aadhaar Seeding %</t>
  </si>
  <si>
    <t>Agar 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</si>
  <si>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</si>
  <si>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</si>
  <si>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</si>
  <si>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</si>
  <si>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</si>
  <si>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</si>
  <si>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</si>
  <si>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</si>
  <si>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</si>
  <si>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</si>
  <si>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</si>
  <si>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</si>
  <si>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</si>
  <si>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</si>
  <si>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</si>
  <si>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</si>
  <si>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</si>
  <si>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</si>
  <si>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</si>
  <si>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</si>
  <si>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</si>
  <si>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</si>
  <si>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</si>
  <si>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</si>
  <si>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Khandwa</t>
  </si>
  <si>
    <t>Mandla</t>
  </si>
  <si>
    <t>Mandsaur</t>
  </si>
  <si>
    <t>Morena</t>
  </si>
  <si>
    <t>Narsimhapur</t>
  </si>
  <si>
    <t>Neemuch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</si>
  <si>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</si>
  <si>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</si>
  <si>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</si>
  <si>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</si>
  <si>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</si>
  <si>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</si>
  <si>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</si>
  <si>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</si>
  <si>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</si>
  <si>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</si>
  <si>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</si>
  <si>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</si>
  <si>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</si>
  <si>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</si>
  <si>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</si>
  <si>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</si>
  <si>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</si>
  <si>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</si>
  <si>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</si>
  <si>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</si>
  <si>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Number in lakh &amp; Amount in crore</t>
  </si>
  <si>
    <t>Sanctioned amount in lakh</t>
  </si>
  <si>
    <t>Ujjivan Small Finance Bank</t>
  </si>
  <si>
    <t>Catholic Syrian Bank Ltd</t>
  </si>
  <si>
    <t>Tamilnadu Mercantile Bank Ltd</t>
  </si>
  <si>
    <t>Number in Lakh</t>
  </si>
  <si>
    <t>Bank wise Position of Branches/ATM as on 30.06.2018</t>
  </si>
  <si>
    <t>31.03.18</t>
  </si>
  <si>
    <t>AU Small Finance Bank</t>
  </si>
  <si>
    <t>Equitas Small Finance Bank</t>
  </si>
  <si>
    <t>Fincare Small Finance Bank</t>
  </si>
  <si>
    <t>Jana Small Finance Bank</t>
  </si>
  <si>
    <t>Suryoday Small Finance Bank</t>
  </si>
  <si>
    <t>Utkarsh Small Finance Bank</t>
  </si>
  <si>
    <t>SMALL FINANCE BANK SUB TOTAL</t>
  </si>
  <si>
    <t>COMMERCIAL BANKS SUB TOTAL</t>
  </si>
  <si>
    <t>DCCB &amp; Apex Bank</t>
  </si>
  <si>
    <t>CENTRE WISE INFORMATION REGARDING DEPOSITS, ADVANCES AND C.D.RATIO  30.06.2018</t>
  </si>
  <si>
    <t>PREVIOUS QUARTER 31.03.18</t>
  </si>
  <si>
    <t>CURRENT QUARTER 30.06.18</t>
  </si>
  <si>
    <t>Credit as per place of Utilization Jun-18</t>
  </si>
  <si>
    <t>BANKWISE TOTAL DEPOSITS, ADVANCES AND C.D.RATIO  As on 30.06.2018</t>
  </si>
  <si>
    <t>DEP</t>
  </si>
  <si>
    <t>ADV</t>
  </si>
  <si>
    <t>Var from previous qtr.</t>
  </si>
  <si>
    <t>Population wise Difference</t>
  </si>
  <si>
    <t>AGRICULTURE OUTSTANDING AS ON 30.06.2018</t>
  </si>
  <si>
    <t>Crop loan % of farm credit</t>
  </si>
  <si>
    <t>Outstanding upto the end of current quarter 30.06.2018</t>
  </si>
  <si>
    <t>MSME  (PRIORITY SECTOR) OUTSTANDING AS ON 30.06.2018</t>
  </si>
  <si>
    <t>PRIORITY SECTOR  OUTSTANDING AS ON 30.06.2018</t>
  </si>
  <si>
    <t>NON-PRIORITY SECTOR  OUTSTANDING AS ON 30.06.2018   Table:8</t>
  </si>
  <si>
    <t>Outstanding upto the end of the current quarter (Amt in Lakhs)</t>
  </si>
  <si>
    <t>ANNUAL CREDIT PLAN ACHIEVEMENT UNDER AGRICULTURE AS ON 30.06.2018</t>
  </si>
  <si>
    <t xml:space="preserve">TARGET </t>
  </si>
  <si>
    <t>Disbursement upto the end of current quarter 30.06.2018</t>
  </si>
  <si>
    <t>ANNUAL CREDIT PLAN ACHIEVEMENT UNDER MSME (PRI SEC) AS ON 30.06.2018</t>
  </si>
  <si>
    <t>ANNUAL CREDIT PLAN ACHIEVEMENT UNDER PRIORITY SECTOR AS ON 30.06.2018</t>
  </si>
  <si>
    <t>ANNUAL CREDIT PLAN ACHIEVEMENT UNDER NON-PRIORITY SECTOR AS ON 30.06.2018</t>
  </si>
  <si>
    <t>POSITION OF NPA AS ON 30.06.2018</t>
  </si>
  <si>
    <t>POSITION OF SECTOR WISE NPA (PRIORITY SECTOR) As on 30.06.2018</t>
  </si>
  <si>
    <t>POSITION OF SECTOR WISE NPA (NON PRIORITY SECTOR) As on 30.06.2018</t>
  </si>
  <si>
    <t>POSITION OF NPA UNDER GOVT. SPONSORED SCHEME As on 30.06.2018</t>
  </si>
  <si>
    <t>SR.</t>
  </si>
  <si>
    <t>PROGRESS UNDER KISAN CREDIT CARD (As on 30.06.2018)</t>
  </si>
  <si>
    <t>TOTAL NO. OF KCC AS ON 30.06.2018</t>
  </si>
  <si>
    <t>NO. OF KCC ISSUED DURING 01.04.18 to 30.06.18 (Including renewal)</t>
  </si>
  <si>
    <t xml:space="preserve">TARGET for FY   2018-19 </t>
  </si>
  <si>
    <t>PROGRESS UNDER HIGHER EDUCATION LOANS AS ON 30.06.2018</t>
  </si>
  <si>
    <t xml:space="preserve">Application Received during current fiscal </t>
  </si>
  <si>
    <t>POSITION SHG BANK LINKAGE PROGRAMME AS ON 30.06.2018</t>
  </si>
  <si>
    <t>LOANS OUTSTANDING TO MINORITY COMMUNITIES AS ON 30.06.2018</t>
  </si>
  <si>
    <t>LOANS DISBURSED TO MINORITY COMMUNITIES 01.04.18 TO 30.06.2018</t>
  </si>
  <si>
    <t>LOANS OUTSTANDING TO SC/ST AS ON 30.06.2018</t>
  </si>
  <si>
    <t>LOANS DISBURSED TO SC/ST 01.04.18 TO 30.06.2018</t>
  </si>
  <si>
    <t>ADVANCES TO WOMEN AS ON 30.06.2018</t>
  </si>
  <si>
    <t>LOANS DISBURSED TO WOMEN 01.04.18 TO 30.06.2018</t>
  </si>
  <si>
    <t>PRADHAN MANTRI JAN DHAN YOJANA (PMJDY)-STATUS AS ON 30.06.2018</t>
  </si>
  <si>
    <t>  178  </t>
  </si>
  <si>
    <t>  5129  </t>
  </si>
  <si>
    <t>  2016  </t>
  </si>
  <si>
    <t>  3112  </t>
  </si>
  <si>
    <t>  1  </t>
  </si>
  <si>
    <t>  2359  </t>
  </si>
  <si>
    <t>  115  </t>
  </si>
  <si>
    <t>  3306  </t>
  </si>
  <si>
    <t>  5228  </t>
  </si>
  <si>
    <t>  3157  </t>
  </si>
  <si>
    <t>  2332  </t>
  </si>
  <si>
    <t>  51  </t>
  </si>
  <si>
    <t>  111  </t>
  </si>
  <si>
    <t>  2044  </t>
  </si>
  <si>
    <t>  626  </t>
  </si>
  <si>
    <t>  1418  </t>
  </si>
  <si>
    <t>  84  </t>
  </si>
  <si>
    <t>  2398  </t>
  </si>
  <si>
    <t>  1912  </t>
  </si>
  <si>
    <t>  1302  </t>
  </si>
  <si>
    <t>  610  </t>
  </si>
  <si>
    <t>  3705  </t>
  </si>
  <si>
    <t>  2718  </t>
  </si>
  <si>
    <t>  640  </t>
  </si>
  <si>
    <t>  2078  </t>
  </si>
  <si>
    <t>  3779  </t>
  </si>
  <si>
    <t>  1206  </t>
  </si>
  <si>
    <t>  1329  </t>
  </si>
  <si>
    <t>  3294  </t>
  </si>
  <si>
    <t>  1975  </t>
  </si>
  <si>
    <t>  780  </t>
  </si>
  <si>
    <t>  1195  </t>
  </si>
  <si>
    <t>  173  </t>
  </si>
  <si>
    <t>  4385  </t>
  </si>
  <si>
    <t>  2742  </t>
  </si>
  <si>
    <t>  1063  </t>
  </si>
  <si>
    <t>  1679  </t>
  </si>
  <si>
    <t>  164  </t>
  </si>
  <si>
    <t>  3563  </t>
  </si>
  <si>
    <t>  2579  </t>
  </si>
  <si>
    <t>  895  </t>
  </si>
  <si>
    <t>  1684  </t>
  </si>
  <si>
    <t>  6083  </t>
  </si>
  <si>
    <t>  4990  </t>
  </si>
  <si>
    <t>  3824  </t>
  </si>
  <si>
    <t>  1166  </t>
  </si>
  <si>
    <t>  110  </t>
  </si>
  <si>
    <t>  3472  </t>
  </si>
  <si>
    <t>  2375  </t>
  </si>
  <si>
    <t>  1740  </t>
  </si>
  <si>
    <t>  635  </t>
  </si>
  <si>
    <t>  3801  </t>
  </si>
  <si>
    <t>  2817  </t>
  </si>
  <si>
    <t>  1590  </t>
  </si>
  <si>
    <t>  387  </t>
  </si>
  <si>
    <t>  3179  </t>
  </si>
  <si>
    <t>  2193  </t>
  </si>
  <si>
    <t>  806  </t>
  </si>
  <si>
    <t>  1387  </t>
  </si>
  <si>
    <t>  3039  </t>
  </si>
  <si>
    <t>  2283  </t>
  </si>
  <si>
    <t>  885  </t>
  </si>
  <si>
    <t>  1398  </t>
  </si>
  <si>
    <t>  3687  </t>
  </si>
  <si>
    <t>  2539  </t>
  </si>
  <si>
    <t>  1310  </t>
  </si>
  <si>
    <t>  2433  </t>
  </si>
  <si>
    <t>  1714  </t>
  </si>
  <si>
    <t>  947  </t>
  </si>
  <si>
    <t>  2681  </t>
  </si>
  <si>
    <t>  1798  </t>
  </si>
  <si>
    <t>  706  </t>
  </si>
  <si>
    <t>  1092  </t>
  </si>
  <si>
    <t>  107  </t>
  </si>
  <si>
    <t>  2038  </t>
  </si>
  <si>
    <t>  791  </t>
  </si>
  <si>
    <t>  1247  </t>
  </si>
  <si>
    <t>  155  </t>
  </si>
  <si>
    <t>  4328  </t>
  </si>
  <si>
    <t>  2757  </t>
  </si>
  <si>
    <t>  1115  </t>
  </si>
  <si>
    <t>  3561  </t>
  </si>
  <si>
    <t>  2202  </t>
  </si>
  <si>
    <t>  1384  </t>
  </si>
  <si>
    <t>  818  </t>
  </si>
  <si>
    <t>  4104  </t>
  </si>
  <si>
    <t>  2854  </t>
  </si>
  <si>
    <t>  1579  </t>
  </si>
  <si>
    <t>  1275  </t>
  </si>
  <si>
    <t>  4638  </t>
  </si>
  <si>
    <t>  3012  </t>
  </si>
  <si>
    <t>  710  </t>
  </si>
  <si>
    <t>  3254  </t>
  </si>
  <si>
    <t>  2291  </t>
  </si>
  <si>
    <t>  997  </t>
  </si>
  <si>
    <t>  3958  </t>
  </si>
  <si>
    <t>  2441  </t>
  </si>
  <si>
    <t>  1458  </t>
  </si>
  <si>
    <t>  3204  </t>
  </si>
  <si>
    <t>  5155  </t>
  </si>
  <si>
    <t>  4248  </t>
  </si>
  <si>
    <t>  2789  </t>
  </si>
  <si>
    <t>  1459  </t>
  </si>
  <si>
    <t>  4523  </t>
  </si>
  <si>
    <t>  5286  </t>
  </si>
  <si>
    <t>  4172  </t>
  </si>
  <si>
    <t>  2270  </t>
  </si>
  <si>
    <t>  1902  </t>
  </si>
  <si>
    <t>  195  </t>
  </si>
  <si>
    <t>  5720  </t>
  </si>
  <si>
    <t>  3527  </t>
  </si>
  <si>
    <t>  1496  </t>
  </si>
  <si>
    <t>  2949  </t>
  </si>
  <si>
    <t>  2006  </t>
  </si>
  <si>
    <t>  1373  </t>
  </si>
  <si>
    <t>  5323  </t>
  </si>
  <si>
    <t>  3354  </t>
  </si>
  <si>
    <t>  1967  </t>
  </si>
  <si>
    <t>  261  </t>
  </si>
  <si>
    <t>  6852  </t>
  </si>
  <si>
    <t>  4047  </t>
  </si>
  <si>
    <t>  265  </t>
  </si>
  <si>
    <t>  7494  </t>
  </si>
  <si>
    <t>  5122  </t>
  </si>
  <si>
    <t>  1435  </t>
  </si>
  <si>
    <t>  1331  </t>
  </si>
  <si>
    <t>  3459  </t>
  </si>
  <si>
    <t>  1874  </t>
  </si>
  <si>
    <t>  1173  </t>
  </si>
  <si>
    <t>  5301  </t>
  </si>
  <si>
    <t>  3365  </t>
  </si>
  <si>
    <t>  1228  </t>
  </si>
  <si>
    <t>  2137  </t>
  </si>
  <si>
    <t>  3443  </t>
  </si>
  <si>
    <t>  694  </t>
  </si>
  <si>
    <t>  2749  </t>
  </si>
  <si>
    <t>  1290  </t>
  </si>
  <si>
    <t>  4321  </t>
  </si>
  <si>
    <t>  2575  </t>
  </si>
  <si>
    <t>  656  </t>
  </si>
  <si>
    <t>  938  </t>
  </si>
  <si>
    <t>  106  </t>
  </si>
  <si>
    <t>  2808  </t>
  </si>
  <si>
    <t>  1690  </t>
  </si>
  <si>
    <t>  1239  </t>
  </si>
  <si>
    <t>  237  </t>
  </si>
  <si>
    <t>  3930  </t>
  </si>
  <si>
    <t>  2708  </t>
  </si>
  <si>
    <t>  1032  </t>
  </si>
  <si>
    <t>  1676  </t>
  </si>
  <si>
    <t>  3227  </t>
  </si>
  <si>
    <t>  2231  </t>
  </si>
  <si>
    <t>  1624  </t>
  </si>
  <si>
    <t>  740  </t>
  </si>
  <si>
    <t>  132  </t>
  </si>
  <si>
    <t>  3511  </t>
  </si>
  <si>
    <t>  2050  </t>
  </si>
  <si>
    <t>  736  </t>
  </si>
  <si>
    <t>  4414  </t>
  </si>
  <si>
    <t>  2932  </t>
  </si>
  <si>
    <t>  925  </t>
  </si>
  <si>
    <t>  2007  </t>
  </si>
  <si>
    <t>  137  </t>
  </si>
  <si>
    <t>  3602  </t>
  </si>
  <si>
    <t>  2577  </t>
  </si>
  <si>
    <t>  1770  </t>
  </si>
  <si>
    <t>  4474  </t>
  </si>
  <si>
    <t>  3003  </t>
  </si>
  <si>
    <t>  921  </t>
  </si>
  <si>
    <t>  2082  </t>
  </si>
  <si>
    <t>  266  </t>
  </si>
  <si>
    <t>  143  </t>
  </si>
  <si>
    <t>  4090  </t>
  </si>
  <si>
    <t>  2813  </t>
  </si>
  <si>
    <t>  2210  </t>
  </si>
  <si>
    <t>  362  </t>
  </si>
  <si>
    <t>  3291  </t>
  </si>
  <si>
    <t>  2124  </t>
  </si>
  <si>
    <t>  570  </t>
  </si>
  <si>
    <t>  1554  </t>
  </si>
  <si>
    <t>  337  </t>
  </si>
  <si>
    <t>  4813  </t>
  </si>
  <si>
    <t>  2990  </t>
  </si>
  <si>
    <t>  1027  </t>
  </si>
  <si>
    <t>  1963  </t>
  </si>
  <si>
    <t>  128  </t>
  </si>
  <si>
    <t>  3523  </t>
  </si>
  <si>
    <t>  1992  </t>
  </si>
  <si>
    <t>  1561  </t>
  </si>
  <si>
    <t>  3462  </t>
  </si>
  <si>
    <t>  2136  </t>
  </si>
  <si>
    <t>  1244  </t>
  </si>
  <si>
    <t>  892  </t>
  </si>
  <si>
    <t>  3503  </t>
  </si>
  <si>
    <t>  2352  </t>
  </si>
  <si>
    <t>  832  </t>
  </si>
  <si>
    <t>  1520  </t>
  </si>
  <si>
    <t>  7476  </t>
  </si>
  <si>
    <t>  206956  </t>
  </si>
  <si>
    <t>  138122  </t>
  </si>
  <si>
    <t>  58222  </t>
  </si>
  <si>
    <t>  79900  </t>
  </si>
  <si>
    <t>  11764  </t>
  </si>
  <si>
    <t>No of candidate</t>
  </si>
  <si>
    <t>No. of candidate</t>
  </si>
  <si>
    <t>No. of prog.</t>
  </si>
  <si>
    <t>PROGRESS OF RURAL SELF EMPLOYMENT TRAINING INSTITUTES (RSETIs) IN THE STATE OF MADHYA PRADESH AS ON JUNE- 2018</t>
  </si>
  <si>
    <t>Achievement FY- 2018-19 as on June-2018</t>
  </si>
  <si>
    <t>  0  </t>
  </si>
  <si>
    <t>Targets                       FY 2018-19</t>
  </si>
  <si>
    <t>MUDRA LOANS PROGRESS FY 2018-19</t>
  </si>
  <si>
    <t>As on 30.06.2018</t>
  </si>
  <si>
    <t>MFIs/NBFCs</t>
  </si>
  <si>
    <t xml:space="preserve">        Numbers in actual &amp; Disbursed amount in Lakh</t>
  </si>
  <si>
    <t xml:space="preserve">Small Finance Banks </t>
  </si>
  <si>
    <t>Khargon</t>
  </si>
  <si>
    <t>DISTRICT WISE PMJJBY &amp; PMSBY AS ON 30.06.2018</t>
  </si>
  <si>
    <t>No. of enrollments (Actual)</t>
  </si>
  <si>
    <t>BANK WISE CASA AND AADHAAR AUTHENTICATION AS ON 30.06.2018</t>
  </si>
  <si>
    <t>PSBs SUB TOTAL</t>
  </si>
  <si>
    <t>PVBs SUB TOTAL</t>
  </si>
  <si>
    <t>RRBs SUB TOTAL</t>
  </si>
  <si>
    <t>Female</t>
  </si>
  <si>
    <t>Male</t>
  </si>
  <si>
    <t>Sanc. Amount</t>
  </si>
  <si>
    <t>Stand-up India Scheme- District wise progress FY 2018-19</t>
  </si>
  <si>
    <t xml:space="preserve">As on 30.06.2018 </t>
  </si>
  <si>
    <t>ADVANCES TO WEAKER SECTION OUTSTANDING AS ON 30.06.2018</t>
  </si>
  <si>
    <t>Outstanding upto the end of the quarter 30.06.2018</t>
  </si>
  <si>
    <t>Business Correspondents status in M.P. as on 30.06.2018</t>
  </si>
  <si>
    <t>No. of SSAs</t>
  </si>
  <si>
    <t>Total no. of BC</t>
  </si>
  <si>
    <t>No. of active BC</t>
  </si>
  <si>
    <t>Inactive BC %</t>
  </si>
  <si>
    <t>No. of txn. During FY 2018-19 upto June-18</t>
  </si>
  <si>
    <t>No. of account with BCs</t>
  </si>
  <si>
    <t>Commission paid  during FY 18-19 up to June-18(Rs lakh)</t>
  </si>
  <si>
    <t>Andhra Bank*</t>
  </si>
  <si>
    <t>Indusind Bank</t>
  </si>
  <si>
    <t>United Bank of India*</t>
  </si>
  <si>
    <t>Amt. of txn. During FY 2018-19 upto June-18 (cr.)</t>
  </si>
  <si>
    <t>CREDIT DEPOSIT RATIO (DISTRICT WISE) AS ON JUNE 30, 2018</t>
  </si>
  <si>
    <t>Amount in lakh</t>
  </si>
  <si>
    <t>District Name</t>
  </si>
  <si>
    <t>Advancs</t>
  </si>
  <si>
    <t>CD Ratio</t>
  </si>
  <si>
    <t>Ashok Nagar</t>
  </si>
  <si>
    <t>Khargone</t>
  </si>
  <si>
    <t>Narsinghpur</t>
  </si>
  <si>
    <t>Sheopur Kala</t>
  </si>
  <si>
    <t>Rs. In Lakhs</t>
  </si>
  <si>
    <t>Name of Bank/HFC</t>
  </si>
  <si>
    <t>No. of Cases Disbursed</t>
  </si>
  <si>
    <t>Loan Sanctioned</t>
  </si>
  <si>
    <t>Subsidy Released</t>
  </si>
  <si>
    <t>GRUH Finance Ltd.</t>
  </si>
  <si>
    <t>Housing Development Finance Corporation Ltd.</t>
  </si>
  <si>
    <t>India Infoline Housing Finance Ltd.</t>
  </si>
  <si>
    <t>India Bulls Housing Finance Ltd.</t>
  </si>
  <si>
    <t>Aadhar Housing Finance Ltd.</t>
  </si>
  <si>
    <t>Tata Capital Housing Finance Ltd.</t>
  </si>
  <si>
    <t>Dewan Housing Finance Corporation Ltd.</t>
  </si>
  <si>
    <t>Shubham Housing Development Finance Company Pvt. Ltd.</t>
  </si>
  <si>
    <t>Axis Bank Ltd.</t>
  </si>
  <si>
    <t>Aspire Home Finance Corporation Ltd.</t>
  </si>
  <si>
    <t>LIC Housing Finance Ltd.</t>
  </si>
  <si>
    <t>Home First Finance Company India Pvt. Ltd.</t>
  </si>
  <si>
    <t>ICICI Bank Ltd.</t>
  </si>
  <si>
    <t>AU Housing Finance Ltd.</t>
  </si>
  <si>
    <t>Narmada Jhabua Gramin Bank</t>
  </si>
  <si>
    <t>Micro Housing Finance Corporation Ltd.</t>
  </si>
  <si>
    <t>Mentor Home Loans India Ltd.</t>
  </si>
  <si>
    <t>Can Fin Homes Ltd.</t>
  </si>
  <si>
    <t>PNB Housing Finance Ltd.</t>
  </si>
  <si>
    <t>Reliance Home Finance Ltd.</t>
  </si>
  <si>
    <t>Shriram Housing Finance Ltd.</t>
  </si>
  <si>
    <t xml:space="preserve">Centrum Housing Finance Ltd. </t>
  </si>
  <si>
    <t>Cent Bank Home Finance Ltd.</t>
  </si>
  <si>
    <t>GIC Housing Finance Ltd.</t>
  </si>
  <si>
    <t>ICICI Home Finance Company Ltd.</t>
  </si>
  <si>
    <t>Repco Home Finance Ltd.</t>
  </si>
  <si>
    <t>Muthoot Housing Finance Company  Ltd.</t>
  </si>
  <si>
    <t>SEWA Grih Rin Ltd.</t>
  </si>
  <si>
    <t>Equitas Housing Finance Pvt. Ltd.</t>
  </si>
  <si>
    <t xml:space="preserve">Equitas Small Finance Bank </t>
  </si>
  <si>
    <t>Madhyanchal Gramin Bank</t>
  </si>
  <si>
    <t>Central Madhya Pradesh Gramin Bank</t>
  </si>
  <si>
    <t>Kotak Mahindra Bank Ltd.</t>
  </si>
  <si>
    <t>Mahindra Rural Housing Finance Ltd.</t>
  </si>
  <si>
    <t>Sundaram BNP Paribas Home Finance Ltd.</t>
  </si>
  <si>
    <t>Aditya Birla Housing Finance Ltd.</t>
  </si>
  <si>
    <t>Capital First Home Finance Ltd.</t>
  </si>
  <si>
    <t>Karnataka Bank Ltd.</t>
  </si>
  <si>
    <t>Vastu Housing Finance Corporation Ltd.</t>
  </si>
  <si>
    <t>Bhartiya Mahila Bank Ltd.</t>
  </si>
  <si>
    <t>India Shelter Finance Corporation Ltd.</t>
  </si>
  <si>
    <t xml:space="preserve">Magma Housing Finance </t>
  </si>
  <si>
    <t>Muthoot Homefin(India) Ltd.</t>
  </si>
  <si>
    <t xml:space="preserve">Shivalik Mercantile Co-Operative Bank </t>
  </si>
  <si>
    <t>State Bank of Patiala</t>
  </si>
  <si>
    <t>राजगढ</t>
  </si>
  <si>
    <t>सागर</t>
  </si>
  <si>
    <t>शिवपुरी</t>
  </si>
  <si>
    <t>रीवा</t>
  </si>
  <si>
    <t>गुना</t>
  </si>
  <si>
    <t>सतना</t>
  </si>
  <si>
    <t>देवास</t>
  </si>
  <si>
    <t>उज्जैन</t>
  </si>
  <si>
    <t>टीकमगढ</t>
  </si>
  <si>
    <t>छतरपुर</t>
  </si>
  <si>
    <t>विदिशा</t>
  </si>
  <si>
    <t>इन्दौर</t>
  </si>
  <si>
    <t>मुरैना</t>
  </si>
  <si>
    <t>सीहोर</t>
  </si>
  <si>
    <t>ग्वालियर</t>
  </si>
  <si>
    <t>भिण्ड</t>
  </si>
  <si>
    <t>मंदसौर</t>
  </si>
  <si>
    <t>पन्ना</t>
  </si>
  <si>
    <t>छिन्दवाडा</t>
  </si>
  <si>
    <t>अशोक नगर</t>
  </si>
  <si>
    <t>शाजापुर</t>
  </si>
  <si>
    <t>सिवनी</t>
  </si>
  <si>
    <t>जबलपुर</t>
  </si>
  <si>
    <t>सिंगरोली</t>
  </si>
  <si>
    <t>दमोह</t>
  </si>
  <si>
    <t>रायसेन</t>
  </si>
  <si>
    <t>धार</t>
  </si>
  <si>
    <t>खण्डवा</t>
  </si>
  <si>
    <t>होशंगाबाद</t>
  </si>
  <si>
    <t>रतलाम</t>
  </si>
  <si>
    <t>सीधी</t>
  </si>
  <si>
    <t>भोपाल</t>
  </si>
  <si>
    <t>बालाघाट</t>
  </si>
  <si>
    <t>कटनी</t>
  </si>
  <si>
    <t>आगर मालवा</t>
  </si>
  <si>
    <t>नरसिंहपुर</t>
  </si>
  <si>
    <t>खरगोन</t>
  </si>
  <si>
    <t>शहडोल</t>
  </si>
  <si>
    <t>बैतूल</t>
  </si>
  <si>
    <t>दतिया</t>
  </si>
  <si>
    <t>श्योपुर</t>
  </si>
  <si>
    <t>नीमच</t>
  </si>
  <si>
    <t>उमरिया</t>
  </si>
  <si>
    <t>हरदा</t>
  </si>
  <si>
    <t>अनुपपुर</t>
  </si>
  <si>
    <t>मण्डला</t>
  </si>
  <si>
    <t>डिण्डोरी</t>
  </si>
  <si>
    <t>बुरहानपुर</t>
  </si>
  <si>
    <t>बडवानी</t>
  </si>
  <si>
    <t>झाबुआ</t>
  </si>
  <si>
    <t>अलीराजपुर</t>
  </si>
  <si>
    <t>कुल</t>
  </si>
  <si>
    <t>CM HELPLINE COMPLAINTS STATUS AS ON 12.09.2018</t>
  </si>
  <si>
    <t>क्रमांक</t>
  </si>
  <si>
    <t>जिला</t>
  </si>
  <si>
    <t>L-1</t>
  </si>
  <si>
    <t>L-2</t>
  </si>
  <si>
    <t>L-3</t>
  </si>
  <si>
    <t>L-4</t>
  </si>
  <si>
    <t>Page-74</t>
  </si>
  <si>
    <t>Page-75</t>
  </si>
  <si>
    <t>Page-76</t>
  </si>
  <si>
    <t>Page-77</t>
  </si>
  <si>
    <t>Page-78</t>
  </si>
  <si>
    <t>Page-79</t>
  </si>
  <si>
    <t>Page-80</t>
  </si>
  <si>
    <t>Page-81</t>
  </si>
  <si>
    <t>Page-82</t>
  </si>
  <si>
    <t>Page-83</t>
  </si>
  <si>
    <t>Page-84</t>
  </si>
  <si>
    <t>Page-85</t>
  </si>
  <si>
    <t>Page-86</t>
  </si>
  <si>
    <t>Page-87</t>
  </si>
  <si>
    <t>Page-88</t>
  </si>
  <si>
    <t>Page-89</t>
  </si>
  <si>
    <t>Page-90</t>
  </si>
  <si>
    <t>Page-91</t>
  </si>
  <si>
    <t>Page-92</t>
  </si>
  <si>
    <t>Page-93</t>
  </si>
  <si>
    <t>Page-94</t>
  </si>
  <si>
    <t>Page-95</t>
  </si>
  <si>
    <t>Page-96</t>
  </si>
  <si>
    <t>Page-97</t>
  </si>
  <si>
    <t>Page-99</t>
  </si>
  <si>
    <t>Page-100</t>
  </si>
  <si>
    <t>Page-101</t>
  </si>
  <si>
    <t>Page-102</t>
  </si>
  <si>
    <t>Page-103</t>
  </si>
  <si>
    <t>Page-104</t>
  </si>
  <si>
    <t>Page-105</t>
  </si>
  <si>
    <t>PRADHAN MANTRI AWAS YOJANA-URBAN AS ON 30.06.2018</t>
  </si>
  <si>
    <t>Page-106</t>
  </si>
  <si>
    <t>Page-107</t>
  </si>
  <si>
    <t>Page-108</t>
  </si>
  <si>
    <t>Page-109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</si>
</sst>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[$-409]mmm\-yy;@"/>
    <numFmt numFmtId="166" formatCode="0.000000000000"/>
  </numFmts>
  <fonts count="43" x14ac:knownFonts="1">
    <font>
      <sz val="10"/>
      <color theme="4" tint="-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  <charset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49"/>
      <name val="Calibri"/>
      <family val="2"/>
    </font>
    <font>
      <sz val="8"/>
      <name val="Calibri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.5"/>
      <name val="Times New Roman"/>
      <family val="1"/>
    </font>
    <font>
      <sz val="14"/>
      <name val="Times New Roman"/>
      <family val="1"/>
    </font>
    <font>
      <b/>
      <sz val="10.5"/>
      <name val="Times New Roman"/>
      <family val="1"/>
    </font>
    <font>
      <sz val="10"/>
      <color theme="4" tint="-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24994659260841701"/>
      <name val="Calibri"/>
      <family val="2"/>
    </font>
    <font>
      <sz val="14"/>
      <color theme="4" tint="-0.24994659260841701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rgb="FFFF0000"/>
      <name val="Times New Roman"/>
      <family val="1"/>
    </font>
    <font>
      <sz val="10"/>
      <color theme="4" tint="-0.24994659260841701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0"/>
      <color theme="4" tint="-0.24994659260841701"/>
      <name val="Times New Roman"/>
      <family val="1"/>
    </font>
    <font>
      <b/>
      <sz val="13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sz val="10.55"/>
      <name val="Times New Roman"/>
      <family val="1"/>
    </font>
    <font>
      <b/>
      <sz val="10.55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1">
    <xf numFmtId="0" fontId="0" fillId="0" borderId="0">
      <alignment vertical="top" wrapText="1"/>
    </xf>
    <xf numFmtId="164" fontId="20" fillId="0" borderId="0" applyFont="0" applyFill="0" applyBorder="0" applyAlignment="0" applyProtection="0"/>
    <xf numFmtId="43" fontId="14" fillId="0" borderId="0" applyFill="0" applyBorder="0" applyAlignment="0" applyProtection="0"/>
    <xf numFmtId="0" fontId="6" fillId="0" borderId="0"/>
    <xf numFmtId="0" fontId="2" fillId="0" borderId="0"/>
    <xf numFmtId="0" fontId="19" fillId="0" borderId="0" applyNumberFormat="0" applyFill="0" applyBorder="0" applyAlignment="0" applyProtection="0">
      <alignment vertical="top" wrapText="1"/>
    </xf>
    <xf numFmtId="0" fontId="21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 wrapText="1"/>
    </xf>
    <xf numFmtId="0" fontId="14" fillId="0" borderId="0"/>
    <xf numFmtId="0" fontId="24" fillId="0" borderId="0"/>
    <xf numFmtId="0" fontId="19" fillId="0" borderId="0">
      <alignment vertical="top" wrapText="1"/>
    </xf>
    <xf numFmtId="0" fontId="24" fillId="0" borderId="0"/>
    <xf numFmtId="0" fontId="19" fillId="0" borderId="0">
      <alignment vertical="top" wrapText="1"/>
    </xf>
    <xf numFmtId="0" fontId="24" fillId="0" borderId="0"/>
    <xf numFmtId="0" fontId="24" fillId="0" borderId="0"/>
    <xf numFmtId="0" fontId="9" fillId="0" borderId="0">
      <alignment vertical="top" wrapText="1"/>
    </xf>
    <xf numFmtId="0" fontId="19" fillId="0" borderId="0">
      <alignment vertical="top" wrapText="1"/>
    </xf>
    <xf numFmtId="0" fontId="24" fillId="0" borderId="0"/>
    <xf numFmtId="0" fontId="24" fillId="0" borderId="0"/>
    <xf numFmtId="0" fontId="24" fillId="0" borderId="0"/>
    <xf numFmtId="0" fontId="15" fillId="0" borderId="0"/>
    <xf numFmtId="0" fontId="19" fillId="0" borderId="0">
      <alignment vertical="top" wrapText="1"/>
    </xf>
    <xf numFmtId="0" fontId="24" fillId="0" borderId="0"/>
    <xf numFmtId="0" fontId="19" fillId="0" borderId="0">
      <alignment vertical="top" wrapText="1"/>
    </xf>
    <xf numFmtId="0" fontId="19" fillId="0" borderId="0">
      <alignment vertical="top" wrapText="1"/>
    </xf>
    <xf numFmtId="0" fontId="24" fillId="0" borderId="0"/>
    <xf numFmtId="0" fontId="13" fillId="0" borderId="0"/>
    <xf numFmtId="0" fontId="19" fillId="0" borderId="0">
      <alignment vertical="top" wrapText="1"/>
    </xf>
    <xf numFmtId="0" fontId="19" fillId="0" borderId="0">
      <alignment vertical="top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>
      <alignment vertical="top" wrapText="1"/>
    </xf>
    <xf numFmtId="0" fontId="9" fillId="0" borderId="0">
      <alignment vertical="top" wrapText="1"/>
    </xf>
    <xf numFmtId="0" fontId="19" fillId="0" borderId="0">
      <alignment vertical="top" wrapText="1"/>
    </xf>
    <xf numFmtId="0" fontId="20" fillId="0" borderId="0"/>
    <xf numFmtId="0" fontId="19" fillId="0" borderId="0">
      <alignment vertical="top" wrapText="1"/>
    </xf>
    <xf numFmtId="0" fontId="9" fillId="0" borderId="0">
      <alignment vertical="top" wrapText="1"/>
    </xf>
    <xf numFmtId="0" fontId="19" fillId="0" borderId="0">
      <alignment vertical="top" wrapText="1"/>
    </xf>
    <xf numFmtId="0" fontId="20" fillId="0" borderId="0"/>
    <xf numFmtId="9" fontId="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</cellStyleXfs>
  <cellXfs count="628">
    <xf numFmtId="0" fontId="0" fillId="0" borderId="0" xfId="0">
      <alignment vertical="top" wrapText="1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  <protection locked="0"/>
    </xf>
    <xf numFmtId="0" fontId="3" fillId="2" borderId="0" xfId="0" applyFont="1" applyFill="1">
      <alignment vertical="top" wrapText="1"/>
    </xf>
    <xf numFmtId="1" fontId="3" fillId="2" borderId="0" xfId="0" applyNumberFormat="1" applyFont="1" applyFill="1">
      <alignment vertical="top" wrapText="1"/>
    </xf>
    <xf numFmtId="1" fontId="3" fillId="2" borderId="0" xfId="0" applyNumberFormat="1" applyFont="1" applyFill="1" applyAlignment="1" applyProtection="1">
      <alignment horizontal="right" vertical="top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2" fontId="25" fillId="2" borderId="1" xfId="0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2" fontId="28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2" fontId="25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2" fontId="26" fillId="2" borderId="1" xfId="0" applyNumberFormat="1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2" fontId="26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/>
    </xf>
    <xf numFmtId="1" fontId="3" fillId="2" borderId="0" xfId="0" applyNumberFormat="1" applyFont="1" applyFill="1" applyAlignment="1" applyProtection="1">
      <alignment horizontal="right" vertical="center"/>
      <protection locked="0"/>
    </xf>
    <xf numFmtId="1" fontId="3" fillId="2" borderId="0" xfId="0" applyNumberFormat="1" applyFont="1" applyFill="1" applyProtection="1">
      <alignment vertical="top" wrapText="1"/>
      <protection locked="0"/>
    </xf>
    <xf numFmtId="1" fontId="4" fillId="2" borderId="0" xfId="0" applyNumberFormat="1" applyFont="1" applyFill="1" applyProtection="1">
      <alignment vertical="top" wrapText="1"/>
      <protection locked="0"/>
    </xf>
    <xf numFmtId="2" fontId="3" fillId="2" borderId="0" xfId="0" applyNumberFormat="1" applyFont="1" applyFill="1">
      <alignment vertical="top" wrapText="1"/>
    </xf>
    <xf numFmtId="0" fontId="4" fillId="2" borderId="0" xfId="0" applyFont="1" applyFill="1" applyProtection="1">
      <alignment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8" fillId="2" borderId="0" xfId="0" applyFont="1" applyFill="1" applyProtection="1">
      <alignment vertical="top" wrapText="1"/>
      <protection locked="0"/>
    </xf>
    <xf numFmtId="2" fontId="8" fillId="2" borderId="0" xfId="0" applyNumberFormat="1" applyFont="1" applyFill="1" applyAlignment="1" applyProtection="1">
      <alignment horizontal="center" vertical="top" wrapText="1"/>
      <protection locked="0"/>
    </xf>
    <xf numFmtId="2" fontId="7" fillId="2" borderId="0" xfId="0" applyNumberFormat="1" applyFont="1" applyFill="1" applyProtection="1">
      <alignment vertical="top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1" fontId="8" fillId="2" borderId="0" xfId="0" applyNumberFormat="1" applyFont="1" applyFill="1" applyProtection="1">
      <alignment vertical="top" wrapText="1"/>
      <protection locked="0"/>
    </xf>
    <xf numFmtId="2" fontId="8" fillId="2" borderId="0" xfId="0" applyNumberFormat="1" applyFont="1" applyFill="1" applyProtection="1">
      <alignment vertical="top" wrapText="1"/>
      <protection locked="0"/>
    </xf>
    <xf numFmtId="0" fontId="17" fillId="2" borderId="0" xfId="0" applyFont="1" applyFill="1" applyAlignment="1" applyProtection="1">
      <alignment horizontal="center" vertical="top" wrapText="1"/>
      <protection locked="0"/>
    </xf>
    <xf numFmtId="1" fontId="7" fillId="2" borderId="0" xfId="0" applyNumberFormat="1" applyFont="1" applyFill="1" applyProtection="1">
      <alignment vertical="top" wrapText="1"/>
      <protection locked="0"/>
    </xf>
    <xf numFmtId="2" fontId="8" fillId="2" borderId="1" xfId="0" applyNumberFormat="1" applyFont="1" applyFill="1" applyBorder="1" applyAlignment="1" applyProtection="1">
      <alignment horizontal="right" vertical="center" wrapText="1"/>
    </xf>
    <xf numFmtId="2" fontId="7" fillId="2" borderId="0" xfId="0" applyNumberFormat="1" applyFont="1" applyFill="1" applyAlignment="1" applyProtection="1">
      <alignment vertical="center"/>
      <protection locked="0"/>
    </xf>
    <xf numFmtId="1" fontId="17" fillId="2" borderId="0" xfId="0" applyNumberFormat="1" applyFont="1" applyFill="1" applyAlignment="1" applyProtection="1">
      <alignment horizontal="right" vertical="top" wrapText="1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1" fontId="17" fillId="2" borderId="0" xfId="0" applyNumberFormat="1" applyFont="1" applyFill="1" applyAlignment="1" applyProtection="1">
      <alignment horizontal="right" vertical="center"/>
      <protection locked="0"/>
    </xf>
    <xf numFmtId="0" fontId="16" fillId="2" borderId="0" xfId="0" applyFont="1" applyFill="1" applyProtection="1">
      <alignment vertical="top" wrapText="1"/>
      <protection locked="0"/>
    </xf>
    <xf numFmtId="0" fontId="18" fillId="2" borderId="9" xfId="0" applyFont="1" applyFill="1" applyBorder="1" applyAlignment="1" applyProtection="1">
      <alignment vertical="center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1" xfId="56" applyFont="1" applyFill="1" applyBorder="1" applyAlignment="1" applyProtection="1">
      <alignment horizontal="center" vertical="top" wrapText="1"/>
      <protection locked="0"/>
    </xf>
    <xf numFmtId="0" fontId="16" fillId="2" borderId="1" xfId="56" applyFont="1" applyFill="1" applyBorder="1" applyAlignment="1"/>
    <xf numFmtId="1" fontId="16" fillId="2" borderId="1" xfId="0" applyNumberFormat="1" applyFont="1" applyFill="1" applyBorder="1" applyAlignment="1" applyProtection="1">
      <alignment horizontal="right" vertical="center" wrapText="1"/>
    </xf>
    <xf numFmtId="2" fontId="16" fillId="2" borderId="1" xfId="56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>
      <alignment horizontal="left" vertical="center" wrapText="1"/>
    </xf>
    <xf numFmtId="1" fontId="7" fillId="2" borderId="12" xfId="0" applyNumberFormat="1" applyFont="1" applyFill="1" applyBorder="1" applyAlignment="1" applyProtection="1">
      <alignment vertical="top" wrapText="1"/>
      <protection locked="0"/>
    </xf>
    <xf numFmtId="2" fontId="28" fillId="2" borderId="1" xfId="0" applyNumberFormat="1" applyFont="1" applyFill="1" applyBorder="1" applyAlignment="1">
      <alignment horizontal="right" vertical="center"/>
    </xf>
    <xf numFmtId="2" fontId="18" fillId="2" borderId="1" xfId="0" applyNumberFormat="1" applyFont="1" applyFill="1" applyBorder="1" applyAlignment="1">
      <alignment vertical="center"/>
    </xf>
    <xf numFmtId="1" fontId="16" fillId="2" borderId="1" xfId="0" applyNumberFormat="1" applyFont="1" applyFill="1" applyBorder="1" applyAlignment="1">
      <alignment vertical="center"/>
    </xf>
    <xf numFmtId="2" fontId="16" fillId="2" borderId="1" xfId="0" applyNumberFormat="1" applyFont="1" applyFill="1" applyBorder="1" applyAlignment="1">
      <alignment vertical="center"/>
    </xf>
    <xf numFmtId="1" fontId="18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2" fontId="16" fillId="2" borderId="0" xfId="0" applyNumberFormat="1" applyFont="1" applyFill="1" applyAlignment="1">
      <alignment vertical="center"/>
    </xf>
    <xf numFmtId="2" fontId="18" fillId="2" borderId="1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Alignment="1">
      <alignment vertical="center"/>
    </xf>
    <xf numFmtId="1" fontId="18" fillId="2" borderId="0" xfId="0" applyNumberFormat="1" applyFont="1" applyFill="1" applyAlignment="1">
      <alignment vertical="center"/>
    </xf>
    <xf numFmtId="2" fontId="16" fillId="2" borderId="1" xfId="58" applyNumberFormat="1" applyFont="1" applyFill="1" applyBorder="1" applyAlignment="1">
      <alignment vertical="center"/>
    </xf>
    <xf numFmtId="1" fontId="16" fillId="2" borderId="1" xfId="0" applyNumberFormat="1" applyFont="1" applyFill="1" applyBorder="1" applyAlignment="1">
      <alignment vertical="center" wrapText="1"/>
    </xf>
    <xf numFmtId="2" fontId="28" fillId="2" borderId="1" xfId="0" applyNumberFormat="1" applyFont="1" applyFill="1" applyBorder="1" applyAlignment="1">
      <alignment vertical="center"/>
    </xf>
    <xf numFmtId="1" fontId="3" fillId="2" borderId="0" xfId="0" applyNumberFormat="1" applyFont="1" applyFill="1" applyAlignment="1" applyProtection="1">
      <alignment horizontal="center" vertical="top" wrapText="1"/>
      <protection locked="0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1" fontId="28" fillId="2" borderId="0" xfId="0" applyNumberFormat="1" applyFont="1" applyFill="1" applyAlignment="1">
      <alignment vertical="center"/>
    </xf>
    <xf numFmtId="1" fontId="27" fillId="2" borderId="0" xfId="0" applyNumberFormat="1" applyFont="1" applyFill="1" applyAlignment="1">
      <alignment vertical="center"/>
    </xf>
    <xf numFmtId="2" fontId="28" fillId="2" borderId="0" xfId="0" applyNumberFormat="1" applyFont="1" applyFill="1" applyAlignment="1">
      <alignment vertical="center"/>
    </xf>
    <xf numFmtId="2" fontId="27" fillId="2" borderId="0" xfId="0" applyNumberFormat="1" applyFont="1" applyFill="1" applyAlignment="1">
      <alignment vertical="center"/>
    </xf>
    <xf numFmtId="1" fontId="27" fillId="2" borderId="1" xfId="0" applyNumberFormat="1" applyFont="1" applyFill="1" applyBorder="1" applyAlignment="1">
      <alignment vertical="center"/>
    </xf>
    <xf numFmtId="1" fontId="8" fillId="2" borderId="0" xfId="0" applyNumberFormat="1" applyFont="1" applyFill="1" applyAlignment="1" applyProtection="1">
      <alignment horizontal="center" vertical="top" wrapText="1"/>
      <protection locked="0"/>
    </xf>
    <xf numFmtId="1" fontId="3" fillId="2" borderId="0" xfId="0" applyNumberFormat="1" applyFont="1" applyFill="1" applyAlignment="1">
      <alignment vertical="center" wrapText="1"/>
    </xf>
    <xf numFmtId="1" fontId="4" fillId="2" borderId="0" xfId="0" applyNumberFormat="1" applyFont="1" applyFill="1" applyAlignment="1" applyProtection="1">
      <alignment vertical="center" wrapText="1"/>
      <protection locked="0"/>
    </xf>
    <xf numFmtId="1" fontId="3" fillId="2" borderId="0" xfId="0" applyNumberFormat="1" applyFont="1" applyFill="1" applyAlignment="1" applyProtection="1">
      <alignment vertical="center" wrapText="1"/>
      <protection locked="0"/>
    </xf>
    <xf numFmtId="1" fontId="16" fillId="2" borderId="1" xfId="0" applyNumberFormat="1" applyFont="1" applyFill="1" applyBorder="1">
      <alignment vertical="top" wrapText="1"/>
    </xf>
    <xf numFmtId="1" fontId="16" fillId="2" borderId="1" xfId="0" applyNumberFormat="1" applyFont="1" applyFill="1" applyBorder="1" applyProtection="1">
      <alignment vertical="top" wrapText="1"/>
      <protection locked="0"/>
    </xf>
    <xf numFmtId="2" fontId="11" fillId="2" borderId="0" xfId="0" applyNumberFormat="1" applyFont="1" applyFill="1" applyProtection="1">
      <alignment vertical="top" wrapText="1"/>
      <protection locked="0"/>
    </xf>
    <xf numFmtId="1" fontId="11" fillId="2" borderId="0" xfId="0" applyNumberFormat="1" applyFont="1" applyFill="1" applyProtection="1">
      <alignment vertical="top" wrapText="1"/>
      <protection locked="0"/>
    </xf>
    <xf numFmtId="1" fontId="7" fillId="2" borderId="0" xfId="0" applyNumberFormat="1" applyFont="1" applyFill="1" applyAlignment="1" applyProtection="1">
      <alignment vertical="center"/>
      <protection locked="0"/>
    </xf>
    <xf numFmtId="1" fontId="16" fillId="2" borderId="1" xfId="0" applyNumberFormat="1" applyFont="1" applyFill="1" applyBorder="1" applyAlignment="1" applyProtection="1">
      <alignment vertical="center" wrapText="1"/>
      <protection locked="0"/>
    </xf>
    <xf numFmtId="0" fontId="16" fillId="2" borderId="1" xfId="0" applyFont="1" applyFill="1" applyBorder="1" applyProtection="1">
      <alignment vertical="top" wrapText="1"/>
      <protection locked="0"/>
    </xf>
    <xf numFmtId="0" fontId="11" fillId="2" borderId="0" xfId="0" applyFont="1" applyFill="1">
      <alignment vertical="top" wrapText="1"/>
    </xf>
    <xf numFmtId="0" fontId="30" fillId="2" borderId="0" xfId="0" applyFont="1" applyFill="1">
      <alignment vertical="top" wrapText="1"/>
    </xf>
    <xf numFmtId="1" fontId="11" fillId="2" borderId="0" xfId="0" applyNumberFormat="1" applyFont="1" applyFill="1">
      <alignment vertical="top" wrapText="1"/>
    </xf>
    <xf numFmtId="1" fontId="30" fillId="2" borderId="0" xfId="0" applyNumberFormat="1" applyFont="1" applyFill="1">
      <alignment vertical="top" wrapText="1"/>
    </xf>
    <xf numFmtId="1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1" fillId="2" borderId="0" xfId="0" applyNumberFormat="1" applyFont="1" applyFill="1">
      <alignment vertical="top" wrapText="1"/>
    </xf>
    <xf numFmtId="1" fontId="17" fillId="2" borderId="0" xfId="0" applyNumberFormat="1" applyFont="1" applyFill="1" applyAlignment="1" applyProtection="1">
      <alignment vertical="center"/>
      <protection locked="0"/>
    </xf>
    <xf numFmtId="1" fontId="16" fillId="2" borderId="1" xfId="0" applyNumberFormat="1" applyFont="1" applyFill="1" applyBorder="1" applyAlignment="1" applyProtection="1">
      <alignment horizontal="right" vertical="center"/>
      <protection locked="0"/>
    </xf>
    <xf numFmtId="1" fontId="16" fillId="2" borderId="1" xfId="0" applyNumberFormat="1" applyFont="1" applyFill="1" applyBorder="1" applyAlignment="1" applyProtection="1">
      <alignment vertical="center"/>
      <protection locked="0"/>
    </xf>
    <xf numFmtId="1" fontId="16" fillId="2" borderId="0" xfId="0" applyNumberFormat="1" applyFont="1" applyFill="1" applyAlignment="1" applyProtection="1">
      <alignment vertical="center"/>
      <protection locked="0"/>
    </xf>
    <xf numFmtId="2" fontId="16" fillId="2" borderId="0" xfId="0" applyNumberFormat="1" applyFont="1" applyFill="1" applyAlignment="1" applyProtection="1">
      <alignment vertical="center"/>
      <protection locked="0"/>
    </xf>
    <xf numFmtId="0" fontId="16" fillId="0" borderId="1" xfId="0" applyFont="1" applyFill="1" applyBorder="1" applyAlignment="1">
      <alignment vertical="center"/>
    </xf>
    <xf numFmtId="1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16" fillId="2" borderId="0" xfId="0" applyNumberFormat="1" applyFont="1" applyFill="1">
      <alignment vertical="top" wrapText="1"/>
    </xf>
    <xf numFmtId="1" fontId="29" fillId="2" borderId="0" xfId="0" applyNumberFormat="1" applyFont="1" applyFill="1">
      <alignment vertical="top" wrapText="1"/>
    </xf>
    <xf numFmtId="2" fontId="16" fillId="2" borderId="1" xfId="0" applyNumberFormat="1" applyFont="1" applyFill="1" applyBorder="1" applyProtection="1">
      <alignment vertical="top" wrapText="1"/>
      <protection locked="0"/>
    </xf>
    <xf numFmtId="2" fontId="18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2" fillId="2" borderId="0" xfId="0" applyFont="1" applyFill="1">
      <alignment vertical="top" wrapText="1"/>
    </xf>
    <xf numFmtId="0" fontId="7" fillId="2" borderId="8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Protection="1">
      <alignment vertical="top" wrapText="1"/>
      <protection locked="0"/>
    </xf>
    <xf numFmtId="0" fontId="18" fillId="2" borderId="0" xfId="0" applyFont="1" applyFill="1" applyAlignment="1" applyProtection="1">
      <alignment vertical="center"/>
      <protection locked="0"/>
    </xf>
    <xf numFmtId="2" fontId="3" fillId="2" borderId="0" xfId="0" applyNumberFormat="1" applyFont="1" applyFill="1" applyAlignment="1" applyProtection="1">
      <alignment vertical="center"/>
      <protection locked="0"/>
    </xf>
    <xf numFmtId="1" fontId="16" fillId="2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/>
    <xf numFmtId="0" fontId="18" fillId="3" borderId="1" xfId="0" applyFont="1" applyFill="1" applyBorder="1" applyAlignment="1">
      <alignment vertical="center"/>
    </xf>
    <xf numFmtId="1" fontId="7" fillId="3" borderId="1" xfId="0" applyNumberFormat="1" applyFont="1" applyFill="1" applyBorder="1" applyAlignment="1"/>
    <xf numFmtId="2" fontId="7" fillId="3" borderId="1" xfId="0" applyNumberFormat="1" applyFont="1" applyFill="1" applyBorder="1" applyAlignment="1" applyProtection="1">
      <alignment horizontal="right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31" fillId="2" borderId="0" xfId="0" applyNumberFormat="1" applyFont="1" applyFill="1" applyAlignment="1">
      <alignment horizontal="right" vertical="top" wrapText="1"/>
    </xf>
    <xf numFmtId="0" fontId="4" fillId="2" borderId="3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8" fillId="2" borderId="0" xfId="0" applyFont="1" applyFill="1" applyAlignment="1" applyProtection="1">
      <alignment vertical="center" wrapText="1"/>
      <protection locked="0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18" fillId="2" borderId="0" xfId="0" applyFont="1" applyFill="1" applyProtection="1">
      <alignment vertical="top" wrapText="1"/>
      <protection locked="0"/>
    </xf>
    <xf numFmtId="0" fontId="18" fillId="2" borderId="1" xfId="0" applyFont="1" applyFill="1" applyBorder="1" applyAlignment="1">
      <alignment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center" vertical="top" wrapText="1"/>
      <protection locked="0"/>
    </xf>
    <xf numFmtId="1" fontId="18" fillId="2" borderId="1" xfId="0" applyNumberFormat="1" applyFont="1" applyFill="1" applyBorder="1" applyAlignment="1" applyProtection="1">
      <alignment horizontal="right" vertical="center"/>
      <protection locked="0"/>
    </xf>
    <xf numFmtId="2" fontId="18" fillId="2" borderId="1" xfId="56" applyNumberFormat="1" applyFont="1" applyFill="1" applyBorder="1" applyAlignment="1" applyProtection="1">
      <alignment horizontal="right" vertical="center" wrapText="1"/>
    </xf>
    <xf numFmtId="0" fontId="18" fillId="2" borderId="1" xfId="56" applyFont="1" applyFill="1" applyBorder="1" applyAlignment="1" applyProtection="1">
      <alignment horizontal="center" vertical="top" wrapText="1"/>
      <protection locked="0"/>
    </xf>
    <xf numFmtId="1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27" fillId="2" borderId="1" xfId="59" applyFont="1" applyFill="1" applyBorder="1" applyAlignment="1">
      <alignment horizontal="right"/>
    </xf>
    <xf numFmtId="1" fontId="16" fillId="2" borderId="1" xfId="0" applyNumberFormat="1" applyFont="1" applyFill="1" applyBorder="1" applyAlignment="1" applyProtection="1">
      <alignment horizontal="right" vertical="top" wrapText="1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Protection="1">
      <alignment vertical="top" wrapText="1"/>
      <protection locked="0"/>
    </xf>
    <xf numFmtId="1" fontId="18" fillId="2" borderId="1" xfId="0" applyNumberFormat="1" applyFont="1" applyFill="1" applyBorder="1" applyAlignment="1" applyProtection="1">
      <alignment horizontal="right" vertical="top" wrapText="1"/>
      <protection locked="0"/>
    </xf>
    <xf numFmtId="0" fontId="16" fillId="2" borderId="0" xfId="0" applyFont="1" applyFill="1" applyAlignment="1">
      <alignment horizontal="center" vertical="center"/>
    </xf>
    <xf numFmtId="2" fontId="17" fillId="2" borderId="0" xfId="0" applyNumberFormat="1" applyFont="1" applyFill="1" applyAlignment="1" applyProtection="1">
      <alignment vertical="center"/>
      <protection locked="0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1" fontId="28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>
      <alignment horizontal="right" vertical="center"/>
    </xf>
    <xf numFmtId="1" fontId="16" fillId="2" borderId="1" xfId="0" applyNumberFormat="1" applyFont="1" applyFill="1" applyBorder="1" applyAlignment="1">
      <alignment horizontal="right" vertical="center"/>
    </xf>
    <xf numFmtId="2" fontId="18" fillId="2" borderId="1" xfId="58" applyNumberFormat="1" applyFont="1" applyFill="1" applyBorder="1" applyAlignment="1">
      <alignment vertical="center"/>
    </xf>
    <xf numFmtId="1" fontId="7" fillId="2" borderId="1" xfId="0" applyNumberFormat="1" applyFont="1" applyFill="1" applyBorder="1" applyProtection="1">
      <alignment vertical="top" wrapText="1"/>
      <protection locked="0"/>
    </xf>
    <xf numFmtId="2" fontId="18" fillId="2" borderId="1" xfId="0" applyNumberFormat="1" applyFont="1" applyFill="1" applyBorder="1" applyProtection="1">
      <alignment vertical="top" wrapText="1"/>
      <protection locked="0"/>
    </xf>
    <xf numFmtId="1" fontId="4" fillId="2" borderId="0" xfId="0" applyNumberFormat="1" applyFont="1" applyFill="1" applyAlignment="1">
      <alignment horizontal="right" vertical="top" wrapText="1"/>
    </xf>
    <xf numFmtId="1" fontId="18" fillId="2" borderId="1" xfId="0" applyNumberFormat="1" applyFont="1" applyFill="1" applyBorder="1">
      <alignment vertical="top" wrapText="1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vertical="center" wrapText="1"/>
    </xf>
    <xf numFmtId="0" fontId="4" fillId="2" borderId="0" xfId="0" applyFont="1" applyFill="1">
      <alignment vertical="top" wrapText="1"/>
    </xf>
    <xf numFmtId="0" fontId="4" fillId="2" borderId="30" xfId="0" applyFont="1" applyFill="1" applyBorder="1" applyAlignment="1">
      <alignment horizontal="center" vertical="center" wrapText="1"/>
    </xf>
    <xf numFmtId="2" fontId="17" fillId="2" borderId="0" xfId="0" applyNumberFormat="1" applyFont="1" applyFill="1" applyAlignment="1" applyProtection="1">
      <alignment horizontal="right" vertical="center"/>
      <protection locked="0"/>
    </xf>
    <xf numFmtId="0" fontId="18" fillId="2" borderId="0" xfId="0" applyFont="1" applyFill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2" fontId="18" fillId="2" borderId="0" xfId="0" applyNumberFormat="1" applyFont="1" applyFill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right" vertical="center"/>
    </xf>
    <xf numFmtId="0" fontId="16" fillId="2" borderId="1" xfId="0" applyNumberFormat="1" applyFont="1" applyFill="1" applyBorder="1" applyAlignment="1" applyProtection="1">
      <alignment vertical="center"/>
      <protection locked="0"/>
    </xf>
    <xf numFmtId="1" fontId="4" fillId="2" borderId="0" xfId="0" applyNumberFormat="1" applyFont="1" applyFill="1">
      <alignment vertical="top" wrapText="1"/>
    </xf>
    <xf numFmtId="1" fontId="18" fillId="2" borderId="0" xfId="0" applyNumberFormat="1" applyFont="1" applyFill="1">
      <alignment vertical="top" wrapText="1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/>
    </xf>
    <xf numFmtId="1" fontId="34" fillId="2" borderId="1" xfId="0" applyNumberFormat="1" applyFont="1" applyFill="1" applyBorder="1">
      <alignment vertical="top" wrapText="1"/>
    </xf>
    <xf numFmtId="2" fontId="34" fillId="2" borderId="1" xfId="0" applyNumberFormat="1" applyFont="1" applyFill="1" applyBorder="1">
      <alignment vertical="top" wrapText="1"/>
    </xf>
    <xf numFmtId="1" fontId="5" fillId="2" borderId="1" xfId="0" applyNumberFormat="1" applyFont="1" applyFill="1" applyBorder="1">
      <alignment vertical="top" wrapText="1"/>
    </xf>
    <xf numFmtId="2" fontId="5" fillId="2" borderId="1" xfId="0" applyNumberFormat="1" applyFont="1" applyFill="1" applyBorder="1">
      <alignment vertical="top" wrapText="1"/>
    </xf>
    <xf numFmtId="0" fontId="5" fillId="2" borderId="0" xfId="0" applyFont="1" applyFill="1">
      <alignment vertical="top" wrapText="1"/>
    </xf>
    <xf numFmtId="2" fontId="5" fillId="2" borderId="0" xfId="0" applyNumberFormat="1" applyFont="1" applyFill="1" applyProtection="1">
      <alignment vertical="top" wrapText="1"/>
      <protection locked="0"/>
    </xf>
    <xf numFmtId="2" fontId="5" fillId="2" borderId="0" xfId="0" applyNumberFormat="1" applyFont="1" applyFill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2" borderId="0" xfId="0" applyNumberFormat="1" applyFont="1" applyFill="1">
      <alignment vertical="top" wrapText="1"/>
    </xf>
    <xf numFmtId="0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wrapText="1"/>
    </xf>
    <xf numFmtId="0" fontId="34" fillId="2" borderId="40" xfId="0" applyFont="1" applyFill="1" applyBorder="1" applyAlignment="1">
      <alignment horizontal="left" wrapText="1"/>
    </xf>
    <xf numFmtId="0" fontId="34" fillId="2" borderId="40" xfId="0" applyFont="1" applyFill="1" applyBorder="1" applyAlignment="1">
      <alignment horizontal="right" wrapText="1"/>
    </xf>
    <xf numFmtId="0" fontId="34" fillId="2" borderId="41" xfId="0" applyFont="1" applyFill="1" applyBorder="1" applyAlignment="1">
      <alignment horizontal="left" wrapText="1"/>
    </xf>
    <xf numFmtId="0" fontId="5" fillId="2" borderId="40" xfId="0" applyFont="1" applyFill="1" applyBorder="1" applyAlignment="1">
      <alignment horizontal="left" wrapText="1"/>
    </xf>
    <xf numFmtId="0" fontId="5" fillId="2" borderId="40" xfId="0" applyFont="1" applyFill="1" applyBorder="1" applyAlignment="1">
      <alignment horizontal="right" wrapText="1"/>
    </xf>
    <xf numFmtId="0" fontId="34" fillId="2" borderId="48" xfId="0" applyFont="1" applyFill="1" applyBorder="1" applyAlignment="1">
      <alignment horizontal="center" wrapText="1"/>
    </xf>
    <xf numFmtId="0" fontId="34" fillId="2" borderId="49" xfId="0" applyFont="1" applyFill="1" applyBorder="1" applyAlignment="1">
      <alignment horizontal="left" wrapText="1"/>
    </xf>
    <xf numFmtId="0" fontId="34" fillId="2" borderId="49" xfId="0" applyFont="1" applyFill="1" applyBorder="1" applyAlignment="1">
      <alignment horizontal="right" wrapText="1"/>
    </xf>
    <xf numFmtId="0" fontId="34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0" xfId="0" applyFont="1" applyFill="1" applyAlignment="1"/>
    <xf numFmtId="1" fontId="4" fillId="2" borderId="1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/>
    <xf numFmtId="1" fontId="34" fillId="2" borderId="40" xfId="0" applyNumberFormat="1" applyFont="1" applyFill="1" applyBorder="1" applyAlignment="1">
      <alignment horizontal="right" wrapText="1"/>
    </xf>
    <xf numFmtId="1" fontId="5" fillId="2" borderId="40" xfId="0" applyNumberFormat="1" applyFont="1" applyFill="1" applyBorder="1" applyAlignment="1">
      <alignment horizontal="right" wrapText="1"/>
    </xf>
    <xf numFmtId="1" fontId="34" fillId="2" borderId="49" xfId="0" applyNumberFormat="1" applyFont="1" applyFill="1" applyBorder="1" applyAlignment="1">
      <alignment horizontal="right" wrapText="1"/>
    </xf>
    <xf numFmtId="1" fontId="5" fillId="2" borderId="1" xfId="0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/>
    <xf numFmtId="0" fontId="30" fillId="2" borderId="0" xfId="0" applyFont="1" applyFill="1" applyAlignment="1"/>
    <xf numFmtId="0" fontId="26" fillId="2" borderId="0" xfId="0" applyFont="1" applyFill="1" applyBorder="1" applyAlignment="1">
      <alignment horizontal="center"/>
    </xf>
    <xf numFmtId="0" fontId="30" fillId="2" borderId="0" xfId="0" applyFont="1" applyFill="1" applyAlignment="1">
      <alignment wrapText="1"/>
    </xf>
    <xf numFmtId="2" fontId="30" fillId="2" borderId="0" xfId="0" applyNumberFormat="1" applyFont="1" applyFill="1" applyAlignment="1"/>
    <xf numFmtId="1" fontId="7" fillId="2" borderId="0" xfId="0" applyNumberFormat="1" applyFont="1" applyFill="1" applyAlignment="1" applyProtection="1">
      <alignment horizontal="right" vertical="center"/>
      <protection locked="0"/>
    </xf>
    <xf numFmtId="2" fontId="7" fillId="2" borderId="0" xfId="0" applyNumberFormat="1" applyFont="1" applyFill="1" applyAlignment="1" applyProtection="1">
      <alignment horizontal="right" vertical="center"/>
      <protection locked="0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vertical="center" wrapText="1"/>
    </xf>
    <xf numFmtId="0" fontId="3" fillId="2" borderId="53" xfId="0" applyFont="1" applyFill="1" applyBorder="1" applyAlignment="1">
      <alignment horizontal="right" vertical="center" wrapText="1"/>
    </xf>
    <xf numFmtId="0" fontId="4" fillId="2" borderId="52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horizontal="right" vertical="center" wrapText="1"/>
    </xf>
    <xf numFmtId="0" fontId="18" fillId="2" borderId="0" xfId="0" applyFont="1" applyFill="1" applyAlignment="1" applyProtection="1">
      <alignment horizontal="right" vertical="center"/>
      <protection locked="0"/>
    </xf>
    <xf numFmtId="1" fontId="18" fillId="2" borderId="0" xfId="0" applyNumberFormat="1" applyFont="1" applyFill="1" applyAlignment="1">
      <alignment horizontal="center" vertical="center"/>
    </xf>
    <xf numFmtId="2" fontId="16" fillId="2" borderId="0" xfId="0" applyNumberFormat="1" applyFont="1" applyFill="1" applyAlignment="1">
      <alignment vertical="center" wrapText="1"/>
    </xf>
    <xf numFmtId="0" fontId="33" fillId="2" borderId="0" xfId="0" applyFont="1" applyFill="1" applyProtection="1">
      <alignment vertical="top" wrapText="1"/>
      <protection locked="0"/>
    </xf>
    <xf numFmtId="1" fontId="33" fillId="2" borderId="0" xfId="0" applyNumberFormat="1" applyFont="1" applyFill="1" applyProtection="1">
      <alignment vertical="top" wrapText="1"/>
      <protection locked="0"/>
    </xf>
    <xf numFmtId="2" fontId="33" fillId="2" borderId="0" xfId="0" applyNumberFormat="1" applyFont="1" applyFill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1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Border="1" applyAlignment="1">
      <alignment vertical="center"/>
    </xf>
    <xf numFmtId="1" fontId="8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2" fontId="26" fillId="0" borderId="1" xfId="0" applyNumberFormat="1" applyFont="1" applyBorder="1" applyAlignment="1">
      <alignment vertical="center"/>
    </xf>
    <xf numFmtId="2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2" fontId="26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2" fontId="26" fillId="0" borderId="17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2" fontId="25" fillId="0" borderId="1" xfId="0" applyNumberFormat="1" applyFont="1" applyBorder="1" applyAlignment="1">
      <alignment vertical="center"/>
    </xf>
    <xf numFmtId="2" fontId="25" fillId="0" borderId="1" xfId="0" applyNumberFormat="1" applyFont="1" applyBorder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0" fontId="36" fillId="2" borderId="0" xfId="0" applyNumberFormat="1" applyFont="1" applyFill="1" applyAlignment="1">
      <alignment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0" xfId="0" applyNumberFormat="1" applyFont="1" applyFill="1" applyAlignment="1">
      <alignment vertical="center" wrapText="1"/>
    </xf>
    <xf numFmtId="0" fontId="38" fillId="2" borderId="0" xfId="0" applyFont="1" applyFill="1" applyBorder="1" applyAlignment="1" applyProtection="1">
      <alignment vertical="center"/>
      <protection locked="0"/>
    </xf>
    <xf numFmtId="0" fontId="37" fillId="2" borderId="0" xfId="0" applyNumberFormat="1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vertical="center"/>
      <protection locked="0"/>
    </xf>
    <xf numFmtId="1" fontId="16" fillId="2" borderId="1" xfId="0" applyNumberFormat="1" applyFont="1" applyFill="1" applyBorder="1" applyAlignment="1" applyProtection="1">
      <alignment vertical="top" wrapText="1"/>
      <protection locked="0"/>
    </xf>
    <xf numFmtId="1" fontId="8" fillId="2" borderId="1" xfId="0" applyNumberFormat="1" applyFont="1" applyFill="1" applyBorder="1" applyAlignment="1" applyProtection="1">
      <alignment horizontal="right" vertical="top" wrapText="1"/>
      <protection locked="0"/>
    </xf>
    <xf numFmtId="1" fontId="1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vertical="center"/>
      <protection locked="0"/>
    </xf>
    <xf numFmtId="1" fontId="18" fillId="2" borderId="1" xfId="56" applyNumberFormat="1" applyFont="1" applyFill="1" applyBorder="1" applyAlignment="1" applyProtection="1">
      <alignment horizontal="right" vertical="center" wrapText="1"/>
    </xf>
    <xf numFmtId="1" fontId="16" fillId="2" borderId="1" xfId="56" applyNumberFormat="1" applyFont="1" applyFill="1" applyBorder="1" applyAlignment="1" applyProtection="1">
      <alignment horizontal="right" vertical="center" wrapText="1"/>
    </xf>
    <xf numFmtId="2" fontId="3" fillId="2" borderId="0" xfId="0" applyNumberFormat="1" applyFont="1" applyFill="1" applyAlignment="1">
      <alignment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2" fontId="27" fillId="2" borderId="1" xfId="0" applyNumberFormat="1" applyFont="1" applyFill="1" applyBorder="1" applyAlignment="1">
      <alignment horizontal="right" vertical="center"/>
    </xf>
    <xf numFmtId="2" fontId="27" fillId="2" borderId="1" xfId="0" applyNumberFormat="1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16" fontId="27" fillId="2" borderId="1" xfId="0" applyNumberFormat="1" applyFont="1" applyFill="1" applyBorder="1" applyAlignment="1">
      <alignment vertical="center"/>
    </xf>
    <xf numFmtId="16" fontId="18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16" fontId="16" fillId="2" borderId="1" xfId="0" applyNumberFormat="1" applyFont="1" applyFill="1" applyBorder="1" applyAlignment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" fontId="18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166" fontId="16" fillId="2" borderId="0" xfId="0" applyNumberFormat="1" applyFont="1" applyFill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top" wrapText="1"/>
      <protection locked="0"/>
    </xf>
    <xf numFmtId="1" fontId="7" fillId="2" borderId="1" xfId="0" applyNumberFormat="1" applyFont="1" applyFill="1" applyBorder="1" applyAlignment="1" applyProtection="1">
      <alignment horizontal="center" vertical="top" wrapText="1"/>
      <protection locked="0"/>
    </xf>
    <xf numFmtId="1" fontId="18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4" fillId="2" borderId="1" xfId="0" applyNumberFormat="1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horizontal="center" vertical="top" wrapText="1"/>
    </xf>
    <xf numFmtId="2" fontId="16" fillId="2" borderId="1" xfId="0" applyNumberFormat="1" applyFont="1" applyFill="1" applyBorder="1">
      <alignment vertical="top" wrapText="1"/>
    </xf>
    <xf numFmtId="1" fontId="18" fillId="2" borderId="1" xfId="0" applyNumberFormat="1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>
      <alignment vertical="top" wrapText="1"/>
    </xf>
    <xf numFmtId="1" fontId="34" fillId="2" borderId="1" xfId="0" applyNumberFormat="1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0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Protection="1">
      <alignment vertical="top" wrapText="1"/>
      <protection locked="0"/>
    </xf>
    <xf numFmtId="0" fontId="11" fillId="2" borderId="0" xfId="0" applyFont="1" applyFill="1" applyProtection="1">
      <alignment vertical="top" wrapText="1"/>
      <protection locked="0"/>
    </xf>
    <xf numFmtId="0" fontId="18" fillId="2" borderId="1" xfId="0" applyFont="1" applyFill="1" applyBorder="1" applyAlignment="1">
      <alignment horizontal="center" vertical="center"/>
    </xf>
    <xf numFmtId="1" fontId="16" fillId="4" borderId="1" xfId="0" applyNumberFormat="1" applyFont="1" applyFill="1" applyBorder="1" applyProtection="1">
      <alignment vertical="top" wrapText="1"/>
      <protection locked="0"/>
    </xf>
    <xf numFmtId="0" fontId="1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>
      <alignment vertical="top" wrapText="1"/>
    </xf>
    <xf numFmtId="0" fontId="18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>
      <alignment vertical="top" wrapText="1"/>
    </xf>
    <xf numFmtId="1" fontId="16" fillId="2" borderId="1" xfId="0" applyNumberFormat="1" applyFont="1" applyFill="1" applyBorder="1" applyAlignment="1">
      <alignment vertical="top" wrapText="1"/>
    </xf>
    <xf numFmtId="0" fontId="35" fillId="2" borderId="0" xfId="0" applyFont="1" applyFill="1">
      <alignment vertical="top" wrapText="1"/>
    </xf>
    <xf numFmtId="0" fontId="30" fillId="2" borderId="0" xfId="0" applyFont="1" applyFill="1" applyAlignment="1">
      <alignment horizontal="center" vertical="top" wrapText="1"/>
    </xf>
    <xf numFmtId="1" fontId="7" fillId="2" borderId="0" xfId="0" applyNumberFormat="1" applyFont="1" applyFill="1">
      <alignment vertical="top" wrapText="1"/>
    </xf>
    <xf numFmtId="1" fontId="16" fillId="2" borderId="1" xfId="0" applyNumberFormat="1" applyFont="1" applyFill="1" applyBorder="1" applyAlignment="1">
      <alignment horizontal="right" vertical="top" wrapText="1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vertical="center"/>
    </xf>
    <xf numFmtId="1" fontId="39" fillId="2" borderId="1" xfId="0" applyNumberFormat="1" applyFont="1" applyFill="1" applyBorder="1">
      <alignment vertical="top" wrapText="1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/>
    </xf>
    <xf numFmtId="1" fontId="40" fillId="2" borderId="1" xfId="0" applyNumberFormat="1" applyFont="1" applyFill="1" applyBorder="1">
      <alignment vertical="top" wrapText="1"/>
    </xf>
    <xf numFmtId="0" fontId="39" fillId="2" borderId="1" xfId="0" applyFont="1" applyFill="1" applyBorder="1" applyAlignment="1">
      <alignment horizontal="center" vertical="top" wrapText="1"/>
    </xf>
    <xf numFmtId="0" fontId="39" fillId="2" borderId="1" xfId="0" applyFont="1" applyFill="1" applyBorder="1">
      <alignment vertical="top" wrapText="1"/>
    </xf>
    <xf numFmtId="0" fontId="40" fillId="2" borderId="1" xfId="0" applyFont="1" applyFill="1" applyBorder="1" applyAlignment="1">
      <alignment horizontal="center" vertical="top" wrapText="1"/>
    </xf>
    <xf numFmtId="0" fontId="40" fillId="2" borderId="1" xfId="0" applyFont="1" applyFill="1" applyBorder="1">
      <alignment vertical="top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6" fillId="2" borderId="0" xfId="0" applyNumberFormat="1" applyFont="1" applyFill="1" applyAlignment="1">
      <alignment horizontal="center" vertical="center"/>
    </xf>
    <xf numFmtId="2" fontId="25" fillId="0" borderId="1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" fontId="28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2" fontId="18" fillId="2" borderId="1" xfId="0" applyNumberFormat="1" applyFont="1" applyFill="1" applyBorder="1" applyAlignment="1">
      <alignment vertical="center" wrapText="1"/>
    </xf>
    <xf numFmtId="2" fontId="3" fillId="2" borderId="0" xfId="0" applyNumberFormat="1" applyFont="1" applyFill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2" fontId="8" fillId="2" borderId="0" xfId="0" applyNumberFormat="1" applyFont="1" applyFill="1" applyBorder="1" applyAlignment="1">
      <alignment vertical="center"/>
    </xf>
    <xf numFmtId="1" fontId="4" fillId="2" borderId="32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Protection="1">
      <alignment vertical="top" wrapText="1"/>
      <protection locked="0"/>
    </xf>
    <xf numFmtId="0" fontId="18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" fontId="18" fillId="4" borderId="1" xfId="0" applyNumberFormat="1" applyFont="1" applyFill="1" applyBorder="1" applyAlignment="1">
      <alignment vertical="center"/>
    </xf>
    <xf numFmtId="2" fontId="18" fillId="4" borderId="1" xfId="0" applyNumberFormat="1" applyFont="1" applyFill="1" applyBorder="1" applyAlignment="1">
      <alignment vertical="center"/>
    </xf>
    <xf numFmtId="2" fontId="16" fillId="4" borderId="0" xfId="0" applyNumberFormat="1" applyFont="1" applyFill="1" applyAlignment="1">
      <alignment vertical="center"/>
    </xf>
    <xf numFmtId="1" fontId="16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6" fillId="2" borderId="0" xfId="0" applyFont="1" applyFill="1" applyAlignment="1" applyProtection="1">
      <alignment horizontal="right" vertical="top" wrapText="1"/>
      <protection locked="0"/>
    </xf>
    <xf numFmtId="1" fontId="16" fillId="2" borderId="0" xfId="0" applyNumberFormat="1" applyFont="1" applyFill="1" applyAlignment="1" applyProtection="1">
      <alignment horizontal="right" vertical="top" wrapText="1"/>
      <protection locked="0"/>
    </xf>
    <xf numFmtId="1" fontId="16" fillId="2" borderId="0" xfId="0" applyNumberFormat="1" applyFont="1" applyFill="1" applyAlignment="1" applyProtection="1">
      <alignment horizontal="center" vertical="top" wrapText="1"/>
      <protection locked="0"/>
    </xf>
    <xf numFmtId="1" fontId="3" fillId="2" borderId="0" xfId="0" applyNumberFormat="1" applyFont="1" applyFill="1" applyAlignment="1">
      <alignment vertical="center"/>
    </xf>
    <xf numFmtId="1" fontId="16" fillId="4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" fontId="3" fillId="2" borderId="1" xfId="6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Alignment="1" applyProtection="1">
      <alignment vertical="center" wrapText="1"/>
      <protection locked="0"/>
    </xf>
    <xf numFmtId="1" fontId="18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1" xfId="0" applyFont="1" applyFill="1" applyBorder="1" applyAlignment="1">
      <alignment horizontal="center" vertical="center" wrapText="1" readingOrder="1"/>
    </xf>
    <xf numFmtId="0" fontId="42" fillId="2" borderId="1" xfId="0" applyFont="1" applyFill="1" applyBorder="1" applyAlignment="1">
      <alignment horizontal="center" vertical="center" wrapText="1" readingOrder="1"/>
    </xf>
    <xf numFmtId="0" fontId="42" fillId="2" borderId="1" xfId="0" applyFont="1" applyFill="1" applyBorder="1" applyAlignment="1">
      <alignment horizontal="left" vertical="center" wrapText="1" readingOrder="1"/>
    </xf>
    <xf numFmtId="0" fontId="42" fillId="2" borderId="1" xfId="0" applyFont="1" applyFill="1" applyBorder="1" applyAlignment="1">
      <alignment horizontal="right" vertical="center" wrapText="1" readingOrder="1"/>
    </xf>
    <xf numFmtId="0" fontId="41" fillId="2" borderId="1" xfId="0" applyFont="1" applyFill="1" applyBorder="1" applyAlignment="1">
      <alignment horizontal="right" vertical="center" wrapText="1" readingOrder="1"/>
    </xf>
    <xf numFmtId="0" fontId="41" fillId="2" borderId="1" xfId="0" applyFont="1" applyFill="1" applyBorder="1" applyAlignment="1">
      <alignment horizontal="left" vertical="center" wrapText="1" readingOrder="1"/>
    </xf>
    <xf numFmtId="3" fontId="41" fillId="2" borderId="1" xfId="0" applyNumberFormat="1" applyFont="1" applyFill="1" applyBorder="1" applyAlignment="1">
      <alignment horizontal="right" vertical="center" wrapText="1" readingOrder="1"/>
    </xf>
    <xf numFmtId="0" fontId="11" fillId="2" borderId="0" xfId="0" applyFont="1" applyFill="1" applyAlignment="1">
      <alignment vertical="center"/>
    </xf>
    <xf numFmtId="1" fontId="7" fillId="2" borderId="0" xfId="0" applyNumberFormat="1" applyFont="1" applyFill="1" applyAlignment="1" applyProtection="1">
      <alignment horizontal="center" vertical="top" wrapText="1"/>
      <protection locked="0"/>
    </xf>
    <xf numFmtId="1" fontId="7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center" vertical="top" wrapText="1"/>
      <protection locked="0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1" fontId="7" fillId="2" borderId="9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1" fontId="7" fillId="2" borderId="0" xfId="0" applyNumberFormat="1" applyFont="1" applyFill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8" fillId="2" borderId="1" xfId="56" applyFont="1" applyFill="1" applyBorder="1" applyAlignment="1" applyProtection="1">
      <alignment horizontal="center" vertical="center" wrapText="1"/>
      <protection locked="0"/>
    </xf>
    <xf numFmtId="1" fontId="18" fillId="2" borderId="1" xfId="56" applyNumberFormat="1" applyFont="1" applyFill="1" applyBorder="1" applyAlignment="1" applyProtection="1">
      <alignment horizontal="center" vertical="center" wrapText="1"/>
      <protection locked="0"/>
    </xf>
    <xf numFmtId="1" fontId="18" fillId="2" borderId="11" xfId="56" applyNumberFormat="1" applyFont="1" applyFill="1" applyBorder="1" applyAlignment="1" applyProtection="1">
      <alignment horizontal="center" vertical="center" wrapText="1"/>
      <protection locked="0"/>
    </xf>
    <xf numFmtId="1" fontId="18" fillId="2" borderId="19" xfId="56" applyNumberFormat="1" applyFont="1" applyFill="1" applyBorder="1" applyAlignment="1" applyProtection="1">
      <alignment horizontal="center" vertical="center" wrapText="1"/>
      <protection locked="0"/>
    </xf>
    <xf numFmtId="1" fontId="18" fillId="2" borderId="18" xfId="56" applyNumberFormat="1" applyFon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>
      <alignment horizontal="center" vertical="center"/>
    </xf>
    <xf numFmtId="2" fontId="18" fillId="2" borderId="37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18" fillId="2" borderId="37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1" fontId="18" fillId="2" borderId="11" xfId="0" applyNumberFormat="1" applyFont="1" applyFill="1" applyBorder="1" applyAlignment="1">
      <alignment horizontal="center" vertical="center" wrapText="1"/>
    </xf>
    <xf numFmtId="1" fontId="18" fillId="2" borderId="19" xfId="0" applyNumberFormat="1" applyFont="1" applyFill="1" applyBorder="1" applyAlignment="1">
      <alignment horizontal="center" vertical="center" wrapText="1"/>
    </xf>
    <xf numFmtId="1" fontId="18" fillId="2" borderId="18" xfId="0" applyNumberFormat="1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1" fontId="18" fillId="2" borderId="20" xfId="0" applyNumberFormat="1" applyFont="1" applyFill="1" applyBorder="1" applyAlignment="1">
      <alignment horizontal="center" vertical="center" wrapText="1"/>
    </xf>
    <xf numFmtId="1" fontId="18" fillId="2" borderId="12" xfId="0" applyNumberFormat="1" applyFont="1" applyFill="1" applyBorder="1" applyAlignment="1">
      <alignment horizontal="center" vertical="center" wrapText="1"/>
    </xf>
    <xf numFmtId="1" fontId="18" fillId="2" borderId="23" xfId="0" applyNumberFormat="1" applyFont="1" applyFill="1" applyBorder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" fontId="28" fillId="2" borderId="1" xfId="0" applyNumberFormat="1" applyFont="1" applyFill="1" applyBorder="1" applyAlignment="1">
      <alignment horizontal="center" vertical="center" wrapText="1"/>
    </xf>
    <xf numFmtId="2" fontId="28" fillId="2" borderId="16" xfId="0" applyNumberFormat="1" applyFont="1" applyFill="1" applyBorder="1" applyAlignment="1">
      <alignment horizontal="center" vertical="center" wrapText="1"/>
    </xf>
    <xf numFmtId="2" fontId="28" fillId="2" borderId="25" xfId="0" applyNumberFormat="1" applyFont="1" applyFill="1" applyBorder="1" applyAlignment="1">
      <alignment horizontal="center" vertical="center" wrapText="1"/>
    </xf>
    <xf numFmtId="2" fontId="28" fillId="2" borderId="17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1" fontId="28" fillId="2" borderId="1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2" fontId="18" fillId="2" borderId="16" xfId="0" applyNumberFormat="1" applyFont="1" applyFill="1" applyBorder="1" applyAlignment="1">
      <alignment horizontal="center" vertical="center" wrapText="1"/>
    </xf>
    <xf numFmtId="2" fontId="18" fillId="2" borderId="17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18" fillId="2" borderId="12" xfId="0" applyNumberFormat="1" applyFont="1" applyFill="1" applyBorder="1" applyAlignment="1">
      <alignment horizontal="center" vertical="center"/>
    </xf>
    <xf numFmtId="165" fontId="18" fillId="2" borderId="37" xfId="0" applyNumberFormat="1" applyFont="1" applyFill="1" applyBorder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16" fontId="18" fillId="2" borderId="37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" fontId="18" fillId="2" borderId="16" xfId="0" applyNumberFormat="1" applyFont="1" applyFill="1" applyBorder="1" applyAlignment="1">
      <alignment horizontal="center" vertical="center" wrapText="1"/>
    </xf>
    <xf numFmtId="1" fontId="18" fillId="2" borderId="25" xfId="0" applyNumberFormat="1" applyFont="1" applyFill="1" applyBorder="1" applyAlignment="1">
      <alignment horizontal="center" vertical="center" wrapText="1"/>
    </xf>
    <xf numFmtId="1" fontId="18" fillId="2" borderId="17" xfId="0" applyNumberFormat="1" applyFont="1" applyFill="1" applyBorder="1" applyAlignment="1">
      <alignment horizontal="center" vertical="center"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1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" fontId="12" fillId="2" borderId="0" xfId="0" applyNumberFormat="1" applyFont="1" applyFill="1" applyAlignment="1" applyProtection="1">
      <alignment horizontal="center" vertical="center" wrapText="1"/>
      <protection locked="0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1" fontId="7" fillId="2" borderId="0" xfId="0" applyNumberFormat="1" applyFont="1" applyFill="1" applyBorder="1" applyAlignment="1" applyProtection="1">
      <alignment horizontal="center" vertical="top" wrapText="1"/>
      <protection locked="0"/>
    </xf>
    <xf numFmtId="1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Alignment="1" applyProtection="1">
      <alignment vertical="center" wrapText="1"/>
      <protection locked="0"/>
    </xf>
    <xf numFmtId="1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1" fontId="4" fillId="2" borderId="0" xfId="0" applyNumberFormat="1" applyFont="1" applyFill="1" applyAlignment="1" applyProtection="1">
      <alignment horizontal="center" vertical="center"/>
      <protection locked="0"/>
    </xf>
    <xf numFmtId="1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5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6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6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9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47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Alignment="1" applyProtection="1">
      <alignment horizontal="center" vertical="center" wrapText="1"/>
      <protection locked="0"/>
    </xf>
    <xf numFmtId="2" fontId="7" fillId="2" borderId="0" xfId="0" applyNumberFormat="1" applyFont="1" applyFill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2" fontId="11" fillId="2" borderId="0" xfId="0" applyNumberFormat="1" applyFont="1" applyFill="1" applyAlignment="1" applyProtection="1">
      <alignment horizontal="center" vertical="center" wrapText="1"/>
      <protection locked="0"/>
    </xf>
    <xf numFmtId="2" fontId="11" fillId="2" borderId="0" xfId="0" applyNumberFormat="1" applyFont="1" applyFill="1" applyAlignment="1" applyProtection="1">
      <alignment horizontal="center" vertical="center"/>
      <protection locked="0"/>
    </xf>
    <xf numFmtId="1" fontId="4" fillId="2" borderId="32" xfId="0" applyNumberFormat="1" applyFont="1" applyFill="1" applyBorder="1" applyAlignment="1">
      <alignment horizontal="center" vertical="center" wrapText="1"/>
    </xf>
    <xf numFmtId="1" fontId="4" fillId="2" borderId="33" xfId="0" applyNumberFormat="1" applyFont="1" applyFill="1" applyBorder="1" applyAlignment="1">
      <alignment horizontal="center" vertical="center" wrapText="1"/>
    </xf>
    <xf numFmtId="1" fontId="4" fillId="2" borderId="31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2" borderId="3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1" fontId="4" fillId="2" borderId="30" xfId="0" applyNumberFormat="1" applyFont="1" applyFill="1" applyBorder="1" applyAlignment="1">
      <alignment horizontal="center" vertical="top" wrapText="1"/>
    </xf>
    <xf numFmtId="1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27" xfId="0" applyFont="1" applyFill="1" applyBorder="1" applyAlignment="1" applyProtection="1">
      <alignment horizontal="center" vertical="center" wrapText="1"/>
      <protection locked="0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 applyProtection="1">
      <alignment horizontal="center" vertical="center" wrapText="1"/>
      <protection locked="0"/>
    </xf>
    <xf numFmtId="1" fontId="18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9" xfId="0" applyNumberFormat="1" applyFont="1" applyFill="1" applyBorder="1" applyAlignment="1" applyProtection="1">
      <alignment horizontal="center" vertical="top" wrapText="1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9" xfId="0" applyNumberFormat="1" applyFont="1" applyFill="1" applyBorder="1" applyAlignment="1" applyProtection="1">
      <alignment horizontal="left" vertical="top" wrapText="1"/>
      <protection locked="0"/>
    </xf>
    <xf numFmtId="1" fontId="18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0" fontId="32" fillId="2" borderId="0" xfId="0" applyFont="1" applyFill="1" applyBorder="1" applyAlignment="1">
      <alignment horizont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 wrapText="1"/>
    </xf>
    <xf numFmtId="2" fontId="25" fillId="0" borderId="17" xfId="0" applyNumberFormat="1" applyFont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6" fillId="2" borderId="0" xfId="0" applyNumberFormat="1" applyFont="1" applyFill="1" applyAlignment="1">
      <alignment horizontal="center" vertical="center"/>
    </xf>
    <xf numFmtId="0" fontId="7" fillId="2" borderId="16" xfId="0" applyNumberFormat="1" applyFont="1" applyFill="1" applyBorder="1" applyAlignment="1">
      <alignment horizontal="left" vertical="center" wrapText="1"/>
    </xf>
    <xf numFmtId="0" fontId="7" fillId="2" borderId="17" xfId="0" applyNumberFormat="1" applyFont="1" applyFill="1" applyBorder="1" applyAlignment="1">
      <alignment horizontal="left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8" fillId="2" borderId="0" xfId="0" applyFont="1" applyFill="1" applyBorder="1" applyAlignment="1" applyProtection="1">
      <alignment vertical="center"/>
      <protection locked="0"/>
    </xf>
    <xf numFmtId="1" fontId="4" fillId="2" borderId="22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1" fontId="4" fillId="2" borderId="0" xfId="0" applyNumberFormat="1" applyFont="1" applyFill="1" applyAlignment="1"/>
    <xf numFmtId="2" fontId="7" fillId="2" borderId="0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 wrapText="1"/>
    </xf>
    <xf numFmtId="0" fontId="18" fillId="2" borderId="0" xfId="0" applyFont="1" applyFill="1" applyBorder="1" applyAlignment="1">
      <alignment vertical="center"/>
    </xf>
  </cellXfs>
  <cellStyles count="61">
    <cellStyle name="Comma" xfId="60" builtinId="3"/>
    <cellStyle name="Comma 2" xfId="1"/>
    <cellStyle name="Comma 3" xfId="2"/>
    <cellStyle name="Excel Built-in Normal" xfId="3"/>
    <cellStyle name="Excel Built-in Normal 2" xfId="4"/>
    <cellStyle name="Followed Hyperlink" xfId="5" builtinId="9" customBuiltin="1"/>
    <cellStyle name="Heading 1" xfId="6" builtinId="16" customBuiltin="1"/>
    <cellStyle name="Heading 1 2" xfId="7"/>
    <cellStyle name="Heading 1 2 2" xfId="8"/>
    <cellStyle name="Heading 1 3" xfId="9"/>
    <cellStyle name="Heading 2" xfId="10" builtinId="17" customBuiltin="1"/>
    <cellStyle name="Heading 2 2" xfId="11"/>
    <cellStyle name="Heading 2 2 2" xfId="12"/>
    <cellStyle name="Heading 2 3" xfId="13"/>
    <cellStyle name="Hyperlink" xfId="14" builtinId="8" customBuiltin="1"/>
    <cellStyle name="Hyperlink 2" xfId="15"/>
    <cellStyle name="Normal" xfId="0" builtinId="0" customBuiltin="1"/>
    <cellStyle name="Normal 190" xfId="16"/>
    <cellStyle name="Normal 2" xfId="17"/>
    <cellStyle name="Normal 2 2" xfId="18"/>
    <cellStyle name="Normal 2 2 2" xfId="19"/>
    <cellStyle name="Normal 2 2 2 2" xfId="20"/>
    <cellStyle name="Normal 2 2 2 2 2" xfId="21"/>
    <cellStyle name="Normal 2 2 2 2 3" xfId="22"/>
    <cellStyle name="Normal 2 2 2 2 4" xfId="23"/>
    <cellStyle name="Normal 2 2 2 3" xfId="24"/>
    <cellStyle name="Normal 2 2 3" xfId="25"/>
    <cellStyle name="Normal 2 2 4" xfId="26"/>
    <cellStyle name="Normal 2 2 5" xfId="27"/>
    <cellStyle name="Normal 2 2 6" xfId="28"/>
    <cellStyle name="Normal 2 3" xfId="29"/>
    <cellStyle name="Normal 2 3 2" xfId="30"/>
    <cellStyle name="Normal 2 3 2 2" xfId="31"/>
    <cellStyle name="Normal 2 3 2 3" xfId="32"/>
    <cellStyle name="Normal 2 3 3" xfId="33"/>
    <cellStyle name="Normal 2 3 4" xfId="34"/>
    <cellStyle name="Normal 2 4" xfId="35"/>
    <cellStyle name="Normal 2 5" xfId="36"/>
    <cellStyle name="Normal 224" xfId="37"/>
    <cellStyle name="Normal 225" xfId="38"/>
    <cellStyle name="Normal 226" xfId="39"/>
    <cellStyle name="Normal 227" xfId="40"/>
    <cellStyle name="Normal 228" xfId="41"/>
    <cellStyle name="Normal 230" xfId="42"/>
    <cellStyle name="Normal 231" xfId="43"/>
    <cellStyle name="Normal 232" xfId="44"/>
    <cellStyle name="Normal 233" xfId="45"/>
    <cellStyle name="Normal 234" xfId="46"/>
    <cellStyle name="Normal 235" xfId="47"/>
    <cellStyle name="Normal 238" xfId="48"/>
    <cellStyle name="Normal 239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5" xfId="56"/>
    <cellStyle name="Normal 6" xfId="57"/>
    <cellStyle name="Normal 7" xfId="59"/>
    <cellStyle name="Percent" xfId="58" builtinId="5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.5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.5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0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i val="0"/>
      </font>
      <border>
        <top style="double">
          <color theme="4"/>
        </top>
      </border>
    </dxf>
    <dxf>
      <font>
        <color theme="2" tint="-0.749961851863155"/>
      </font>
      <border>
        <left/>
        <right/>
        <vertical/>
        <horizontal/>
      </border>
    </dxf>
    <dxf>
      <font>
        <color theme="4" tint="-0.249977111117893"/>
      </font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TableStyle="Sales Invoice Table" defaultPivotStyle="PivotStyleLight16">
    <tableStyle name="Sales Invoice Table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238500" y="123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CustomerList" displayName="CustomerList" ref="A3:G64" totalsRowShown="0" headerRowDxfId="36" dataDxfId="35" totalsRowDxfId="34">
  <autoFilter ref="A3:G64"/>
  <tableColumns count="7">
    <tableColumn id="1" name="Sr." dataDxfId="33" totalsRowDxfId="32"/>
    <tableColumn id="2" name="BANKS" dataDxfId="31" totalsRowDxfId="30"/>
    <tableColumn id="3" name="RURAL" dataDxfId="29" totalsRowDxfId="28"/>
    <tableColumn id="4" name="SEMI URBAN" dataDxfId="27" totalsRowDxfId="26"/>
    <tableColumn id="5" name="URBAN" dataDxfId="25" totalsRowDxfId="24"/>
    <tableColumn id="6" name="TOTAL" dataDxfId="23" totalsRowDxfId="22">
      <calculatedColumnFormula>CustomerList[[#This Row],[URBAN]]+CustomerList[[#This Row],[SEMI URBAN]]+CustomerList[[#This Row],[RURAL]]</calculatedColumnFormula>
    </tableColumn>
    <tableColumn id="8" name="ATMS" dataDxfId="21" totalsRowDxfId="20"/>
  </tableColumns>
  <tableStyleInfo name="Sales Invoice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63"/>
    <pageSetUpPr autoPageBreaks="0"/>
  </sheetPr>
  <dimension ref="A1:L71"/>
  <sheetViews>
    <sheetView showGridLines="0" tabSelected="1" zoomScaleNormal="100" workbookViewId="0">
      <pane xSplit="2" ySplit="3" topLeftCell="C58" activePane="bottomRight" state="frozen"/>
      <selection pane="topRight" activeCell="C1" sqref="C1"/>
      <selection pane="bottomLeft" activeCell="A4" sqref="A4"/>
      <selection pane="bottomRight" activeCell="D69" sqref="D69"/>
    </sheetView>
  </sheetViews>
  <sheetFormatPr defaultColWidth="9.140625" defaultRowHeight="18.75" customHeight="1" x14ac:dyDescent="0.2"/>
  <cols>
    <col min="1" max="1" width="5.85546875" style="43" customWidth="1"/>
    <col min="2" max="2" width="43.28515625" style="43" bestFit="1" customWidth="1"/>
    <col min="3" max="3" width="11.140625" style="47" customWidth="1"/>
    <col min="4" max="4" width="13.140625" style="47" customWidth="1"/>
    <col min="5" max="5" width="10.5703125" style="47" customWidth="1"/>
    <col min="6" max="6" width="11" style="142" customWidth="1"/>
    <col min="7" max="7" width="9.85546875" style="47" customWidth="1"/>
    <col min="8" max="8" width="0" style="43" hidden="1" customWidth="1"/>
    <col min="9" max="12" width="9.140625" style="43" hidden="1" customWidth="1"/>
    <col min="13" max="13" width="21" style="43" bestFit="1" customWidth="1"/>
    <col min="14" max="14" width="9.140625" style="43" customWidth="1"/>
    <col min="15" max="16384" width="9.140625" style="43"/>
  </cols>
  <sheetData>
    <row r="1" spans="1:12" ht="18.75" customHeight="1" x14ac:dyDescent="0.2">
      <c r="A1" s="442" t="s">
        <v>586</v>
      </c>
      <c r="B1" s="442"/>
      <c r="C1" s="442"/>
      <c r="D1" s="442"/>
      <c r="E1" s="442"/>
      <c r="F1" s="442"/>
      <c r="G1" s="442"/>
    </row>
    <row r="2" spans="1:12" s="44" customFormat="1" ht="15" customHeight="1" x14ac:dyDescent="0.2">
      <c r="A2" s="443" t="s">
        <v>93</v>
      </c>
      <c r="B2" s="443"/>
      <c r="C2" s="443"/>
      <c r="D2" s="443"/>
      <c r="E2" s="443"/>
      <c r="F2" s="443"/>
      <c r="G2" s="443"/>
      <c r="I2" s="443" t="s">
        <v>587</v>
      </c>
      <c r="J2" s="443"/>
      <c r="K2" s="443" t="s">
        <v>468</v>
      </c>
      <c r="L2" s="443"/>
    </row>
    <row r="3" spans="1:12" s="46" customFormat="1" ht="15" customHeight="1" x14ac:dyDescent="0.2">
      <c r="A3" s="45" t="s">
        <v>111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0</v>
      </c>
      <c r="G3" s="45" t="s">
        <v>6</v>
      </c>
      <c r="I3" s="238" t="s">
        <v>467</v>
      </c>
      <c r="J3" s="238" t="s">
        <v>6</v>
      </c>
      <c r="K3" s="238" t="s">
        <v>467</v>
      </c>
      <c r="L3" s="238" t="s">
        <v>6</v>
      </c>
    </row>
    <row r="4" spans="1:12" ht="14.1" customHeight="1" x14ac:dyDescent="0.2">
      <c r="A4" s="48">
        <v>1</v>
      </c>
      <c r="B4" s="49" t="s">
        <v>50</v>
      </c>
      <c r="C4" s="49">
        <v>77</v>
      </c>
      <c r="D4" s="49">
        <v>46</v>
      </c>
      <c r="E4" s="49">
        <v>82</v>
      </c>
      <c r="F4" s="140">
        <f>CustomerList[[#This Row],[URBAN]]+CustomerList[[#This Row],[SEMI URBAN]]+CustomerList[[#This Row],[RURAL]]</f>
        <v>205</v>
      </c>
      <c r="G4" s="49">
        <v>90</v>
      </c>
      <c r="I4" s="43">
        <v>205</v>
      </c>
      <c r="J4" s="43">
        <v>90</v>
      </c>
      <c r="K4" s="43">
        <f>CustomerList[[#This Row],[TOTAL]]-I4</f>
        <v>0</v>
      </c>
      <c r="L4" s="43">
        <f>CustomerList[[#This Row],[ATMS]]-J4</f>
        <v>0</v>
      </c>
    </row>
    <row r="5" spans="1:12" ht="14.1" customHeight="1" x14ac:dyDescent="0.2">
      <c r="A5" s="275">
        <v>2</v>
      </c>
      <c r="B5" s="141" t="s">
        <v>51</v>
      </c>
      <c r="C5" s="141">
        <v>2</v>
      </c>
      <c r="D5" s="141">
        <v>6</v>
      </c>
      <c r="E5" s="141">
        <v>37</v>
      </c>
      <c r="F5" s="140">
        <f>CustomerList[[#This Row],[URBAN]]+CustomerList[[#This Row],[SEMI URBAN]]+CustomerList[[#This Row],[RURAL]]</f>
        <v>45</v>
      </c>
      <c r="G5" s="181">
        <v>45</v>
      </c>
      <c r="I5" s="43">
        <v>45</v>
      </c>
      <c r="J5" s="43">
        <v>37</v>
      </c>
      <c r="K5" s="43">
        <f>CustomerList[[#This Row],[TOTAL]]-I5</f>
        <v>0</v>
      </c>
      <c r="L5" s="43">
        <f>CustomerList[[#This Row],[ATMS]]-J5</f>
        <v>8</v>
      </c>
    </row>
    <row r="6" spans="1:12" ht="14.1" customHeight="1" x14ac:dyDescent="0.2">
      <c r="A6" s="48">
        <v>3</v>
      </c>
      <c r="B6" s="141" t="s">
        <v>52</v>
      </c>
      <c r="C6" s="141">
        <v>29</v>
      </c>
      <c r="D6" s="141">
        <v>78</v>
      </c>
      <c r="E6" s="141">
        <v>90</v>
      </c>
      <c r="F6" s="140">
        <f>CustomerList[[#This Row],[URBAN]]+CustomerList[[#This Row],[SEMI URBAN]]+CustomerList[[#This Row],[RURAL]]</f>
        <v>197</v>
      </c>
      <c r="G6" s="181">
        <v>325</v>
      </c>
      <c r="I6" s="43">
        <v>195</v>
      </c>
      <c r="J6" s="43">
        <v>325</v>
      </c>
      <c r="K6" s="43">
        <f>CustomerList[[#This Row],[TOTAL]]-I6</f>
        <v>2</v>
      </c>
      <c r="L6" s="43">
        <f>CustomerList[[#This Row],[ATMS]]-J6</f>
        <v>0</v>
      </c>
    </row>
    <row r="7" spans="1:12" ht="14.1" customHeight="1" x14ac:dyDescent="0.2">
      <c r="A7" s="275">
        <v>4</v>
      </c>
      <c r="B7" s="141" t="s">
        <v>53</v>
      </c>
      <c r="C7" s="141">
        <v>188</v>
      </c>
      <c r="D7" s="141">
        <v>136</v>
      </c>
      <c r="E7" s="141">
        <v>116</v>
      </c>
      <c r="F7" s="140">
        <f>CustomerList[[#This Row],[URBAN]]+CustomerList[[#This Row],[SEMI URBAN]]+CustomerList[[#This Row],[RURAL]]</f>
        <v>440</v>
      </c>
      <c r="G7" s="181">
        <v>718</v>
      </c>
      <c r="I7" s="43">
        <v>440</v>
      </c>
      <c r="J7" s="43">
        <v>718</v>
      </c>
      <c r="K7" s="43">
        <f>CustomerList[[#This Row],[TOTAL]]-I7</f>
        <v>0</v>
      </c>
      <c r="L7" s="43">
        <f>CustomerList[[#This Row],[ATMS]]-J7</f>
        <v>0</v>
      </c>
    </row>
    <row r="8" spans="1:12" ht="14.1" customHeight="1" x14ac:dyDescent="0.2">
      <c r="A8" s="48">
        <v>5</v>
      </c>
      <c r="B8" s="141" t="s">
        <v>54</v>
      </c>
      <c r="C8" s="141">
        <v>86</v>
      </c>
      <c r="D8" s="141">
        <v>22</v>
      </c>
      <c r="E8" s="141">
        <v>37</v>
      </c>
      <c r="F8" s="140">
        <f>CustomerList[[#This Row],[URBAN]]+CustomerList[[#This Row],[SEMI URBAN]]+CustomerList[[#This Row],[RURAL]]</f>
        <v>145</v>
      </c>
      <c r="G8" s="181">
        <v>150</v>
      </c>
      <c r="I8" s="43">
        <v>145</v>
      </c>
      <c r="J8" s="43">
        <v>150</v>
      </c>
      <c r="K8" s="43">
        <f>CustomerList[[#This Row],[TOTAL]]-I8</f>
        <v>0</v>
      </c>
      <c r="L8" s="43">
        <f>CustomerList[[#This Row],[ATMS]]-J8</f>
        <v>0</v>
      </c>
    </row>
    <row r="9" spans="1:12" ht="14.1" customHeight="1" x14ac:dyDescent="0.2">
      <c r="A9" s="275">
        <v>6</v>
      </c>
      <c r="B9" s="141" t="s">
        <v>55</v>
      </c>
      <c r="C9" s="141">
        <v>28</v>
      </c>
      <c r="D9" s="141">
        <v>103</v>
      </c>
      <c r="E9" s="141">
        <v>96</v>
      </c>
      <c r="F9" s="140">
        <f>CustomerList[[#This Row],[URBAN]]+CustomerList[[#This Row],[SEMI URBAN]]+CustomerList[[#This Row],[RURAL]]</f>
        <v>227</v>
      </c>
      <c r="G9" s="181">
        <v>232</v>
      </c>
      <c r="I9" s="43">
        <v>227</v>
      </c>
      <c r="J9" s="43">
        <v>244</v>
      </c>
      <c r="K9" s="43">
        <f>CustomerList[[#This Row],[TOTAL]]-I9</f>
        <v>0</v>
      </c>
      <c r="L9" s="43">
        <f>CustomerList[[#This Row],[ATMS]]-J9</f>
        <v>-12</v>
      </c>
    </row>
    <row r="10" spans="1:12" ht="14.1" customHeight="1" x14ac:dyDescent="0.2">
      <c r="A10" s="48">
        <v>7</v>
      </c>
      <c r="B10" s="141" t="s">
        <v>56</v>
      </c>
      <c r="C10" s="141">
        <v>229</v>
      </c>
      <c r="D10" s="141">
        <v>134</v>
      </c>
      <c r="E10" s="141">
        <v>102</v>
      </c>
      <c r="F10" s="140">
        <f>CustomerList[[#This Row],[URBAN]]+CustomerList[[#This Row],[SEMI URBAN]]+CustomerList[[#This Row],[RURAL]]</f>
        <v>465</v>
      </c>
      <c r="G10" s="181">
        <v>552</v>
      </c>
      <c r="I10" s="43">
        <v>467</v>
      </c>
      <c r="J10" s="43">
        <v>561</v>
      </c>
      <c r="K10" s="43">
        <f>CustomerList[[#This Row],[TOTAL]]-I10</f>
        <v>-2</v>
      </c>
      <c r="L10" s="43">
        <f>CustomerList[[#This Row],[ATMS]]-J10</f>
        <v>-9</v>
      </c>
    </row>
    <row r="11" spans="1:12" ht="14.1" customHeight="1" x14ac:dyDescent="0.2">
      <c r="A11" s="275">
        <v>8</v>
      </c>
      <c r="B11" s="141" t="s">
        <v>43</v>
      </c>
      <c r="C11" s="141">
        <v>9</v>
      </c>
      <c r="D11" s="141">
        <v>17</v>
      </c>
      <c r="E11" s="141">
        <v>38</v>
      </c>
      <c r="F11" s="140">
        <f>CustomerList[[#This Row],[URBAN]]+CustomerList[[#This Row],[SEMI URBAN]]+CustomerList[[#This Row],[RURAL]]</f>
        <v>64</v>
      </c>
      <c r="G11" s="181">
        <v>92</v>
      </c>
      <c r="I11" s="43">
        <v>64</v>
      </c>
      <c r="J11" s="43">
        <v>93</v>
      </c>
      <c r="K11" s="43">
        <f>CustomerList[[#This Row],[TOTAL]]-I11</f>
        <v>0</v>
      </c>
      <c r="L11" s="43">
        <f>CustomerList[[#This Row],[ATMS]]-J11</f>
        <v>-1</v>
      </c>
    </row>
    <row r="12" spans="1:12" ht="14.1" customHeight="1" x14ac:dyDescent="0.2">
      <c r="A12" s="48">
        <v>9</v>
      </c>
      <c r="B12" s="141" t="s">
        <v>44</v>
      </c>
      <c r="C12" s="141">
        <v>9</v>
      </c>
      <c r="D12" s="141">
        <v>14</v>
      </c>
      <c r="E12" s="141">
        <v>45</v>
      </c>
      <c r="F12" s="140">
        <f>CustomerList[[#This Row],[URBAN]]+CustomerList[[#This Row],[SEMI URBAN]]+CustomerList[[#This Row],[RURAL]]</f>
        <v>68</v>
      </c>
      <c r="G12" s="181">
        <v>55</v>
      </c>
      <c r="I12" s="43">
        <v>68</v>
      </c>
      <c r="J12" s="43">
        <v>59</v>
      </c>
      <c r="K12" s="43">
        <f>CustomerList[[#This Row],[TOTAL]]-I12</f>
        <v>0</v>
      </c>
      <c r="L12" s="43">
        <f>CustomerList[[#This Row],[ATMS]]-J12</f>
        <v>-4</v>
      </c>
    </row>
    <row r="13" spans="1:12" ht="14.1" customHeight="1" x14ac:dyDescent="0.2">
      <c r="A13" s="275">
        <v>10</v>
      </c>
      <c r="B13" s="141" t="s">
        <v>76</v>
      </c>
      <c r="C13" s="141">
        <v>22</v>
      </c>
      <c r="D13" s="141">
        <v>34</v>
      </c>
      <c r="E13" s="141">
        <v>50</v>
      </c>
      <c r="F13" s="140">
        <f>CustomerList[[#This Row],[URBAN]]+CustomerList[[#This Row],[SEMI URBAN]]+CustomerList[[#This Row],[RURAL]]</f>
        <v>106</v>
      </c>
      <c r="G13" s="181">
        <v>220</v>
      </c>
      <c r="I13" s="43">
        <v>106</v>
      </c>
      <c r="J13" s="43">
        <v>222</v>
      </c>
      <c r="K13" s="43">
        <f>CustomerList[[#This Row],[TOTAL]]-I13</f>
        <v>0</v>
      </c>
      <c r="L13" s="43">
        <f>CustomerList[[#This Row],[ATMS]]-J13</f>
        <v>-2</v>
      </c>
    </row>
    <row r="14" spans="1:12" ht="14.1" customHeight="1" x14ac:dyDescent="0.2">
      <c r="A14" s="48">
        <v>11</v>
      </c>
      <c r="B14" s="141" t="s">
        <v>57</v>
      </c>
      <c r="C14" s="141">
        <v>1</v>
      </c>
      <c r="D14" s="141">
        <v>7</v>
      </c>
      <c r="E14" s="141">
        <v>29</v>
      </c>
      <c r="F14" s="140">
        <f>CustomerList[[#This Row],[URBAN]]+CustomerList[[#This Row],[SEMI URBAN]]+CustomerList[[#This Row],[RURAL]]</f>
        <v>37</v>
      </c>
      <c r="G14" s="181">
        <v>35</v>
      </c>
      <c r="I14" s="43">
        <v>34</v>
      </c>
      <c r="J14" s="43">
        <v>34</v>
      </c>
      <c r="K14" s="43">
        <f>CustomerList[[#This Row],[TOTAL]]-I14</f>
        <v>3</v>
      </c>
      <c r="L14" s="43">
        <f>CustomerList[[#This Row],[ATMS]]-J14</f>
        <v>1</v>
      </c>
    </row>
    <row r="15" spans="1:12" ht="14.1" customHeight="1" x14ac:dyDescent="0.2">
      <c r="A15" s="275">
        <v>12</v>
      </c>
      <c r="B15" s="141" t="s">
        <v>58</v>
      </c>
      <c r="C15" s="141">
        <v>9</v>
      </c>
      <c r="D15" s="141">
        <v>6</v>
      </c>
      <c r="E15" s="141">
        <v>45</v>
      </c>
      <c r="F15" s="140">
        <f>CustomerList[[#This Row],[URBAN]]+CustomerList[[#This Row],[SEMI URBAN]]+CustomerList[[#This Row],[RURAL]]</f>
        <v>60</v>
      </c>
      <c r="G15" s="181">
        <v>57</v>
      </c>
      <c r="I15" s="43">
        <v>60</v>
      </c>
      <c r="J15" s="43">
        <v>57</v>
      </c>
      <c r="K15" s="43">
        <f>CustomerList[[#This Row],[TOTAL]]-I15</f>
        <v>0</v>
      </c>
      <c r="L15" s="43">
        <f>CustomerList[[#This Row],[ATMS]]-J15</f>
        <v>0</v>
      </c>
    </row>
    <row r="16" spans="1:12" ht="14.1" customHeight="1" x14ac:dyDescent="0.2">
      <c r="A16" s="48">
        <v>13</v>
      </c>
      <c r="B16" s="141" t="s">
        <v>186</v>
      </c>
      <c r="C16" s="141">
        <v>11</v>
      </c>
      <c r="D16" s="141">
        <v>12</v>
      </c>
      <c r="E16" s="141">
        <v>55</v>
      </c>
      <c r="F16" s="140">
        <f>CustomerList[[#This Row],[URBAN]]+CustomerList[[#This Row],[SEMI URBAN]]+CustomerList[[#This Row],[RURAL]]</f>
        <v>78</v>
      </c>
      <c r="G16" s="181">
        <v>84</v>
      </c>
      <c r="I16" s="43">
        <v>78</v>
      </c>
      <c r="J16" s="43">
        <v>85</v>
      </c>
      <c r="K16" s="43">
        <f>CustomerList[[#This Row],[TOTAL]]-I16</f>
        <v>0</v>
      </c>
      <c r="L16" s="43">
        <f>CustomerList[[#This Row],[ATMS]]-J16</f>
        <v>-1</v>
      </c>
    </row>
    <row r="17" spans="1:12" ht="14.1" customHeight="1" x14ac:dyDescent="0.2">
      <c r="A17" s="275">
        <v>14</v>
      </c>
      <c r="B17" s="141" t="s">
        <v>187</v>
      </c>
      <c r="C17" s="141">
        <v>10</v>
      </c>
      <c r="D17" s="141">
        <v>6</v>
      </c>
      <c r="E17" s="141">
        <v>24</v>
      </c>
      <c r="F17" s="140">
        <f>CustomerList[[#This Row],[URBAN]]+CustomerList[[#This Row],[SEMI URBAN]]+CustomerList[[#This Row],[RURAL]]</f>
        <v>40</v>
      </c>
      <c r="G17" s="181">
        <v>34</v>
      </c>
      <c r="I17" s="43">
        <v>40</v>
      </c>
      <c r="J17" s="43">
        <v>34</v>
      </c>
      <c r="K17" s="43">
        <f>CustomerList[[#This Row],[TOTAL]]-I17</f>
        <v>0</v>
      </c>
      <c r="L17" s="43">
        <f>CustomerList[[#This Row],[ATMS]]-J17</f>
        <v>0</v>
      </c>
    </row>
    <row r="18" spans="1:12" ht="14.1" customHeight="1" x14ac:dyDescent="0.2">
      <c r="A18" s="48">
        <v>15</v>
      </c>
      <c r="B18" s="141" t="s">
        <v>59</v>
      </c>
      <c r="C18" s="141">
        <v>88</v>
      </c>
      <c r="D18" s="141">
        <v>93</v>
      </c>
      <c r="E18" s="141">
        <v>114</v>
      </c>
      <c r="F18" s="140">
        <f>CustomerList[[#This Row],[URBAN]]+CustomerList[[#This Row],[SEMI URBAN]]+CustomerList[[#This Row],[RURAL]]</f>
        <v>295</v>
      </c>
      <c r="G18" s="181">
        <v>507</v>
      </c>
      <c r="I18" s="43">
        <v>295</v>
      </c>
      <c r="J18" s="43">
        <v>526</v>
      </c>
      <c r="K18" s="43">
        <f>CustomerList[[#This Row],[TOTAL]]-I18</f>
        <v>0</v>
      </c>
      <c r="L18" s="43">
        <f>CustomerList[[#This Row],[ATMS]]-J18</f>
        <v>-19</v>
      </c>
    </row>
    <row r="19" spans="1:12" ht="14.1" customHeight="1" x14ac:dyDescent="0.2">
      <c r="A19" s="275">
        <v>16</v>
      </c>
      <c r="B19" s="141" t="s">
        <v>65</v>
      </c>
      <c r="C19" s="141">
        <v>373</v>
      </c>
      <c r="D19" s="141">
        <v>358</v>
      </c>
      <c r="E19" s="141">
        <v>403</v>
      </c>
      <c r="F19" s="140">
        <f>CustomerList[[#This Row],[URBAN]]+CustomerList[[#This Row],[SEMI URBAN]]+CustomerList[[#This Row],[RURAL]]</f>
        <v>1134</v>
      </c>
      <c r="G19" s="181">
        <v>4050</v>
      </c>
      <c r="I19" s="43">
        <v>1123</v>
      </c>
      <c r="J19" s="43">
        <v>4023</v>
      </c>
      <c r="K19" s="43">
        <f>CustomerList[[#This Row],[TOTAL]]-I19</f>
        <v>11</v>
      </c>
      <c r="L19" s="43">
        <f>CustomerList[[#This Row],[ATMS]]-J19</f>
        <v>27</v>
      </c>
    </row>
    <row r="20" spans="1:12" ht="14.1" customHeight="1" x14ac:dyDescent="0.2">
      <c r="A20" s="48">
        <v>17</v>
      </c>
      <c r="B20" s="141" t="s">
        <v>60</v>
      </c>
      <c r="C20" s="141">
        <v>21</v>
      </c>
      <c r="D20" s="141">
        <v>23</v>
      </c>
      <c r="E20" s="141">
        <v>68</v>
      </c>
      <c r="F20" s="140">
        <f>CustomerList[[#This Row],[URBAN]]+CustomerList[[#This Row],[SEMI URBAN]]+CustomerList[[#This Row],[RURAL]]</f>
        <v>112</v>
      </c>
      <c r="G20" s="181">
        <v>104</v>
      </c>
      <c r="I20" s="43">
        <v>112</v>
      </c>
      <c r="J20" s="43">
        <v>104</v>
      </c>
      <c r="K20" s="43">
        <f>CustomerList[[#This Row],[TOTAL]]-I20</f>
        <v>0</v>
      </c>
      <c r="L20" s="43">
        <f>CustomerList[[#This Row],[ATMS]]-J20</f>
        <v>0</v>
      </c>
    </row>
    <row r="21" spans="1:12" ht="14.1" customHeight="1" x14ac:dyDescent="0.2">
      <c r="A21" s="275">
        <v>18</v>
      </c>
      <c r="B21" s="141" t="s">
        <v>188</v>
      </c>
      <c r="C21" s="141">
        <v>54</v>
      </c>
      <c r="D21" s="141">
        <v>44</v>
      </c>
      <c r="E21" s="141">
        <v>69</v>
      </c>
      <c r="F21" s="140">
        <f>CustomerList[[#This Row],[URBAN]]+CustomerList[[#This Row],[SEMI URBAN]]+CustomerList[[#This Row],[RURAL]]</f>
        <v>167</v>
      </c>
      <c r="G21" s="181">
        <v>170</v>
      </c>
      <c r="I21" s="43">
        <v>167</v>
      </c>
      <c r="J21" s="43">
        <v>170</v>
      </c>
      <c r="K21" s="43">
        <f>CustomerList[[#This Row],[TOTAL]]-I21</f>
        <v>0</v>
      </c>
      <c r="L21" s="43">
        <f>CustomerList[[#This Row],[ATMS]]-J21</f>
        <v>0</v>
      </c>
    </row>
    <row r="22" spans="1:12" ht="14.1" customHeight="1" x14ac:dyDescent="0.2">
      <c r="A22" s="48">
        <v>19</v>
      </c>
      <c r="B22" s="141" t="s">
        <v>61</v>
      </c>
      <c r="C22" s="141">
        <v>92</v>
      </c>
      <c r="D22" s="141">
        <v>81</v>
      </c>
      <c r="E22" s="141">
        <v>111</v>
      </c>
      <c r="F22" s="140">
        <f>CustomerList[[#This Row],[URBAN]]+CustomerList[[#This Row],[SEMI URBAN]]+CustomerList[[#This Row],[RURAL]]</f>
        <v>284</v>
      </c>
      <c r="G22" s="181">
        <v>669</v>
      </c>
      <c r="I22" s="43">
        <v>285</v>
      </c>
      <c r="J22" s="43">
        <v>669</v>
      </c>
      <c r="K22" s="43">
        <f>CustomerList[[#This Row],[TOTAL]]-I22</f>
        <v>-1</v>
      </c>
      <c r="L22" s="43">
        <f>CustomerList[[#This Row],[ATMS]]-J22</f>
        <v>0</v>
      </c>
    </row>
    <row r="23" spans="1:12" ht="14.1" customHeight="1" x14ac:dyDescent="0.2">
      <c r="A23" s="275">
        <v>20</v>
      </c>
      <c r="B23" s="141" t="s">
        <v>62</v>
      </c>
      <c r="C23" s="141">
        <v>0</v>
      </c>
      <c r="D23" s="141">
        <v>0</v>
      </c>
      <c r="E23" s="141">
        <v>15</v>
      </c>
      <c r="F23" s="140">
        <f>CustomerList[[#This Row],[URBAN]]+CustomerList[[#This Row],[SEMI URBAN]]+CustomerList[[#This Row],[RURAL]]</f>
        <v>15</v>
      </c>
      <c r="G23" s="181">
        <v>24</v>
      </c>
      <c r="I23" s="43">
        <v>15</v>
      </c>
      <c r="J23" s="43">
        <v>24</v>
      </c>
      <c r="K23" s="43">
        <f>CustomerList[[#This Row],[TOTAL]]-I23</f>
        <v>0</v>
      </c>
      <c r="L23" s="43">
        <f>CustomerList[[#This Row],[ATMS]]-J23</f>
        <v>0</v>
      </c>
    </row>
    <row r="24" spans="1:12" ht="14.1" customHeight="1" x14ac:dyDescent="0.2">
      <c r="A24" s="48">
        <v>21</v>
      </c>
      <c r="B24" s="141" t="s">
        <v>45</v>
      </c>
      <c r="C24" s="141">
        <v>9</v>
      </c>
      <c r="D24" s="141">
        <v>21</v>
      </c>
      <c r="E24" s="141">
        <v>42</v>
      </c>
      <c r="F24" s="140">
        <f>CustomerList[[#This Row],[URBAN]]+CustomerList[[#This Row],[SEMI URBAN]]+CustomerList[[#This Row],[RURAL]]</f>
        <v>72</v>
      </c>
      <c r="G24" s="181">
        <v>54</v>
      </c>
      <c r="I24" s="43">
        <v>72</v>
      </c>
      <c r="J24" s="43">
        <v>53</v>
      </c>
      <c r="K24" s="43">
        <f>CustomerList[[#This Row],[TOTAL]]-I24</f>
        <v>0</v>
      </c>
      <c r="L24" s="43">
        <f>CustomerList[[#This Row],[ATMS]]-J24</f>
        <v>1</v>
      </c>
    </row>
    <row r="25" spans="1:12" s="139" customFormat="1" ht="14.1" customHeight="1" x14ac:dyDescent="0.2">
      <c r="A25" s="137"/>
      <c r="B25" s="138" t="s">
        <v>295</v>
      </c>
      <c r="C25" s="138">
        <f>SUBTOTAL(109,C4:C24)</f>
        <v>1347</v>
      </c>
      <c r="D25" s="138">
        <f t="shared" ref="D25:G25" si="0">SUBTOTAL(109,D4:D24)</f>
        <v>1241</v>
      </c>
      <c r="E25" s="138">
        <f t="shared" si="0"/>
        <v>1668</v>
      </c>
      <c r="F25" s="138">
        <f t="shared" si="0"/>
        <v>4256</v>
      </c>
      <c r="G25" s="138">
        <f t="shared" si="0"/>
        <v>8267</v>
      </c>
      <c r="I25" s="139">
        <v>4243</v>
      </c>
      <c r="J25" s="139">
        <v>8278</v>
      </c>
      <c r="K25" s="43">
        <f>CustomerList[[#This Row],[TOTAL]]-I25</f>
        <v>13</v>
      </c>
      <c r="L25" s="43">
        <f>CustomerList[[#This Row],[ATMS]]-J25</f>
        <v>-11</v>
      </c>
    </row>
    <row r="26" spans="1:12" ht="14.1" customHeight="1" x14ac:dyDescent="0.2">
      <c r="A26" s="48">
        <v>22</v>
      </c>
      <c r="B26" s="141" t="s">
        <v>42</v>
      </c>
      <c r="C26" s="141">
        <v>27</v>
      </c>
      <c r="D26" s="141">
        <v>50</v>
      </c>
      <c r="E26" s="141">
        <v>72</v>
      </c>
      <c r="F26" s="140">
        <f>CustomerList[[#This Row],[URBAN]]+CustomerList[[#This Row],[SEMI URBAN]]+CustomerList[[#This Row],[RURAL]]</f>
        <v>149</v>
      </c>
      <c r="G26" s="181">
        <v>359</v>
      </c>
      <c r="I26" s="43">
        <v>140</v>
      </c>
      <c r="J26" s="43">
        <v>378</v>
      </c>
      <c r="K26" s="43">
        <f>CustomerList[[#This Row],[TOTAL]]-I26</f>
        <v>9</v>
      </c>
      <c r="L26" s="43">
        <f>CustomerList[[#This Row],[ATMS]]-J26</f>
        <v>-19</v>
      </c>
    </row>
    <row r="27" spans="1:12" ht="14.1" customHeight="1" x14ac:dyDescent="0.2">
      <c r="A27" s="275">
        <v>23</v>
      </c>
      <c r="B27" s="141" t="s">
        <v>189</v>
      </c>
      <c r="C27" s="141">
        <v>4</v>
      </c>
      <c r="D27" s="141">
        <v>7</v>
      </c>
      <c r="E27" s="141">
        <v>22</v>
      </c>
      <c r="F27" s="140">
        <f>CustomerList[[#This Row],[URBAN]]+CustomerList[[#This Row],[SEMI URBAN]]+CustomerList[[#This Row],[RURAL]]</f>
        <v>33</v>
      </c>
      <c r="G27" s="181">
        <v>24</v>
      </c>
      <c r="I27" s="43">
        <v>33</v>
      </c>
      <c r="J27" s="43">
        <v>17</v>
      </c>
      <c r="K27" s="43">
        <f>CustomerList[[#This Row],[TOTAL]]-I27</f>
        <v>0</v>
      </c>
      <c r="L27" s="43">
        <f>CustomerList[[#This Row],[ATMS]]-J27</f>
        <v>7</v>
      </c>
    </row>
    <row r="28" spans="1:12" ht="14.1" customHeight="1" x14ac:dyDescent="0.2">
      <c r="A28" s="48">
        <v>24</v>
      </c>
      <c r="B28" s="141" t="s">
        <v>190</v>
      </c>
      <c r="C28" s="141">
        <v>0</v>
      </c>
      <c r="D28" s="141">
        <v>0</v>
      </c>
      <c r="E28" s="141">
        <v>1</v>
      </c>
      <c r="F28" s="140">
        <f>CustomerList[[#This Row],[URBAN]]+CustomerList[[#This Row],[SEMI URBAN]]+CustomerList[[#This Row],[RURAL]]</f>
        <v>1</v>
      </c>
      <c r="G28" s="181">
        <v>1</v>
      </c>
      <c r="I28" s="43">
        <v>1</v>
      </c>
      <c r="J28" s="43">
        <v>1</v>
      </c>
      <c r="K28" s="43">
        <f>CustomerList[[#This Row],[TOTAL]]-I28</f>
        <v>0</v>
      </c>
      <c r="L28" s="43">
        <f>CustomerList[[#This Row],[ATMS]]-J28</f>
        <v>0</v>
      </c>
    </row>
    <row r="29" spans="1:12" ht="14.1" customHeight="1" x14ac:dyDescent="0.2">
      <c r="A29" s="275">
        <v>25</v>
      </c>
      <c r="B29" s="141" t="s">
        <v>46</v>
      </c>
      <c r="C29" s="141">
        <v>0</v>
      </c>
      <c r="D29" s="141">
        <v>0</v>
      </c>
      <c r="E29" s="141">
        <v>3</v>
      </c>
      <c r="F29" s="140">
        <f>CustomerList[[#This Row],[URBAN]]+CustomerList[[#This Row],[SEMI URBAN]]+CustomerList[[#This Row],[RURAL]]</f>
        <v>3</v>
      </c>
      <c r="G29" s="181">
        <v>3</v>
      </c>
      <c r="I29" s="43">
        <v>2</v>
      </c>
      <c r="J29" s="43">
        <v>3</v>
      </c>
      <c r="K29" s="43">
        <f>CustomerList[[#This Row],[TOTAL]]-I29</f>
        <v>1</v>
      </c>
      <c r="L29" s="43">
        <f>CustomerList[[#This Row],[ATMS]]-J29</f>
        <v>0</v>
      </c>
    </row>
    <row r="30" spans="1:12" ht="14.1" customHeight="1" x14ac:dyDescent="0.2">
      <c r="A30" s="48">
        <v>26</v>
      </c>
      <c r="B30" s="141" t="s">
        <v>191</v>
      </c>
      <c r="C30" s="141">
        <v>13</v>
      </c>
      <c r="D30" s="141">
        <v>12</v>
      </c>
      <c r="E30" s="141">
        <v>4</v>
      </c>
      <c r="F30" s="140">
        <f>CustomerList[[#This Row],[URBAN]]+CustomerList[[#This Row],[SEMI URBAN]]+CustomerList[[#This Row],[RURAL]]</f>
        <v>29</v>
      </c>
      <c r="G30" s="181">
        <v>25</v>
      </c>
      <c r="I30" s="43">
        <v>29</v>
      </c>
      <c r="J30" s="43">
        <v>25</v>
      </c>
      <c r="K30" s="43">
        <f>CustomerList[[#This Row],[TOTAL]]-I30</f>
        <v>0</v>
      </c>
      <c r="L30" s="43">
        <f>CustomerList[[#This Row],[ATMS]]-J30</f>
        <v>0</v>
      </c>
    </row>
    <row r="31" spans="1:12" ht="14.1" customHeight="1" x14ac:dyDescent="0.2">
      <c r="A31" s="275">
        <v>27</v>
      </c>
      <c r="B31" s="141" t="s">
        <v>192</v>
      </c>
      <c r="C31" s="141">
        <v>0</v>
      </c>
      <c r="D31" s="141">
        <v>0</v>
      </c>
      <c r="E31" s="141">
        <v>1</v>
      </c>
      <c r="F31" s="140">
        <f>CustomerList[[#This Row],[URBAN]]+CustomerList[[#This Row],[SEMI URBAN]]+CustomerList[[#This Row],[RURAL]]</f>
        <v>1</v>
      </c>
      <c r="G31" s="181">
        <v>1</v>
      </c>
      <c r="I31" s="43">
        <v>1</v>
      </c>
      <c r="J31" s="43">
        <v>1</v>
      </c>
      <c r="K31" s="43">
        <f>CustomerList[[#This Row],[TOTAL]]-I31</f>
        <v>0</v>
      </c>
      <c r="L31" s="43">
        <f>CustomerList[[#This Row],[ATMS]]-J31</f>
        <v>0</v>
      </c>
    </row>
    <row r="32" spans="1:12" ht="14.1" customHeight="1" x14ac:dyDescent="0.2">
      <c r="A32" s="48">
        <v>28</v>
      </c>
      <c r="B32" s="141" t="s">
        <v>193</v>
      </c>
      <c r="C32" s="141">
        <v>1</v>
      </c>
      <c r="D32" s="141">
        <v>2</v>
      </c>
      <c r="E32" s="141">
        <v>8</v>
      </c>
      <c r="F32" s="140">
        <f>CustomerList[[#This Row],[URBAN]]+CustomerList[[#This Row],[SEMI URBAN]]+CustomerList[[#This Row],[RURAL]]</f>
        <v>11</v>
      </c>
      <c r="G32" s="181">
        <v>11</v>
      </c>
      <c r="I32" s="43">
        <v>11</v>
      </c>
      <c r="J32" s="43">
        <v>11</v>
      </c>
      <c r="K32" s="43">
        <f>CustomerList[[#This Row],[TOTAL]]-I32</f>
        <v>0</v>
      </c>
      <c r="L32" s="43">
        <f>CustomerList[[#This Row],[ATMS]]-J32</f>
        <v>0</v>
      </c>
    </row>
    <row r="33" spans="1:12" ht="14.1" customHeight="1" x14ac:dyDescent="0.2">
      <c r="A33" s="275">
        <v>29</v>
      </c>
      <c r="B33" s="141" t="s">
        <v>66</v>
      </c>
      <c r="C33" s="141">
        <v>11</v>
      </c>
      <c r="D33" s="141">
        <v>53</v>
      </c>
      <c r="E33" s="141">
        <v>72</v>
      </c>
      <c r="F33" s="140">
        <f>CustomerList[[#This Row],[URBAN]]+CustomerList[[#This Row],[SEMI URBAN]]+CustomerList[[#This Row],[RURAL]]</f>
        <v>136</v>
      </c>
      <c r="G33" s="181">
        <v>264</v>
      </c>
      <c r="I33" s="43">
        <v>136</v>
      </c>
      <c r="J33" s="43">
        <v>256</v>
      </c>
      <c r="K33" s="43">
        <f>CustomerList[[#This Row],[TOTAL]]-I33</f>
        <v>0</v>
      </c>
      <c r="L33" s="43">
        <f>CustomerList[[#This Row],[ATMS]]-J33</f>
        <v>8</v>
      </c>
    </row>
    <row r="34" spans="1:12" ht="14.1" customHeight="1" x14ac:dyDescent="0.2">
      <c r="A34" s="48">
        <v>30</v>
      </c>
      <c r="B34" s="141" t="s">
        <v>67</v>
      </c>
      <c r="C34" s="141">
        <v>60</v>
      </c>
      <c r="D34" s="141">
        <v>79</v>
      </c>
      <c r="E34" s="141">
        <v>99</v>
      </c>
      <c r="F34" s="140">
        <f>CustomerList[[#This Row],[URBAN]]+CustomerList[[#This Row],[SEMI URBAN]]+CustomerList[[#This Row],[RURAL]]</f>
        <v>238</v>
      </c>
      <c r="G34" s="181">
        <v>377</v>
      </c>
      <c r="I34" s="43">
        <v>238</v>
      </c>
      <c r="J34" s="43">
        <v>377</v>
      </c>
      <c r="K34" s="43">
        <f>CustomerList[[#This Row],[TOTAL]]-I34</f>
        <v>0</v>
      </c>
      <c r="L34" s="43">
        <f>CustomerList[[#This Row],[ATMS]]-J34</f>
        <v>0</v>
      </c>
    </row>
    <row r="35" spans="1:12" ht="14.1" customHeight="1" x14ac:dyDescent="0.2">
      <c r="A35" s="275">
        <v>31</v>
      </c>
      <c r="B35" s="141" t="s">
        <v>194</v>
      </c>
      <c r="C35" s="141">
        <v>17</v>
      </c>
      <c r="D35" s="141">
        <v>15</v>
      </c>
      <c r="E35" s="141">
        <v>10</v>
      </c>
      <c r="F35" s="140">
        <f>CustomerList[[#This Row],[URBAN]]+CustomerList[[#This Row],[SEMI URBAN]]+CustomerList[[#This Row],[RURAL]]</f>
        <v>42</v>
      </c>
      <c r="G35" s="181">
        <v>4</v>
      </c>
      <c r="I35" s="43">
        <v>42</v>
      </c>
      <c r="J35" s="43">
        <v>4</v>
      </c>
      <c r="K35" s="43">
        <f>CustomerList[[#This Row],[TOTAL]]-I35</f>
        <v>0</v>
      </c>
      <c r="L35" s="43">
        <f>CustomerList[[#This Row],[ATMS]]-J35</f>
        <v>0</v>
      </c>
    </row>
    <row r="36" spans="1:12" ht="14.1" customHeight="1" x14ac:dyDescent="0.2">
      <c r="A36" s="48">
        <v>32</v>
      </c>
      <c r="B36" s="141" t="s">
        <v>195</v>
      </c>
      <c r="C36" s="141">
        <v>54</v>
      </c>
      <c r="D36" s="141">
        <v>21</v>
      </c>
      <c r="E36" s="141">
        <v>14</v>
      </c>
      <c r="F36" s="140">
        <f>CustomerList[[#This Row],[URBAN]]+CustomerList[[#This Row],[SEMI URBAN]]+CustomerList[[#This Row],[RURAL]]</f>
        <v>89</v>
      </c>
      <c r="G36" s="181">
        <v>68</v>
      </c>
      <c r="I36" s="43">
        <v>88</v>
      </c>
      <c r="J36" s="43">
        <v>66</v>
      </c>
      <c r="K36" s="43">
        <f>CustomerList[[#This Row],[TOTAL]]-I36</f>
        <v>1</v>
      </c>
      <c r="L36" s="43">
        <f>CustomerList[[#This Row],[ATMS]]-J36</f>
        <v>2</v>
      </c>
    </row>
    <row r="37" spans="1:12" ht="14.1" customHeight="1" x14ac:dyDescent="0.2">
      <c r="A37" s="275">
        <v>33</v>
      </c>
      <c r="B37" s="141" t="s">
        <v>196</v>
      </c>
      <c r="C37" s="141">
        <v>0</v>
      </c>
      <c r="D37" s="141">
        <v>0</v>
      </c>
      <c r="E37" s="141">
        <v>2</v>
      </c>
      <c r="F37" s="140">
        <f>CustomerList[[#This Row],[URBAN]]+CustomerList[[#This Row],[SEMI URBAN]]+CustomerList[[#This Row],[RURAL]]</f>
        <v>2</v>
      </c>
      <c r="G37" s="181">
        <v>1</v>
      </c>
      <c r="I37" s="43">
        <v>2</v>
      </c>
      <c r="J37" s="43">
        <v>1</v>
      </c>
      <c r="K37" s="43">
        <f>CustomerList[[#This Row],[TOTAL]]-I37</f>
        <v>0</v>
      </c>
      <c r="L37" s="43">
        <f>CustomerList[[#This Row],[ATMS]]-J37</f>
        <v>0</v>
      </c>
    </row>
    <row r="38" spans="1:12" ht="14.1" customHeight="1" x14ac:dyDescent="0.2">
      <c r="A38" s="48">
        <v>34</v>
      </c>
      <c r="B38" s="141" t="s">
        <v>197</v>
      </c>
      <c r="C38" s="141">
        <v>0</v>
      </c>
      <c r="D38" s="141">
        <v>0</v>
      </c>
      <c r="E38" s="141">
        <v>7</v>
      </c>
      <c r="F38" s="140">
        <f>CustomerList[[#This Row],[URBAN]]+CustomerList[[#This Row],[SEMI URBAN]]+CustomerList[[#This Row],[RURAL]]</f>
        <v>7</v>
      </c>
      <c r="G38" s="181">
        <v>8</v>
      </c>
      <c r="I38" s="43">
        <v>7</v>
      </c>
      <c r="J38" s="43">
        <v>8</v>
      </c>
      <c r="K38" s="43">
        <f>CustomerList[[#This Row],[TOTAL]]-I38</f>
        <v>0</v>
      </c>
      <c r="L38" s="43">
        <f>CustomerList[[#This Row],[ATMS]]-J38</f>
        <v>0</v>
      </c>
    </row>
    <row r="39" spans="1:12" ht="14.1" customHeight="1" x14ac:dyDescent="0.2">
      <c r="A39" s="275">
        <v>35</v>
      </c>
      <c r="B39" s="141" t="s">
        <v>198</v>
      </c>
      <c r="C39" s="141">
        <v>0</v>
      </c>
      <c r="D39" s="141">
        <v>0</v>
      </c>
      <c r="E39" s="141">
        <v>4</v>
      </c>
      <c r="F39" s="140">
        <f>CustomerList[[#This Row],[URBAN]]+CustomerList[[#This Row],[SEMI URBAN]]+CustomerList[[#This Row],[RURAL]]</f>
        <v>4</v>
      </c>
      <c r="G39" s="181">
        <v>6</v>
      </c>
      <c r="I39" s="43">
        <v>4</v>
      </c>
      <c r="J39" s="43">
        <v>6</v>
      </c>
      <c r="K39" s="43">
        <f>CustomerList[[#This Row],[TOTAL]]-I39</f>
        <v>0</v>
      </c>
      <c r="L39" s="43">
        <f>CustomerList[[#This Row],[ATMS]]-J39</f>
        <v>0</v>
      </c>
    </row>
    <row r="40" spans="1:12" ht="14.1" customHeight="1" x14ac:dyDescent="0.2">
      <c r="A40" s="48">
        <v>36</v>
      </c>
      <c r="B40" s="141" t="s">
        <v>68</v>
      </c>
      <c r="C40" s="141">
        <v>3</v>
      </c>
      <c r="D40" s="141">
        <v>12</v>
      </c>
      <c r="E40" s="141">
        <v>22</v>
      </c>
      <c r="F40" s="140">
        <f>CustomerList[[#This Row],[URBAN]]+CustomerList[[#This Row],[SEMI URBAN]]+CustomerList[[#This Row],[RURAL]]</f>
        <v>37</v>
      </c>
      <c r="G40" s="181">
        <v>39</v>
      </c>
      <c r="I40" s="43">
        <v>37</v>
      </c>
      <c r="J40" s="43">
        <v>37</v>
      </c>
      <c r="K40" s="43">
        <f>CustomerList[[#This Row],[TOTAL]]-I40</f>
        <v>0</v>
      </c>
      <c r="L40" s="43">
        <f>CustomerList[[#This Row],[ATMS]]-J40</f>
        <v>2</v>
      </c>
    </row>
    <row r="41" spans="1:12" ht="14.1" customHeight="1" x14ac:dyDescent="0.2">
      <c r="A41" s="275">
        <v>37</v>
      </c>
      <c r="B41" s="141" t="s">
        <v>199</v>
      </c>
      <c r="C41" s="141">
        <v>0</v>
      </c>
      <c r="D41" s="141">
        <v>0</v>
      </c>
      <c r="E41" s="141">
        <v>4</v>
      </c>
      <c r="F41" s="140">
        <f>CustomerList[[#This Row],[URBAN]]+CustomerList[[#This Row],[SEMI URBAN]]+CustomerList[[#This Row],[RURAL]]</f>
        <v>4</v>
      </c>
      <c r="G41" s="181">
        <v>5</v>
      </c>
      <c r="I41" s="43">
        <v>4</v>
      </c>
      <c r="J41" s="43">
        <v>5</v>
      </c>
      <c r="K41" s="43">
        <f>CustomerList[[#This Row],[TOTAL]]-I41</f>
        <v>0</v>
      </c>
      <c r="L41" s="43">
        <f>CustomerList[[#This Row],[ATMS]]-J41</f>
        <v>0</v>
      </c>
    </row>
    <row r="42" spans="1:12" ht="14.1" customHeight="1" x14ac:dyDescent="0.2">
      <c r="A42" s="48">
        <v>38</v>
      </c>
      <c r="B42" s="141" t="s">
        <v>200</v>
      </c>
      <c r="C42" s="141">
        <v>4</v>
      </c>
      <c r="D42" s="141">
        <v>8</v>
      </c>
      <c r="E42" s="141">
        <v>3</v>
      </c>
      <c r="F42" s="140">
        <f>CustomerList[[#This Row],[URBAN]]+CustomerList[[#This Row],[SEMI URBAN]]+CustomerList[[#This Row],[RURAL]]</f>
        <v>15</v>
      </c>
      <c r="G42" s="181">
        <v>14</v>
      </c>
      <c r="I42" s="43">
        <v>15</v>
      </c>
      <c r="J42" s="43">
        <v>14</v>
      </c>
      <c r="K42" s="43">
        <f>CustomerList[[#This Row],[TOTAL]]-I42</f>
        <v>0</v>
      </c>
      <c r="L42" s="43">
        <f>CustomerList[[#This Row],[ATMS]]-J42</f>
        <v>0</v>
      </c>
    </row>
    <row r="43" spans="1:12" ht="14.1" customHeight="1" x14ac:dyDescent="0.2">
      <c r="A43" s="275">
        <v>39</v>
      </c>
      <c r="B43" s="141" t="s">
        <v>201</v>
      </c>
      <c r="C43" s="141">
        <v>0</v>
      </c>
      <c r="D43" s="141">
        <v>0</v>
      </c>
      <c r="E43" s="141">
        <v>3</v>
      </c>
      <c r="F43" s="140">
        <f>CustomerList[[#This Row],[URBAN]]+CustomerList[[#This Row],[SEMI URBAN]]+CustomerList[[#This Row],[RURAL]]</f>
        <v>3</v>
      </c>
      <c r="G43" s="181">
        <v>4</v>
      </c>
      <c r="I43" s="43">
        <v>3</v>
      </c>
      <c r="J43" s="43">
        <v>4</v>
      </c>
      <c r="K43" s="43">
        <f>CustomerList[[#This Row],[TOTAL]]-I43</f>
        <v>0</v>
      </c>
      <c r="L43" s="43">
        <f>CustomerList[[#This Row],[ATMS]]-J43</f>
        <v>0</v>
      </c>
    </row>
    <row r="44" spans="1:12" ht="14.1" customHeight="1" x14ac:dyDescent="0.2">
      <c r="A44" s="48">
        <v>40</v>
      </c>
      <c r="B44" s="141" t="s">
        <v>72</v>
      </c>
      <c r="C44" s="141">
        <v>0</v>
      </c>
      <c r="D44" s="141">
        <v>0</v>
      </c>
      <c r="E44" s="141">
        <v>3</v>
      </c>
      <c r="F44" s="140">
        <f>CustomerList[[#This Row],[URBAN]]+CustomerList[[#This Row],[SEMI URBAN]]+CustomerList[[#This Row],[RURAL]]</f>
        <v>3</v>
      </c>
      <c r="G44" s="181">
        <v>4</v>
      </c>
      <c r="I44" s="43">
        <v>3</v>
      </c>
      <c r="J44" s="43">
        <v>3</v>
      </c>
      <c r="K44" s="43">
        <f>CustomerList[[#This Row],[TOTAL]]-I44</f>
        <v>0</v>
      </c>
      <c r="L44" s="43">
        <f>CustomerList[[#This Row],[ATMS]]-J44</f>
        <v>1</v>
      </c>
    </row>
    <row r="45" spans="1:12" ht="14.1" customHeight="1" x14ac:dyDescent="0.2">
      <c r="A45" s="275">
        <v>41</v>
      </c>
      <c r="B45" s="141" t="s">
        <v>202</v>
      </c>
      <c r="C45" s="141">
        <v>0</v>
      </c>
      <c r="D45" s="141">
        <v>0</v>
      </c>
      <c r="E45" s="141">
        <v>3</v>
      </c>
      <c r="F45" s="140">
        <f>CustomerList[[#This Row],[URBAN]]+CustomerList[[#This Row],[SEMI URBAN]]+CustomerList[[#This Row],[RURAL]]</f>
        <v>3</v>
      </c>
      <c r="G45" s="181">
        <v>3</v>
      </c>
      <c r="I45" s="43">
        <v>3</v>
      </c>
      <c r="J45" s="43">
        <v>3</v>
      </c>
      <c r="K45" s="43">
        <f>CustomerList[[#This Row],[TOTAL]]-I45</f>
        <v>0</v>
      </c>
      <c r="L45" s="43">
        <f>CustomerList[[#This Row],[ATMS]]-J45</f>
        <v>0</v>
      </c>
    </row>
    <row r="46" spans="1:12" ht="14.1" customHeight="1" x14ac:dyDescent="0.2">
      <c r="A46" s="48">
        <v>42</v>
      </c>
      <c r="B46" s="141" t="s">
        <v>71</v>
      </c>
      <c r="C46" s="141">
        <v>20</v>
      </c>
      <c r="D46" s="141">
        <v>23</v>
      </c>
      <c r="E46" s="141">
        <v>20</v>
      </c>
      <c r="F46" s="140">
        <f>CustomerList[[#This Row],[URBAN]]+CustomerList[[#This Row],[SEMI URBAN]]+CustomerList[[#This Row],[RURAL]]</f>
        <v>63</v>
      </c>
      <c r="G46" s="181">
        <v>47</v>
      </c>
      <c r="I46" s="43">
        <v>61</v>
      </c>
      <c r="J46" s="43">
        <v>49</v>
      </c>
      <c r="K46" s="43">
        <f>CustomerList[[#This Row],[TOTAL]]-I46</f>
        <v>2</v>
      </c>
      <c r="L46" s="43">
        <f>CustomerList[[#This Row],[ATMS]]-J46</f>
        <v>-2</v>
      </c>
    </row>
    <row r="47" spans="1:12" s="139" customFormat="1" ht="14.1" customHeight="1" x14ac:dyDescent="0.2">
      <c r="A47" s="137"/>
      <c r="B47" s="138" t="s">
        <v>293</v>
      </c>
      <c r="C47" s="138">
        <f>SUBTOTAL(109,C26:C46)</f>
        <v>214</v>
      </c>
      <c r="D47" s="138">
        <f t="shared" ref="D47:G47" si="1">SUBTOTAL(109,D26:D46)</f>
        <v>282</v>
      </c>
      <c r="E47" s="138">
        <f t="shared" si="1"/>
        <v>377</v>
      </c>
      <c r="F47" s="138">
        <f t="shared" si="1"/>
        <v>873</v>
      </c>
      <c r="G47" s="138">
        <f t="shared" si="1"/>
        <v>1268</v>
      </c>
      <c r="I47" s="139">
        <v>860</v>
      </c>
      <c r="J47" s="139">
        <v>1269</v>
      </c>
      <c r="K47" s="43">
        <f>CustomerList[[#This Row],[TOTAL]]-I47</f>
        <v>13</v>
      </c>
      <c r="L47" s="43">
        <f>CustomerList[[#This Row],[ATMS]]-J47</f>
        <v>-1</v>
      </c>
    </row>
    <row r="48" spans="1:12" s="139" customFormat="1" ht="14.1" customHeight="1" x14ac:dyDescent="0.2">
      <c r="A48" s="137"/>
      <c r="B48" s="138" t="s">
        <v>595</v>
      </c>
      <c r="C48" s="138">
        <f>C47+C25</f>
        <v>1561</v>
      </c>
      <c r="D48" s="138">
        <f t="shared" ref="D48:G48" si="2">D47+D25</f>
        <v>1523</v>
      </c>
      <c r="E48" s="138">
        <f t="shared" si="2"/>
        <v>2045</v>
      </c>
      <c r="F48" s="138">
        <f t="shared" si="2"/>
        <v>5129</v>
      </c>
      <c r="G48" s="138">
        <f t="shared" si="2"/>
        <v>9535</v>
      </c>
      <c r="I48" s="139">
        <f>I47+I25</f>
        <v>5103</v>
      </c>
      <c r="J48" s="139">
        <f>J47+J25</f>
        <v>9547</v>
      </c>
      <c r="K48" s="43"/>
      <c r="L48" s="43"/>
    </row>
    <row r="49" spans="1:12" ht="14.1" customHeight="1" x14ac:dyDescent="0.2">
      <c r="A49" s="48">
        <v>43</v>
      </c>
      <c r="B49" s="141" t="s">
        <v>41</v>
      </c>
      <c r="C49" s="141">
        <v>273</v>
      </c>
      <c r="D49" s="141">
        <v>134</v>
      </c>
      <c r="E49" s="141">
        <v>48</v>
      </c>
      <c r="F49" s="140">
        <f>CustomerList[[#This Row],[URBAN]]+CustomerList[[#This Row],[SEMI URBAN]]+CustomerList[[#This Row],[RURAL]]</f>
        <v>455</v>
      </c>
      <c r="G49" s="181">
        <v>0</v>
      </c>
      <c r="I49" s="43">
        <v>455</v>
      </c>
      <c r="J49" s="43">
        <v>0</v>
      </c>
      <c r="K49" s="43">
        <f>CustomerList[[#This Row],[TOTAL]]-I49</f>
        <v>0</v>
      </c>
      <c r="L49" s="43">
        <f>CustomerList[[#This Row],[ATMS]]-J49</f>
        <v>0</v>
      </c>
    </row>
    <row r="50" spans="1:12" ht="14.1" customHeight="1" x14ac:dyDescent="0.2">
      <c r="A50" s="275">
        <v>44</v>
      </c>
      <c r="B50" s="141" t="s">
        <v>203</v>
      </c>
      <c r="C50" s="141">
        <v>316</v>
      </c>
      <c r="D50" s="141">
        <v>90</v>
      </c>
      <c r="E50" s="141">
        <v>48</v>
      </c>
      <c r="F50" s="140">
        <f>CustomerList[[#This Row],[URBAN]]+CustomerList[[#This Row],[SEMI URBAN]]+CustomerList[[#This Row],[RURAL]]</f>
        <v>454</v>
      </c>
      <c r="G50" s="181">
        <v>1</v>
      </c>
      <c r="I50" s="43">
        <v>454</v>
      </c>
      <c r="J50" s="43">
        <v>0</v>
      </c>
      <c r="K50" s="43">
        <f>CustomerList[[#This Row],[TOTAL]]-I50</f>
        <v>0</v>
      </c>
      <c r="L50" s="43">
        <f>CustomerList[[#This Row],[ATMS]]-J50</f>
        <v>1</v>
      </c>
    </row>
    <row r="51" spans="1:12" ht="14.1" customHeight="1" x14ac:dyDescent="0.2">
      <c r="A51" s="48">
        <v>45</v>
      </c>
      <c r="B51" s="141" t="s">
        <v>47</v>
      </c>
      <c r="C51" s="141">
        <v>262</v>
      </c>
      <c r="D51" s="141">
        <v>92</v>
      </c>
      <c r="E51" s="141">
        <v>52</v>
      </c>
      <c r="F51" s="140">
        <f>CustomerList[[#This Row],[URBAN]]+CustomerList[[#This Row],[SEMI URBAN]]+CustomerList[[#This Row],[RURAL]]</f>
        <v>406</v>
      </c>
      <c r="G51" s="181">
        <v>0</v>
      </c>
      <c r="I51" s="43">
        <v>406</v>
      </c>
      <c r="J51" s="43">
        <v>0</v>
      </c>
      <c r="K51" s="43">
        <f>CustomerList[[#This Row],[TOTAL]]-I51</f>
        <v>0</v>
      </c>
      <c r="L51" s="43">
        <f>CustomerList[[#This Row],[ATMS]]-J51</f>
        <v>0</v>
      </c>
    </row>
    <row r="52" spans="1:12" s="139" customFormat="1" ht="14.1" customHeight="1" x14ac:dyDescent="0.2">
      <c r="A52" s="137"/>
      <c r="B52" s="138" t="s">
        <v>296</v>
      </c>
      <c r="C52" s="138">
        <f>SUBTOTAL(109,C49:C51)</f>
        <v>851</v>
      </c>
      <c r="D52" s="138">
        <f t="shared" ref="D52:G52" si="3">SUBTOTAL(109,D49:D51)</f>
        <v>316</v>
      </c>
      <c r="E52" s="138">
        <f t="shared" si="3"/>
        <v>148</v>
      </c>
      <c r="F52" s="138">
        <f t="shared" si="3"/>
        <v>1315</v>
      </c>
      <c r="G52" s="138">
        <f t="shared" si="3"/>
        <v>1</v>
      </c>
      <c r="I52" s="139">
        <v>1315</v>
      </c>
      <c r="J52" s="139">
        <v>0</v>
      </c>
      <c r="K52" s="43">
        <f>CustomerList[[#This Row],[TOTAL]]-I52</f>
        <v>0</v>
      </c>
      <c r="L52" s="43">
        <f>CustomerList[[#This Row],[ATMS]]-J52</f>
        <v>1</v>
      </c>
    </row>
    <row r="53" spans="1:12" ht="14.1" customHeight="1" x14ac:dyDescent="0.2">
      <c r="A53" s="275">
        <v>46</v>
      </c>
      <c r="B53" s="141" t="s">
        <v>596</v>
      </c>
      <c r="C53" s="141">
        <v>297</v>
      </c>
      <c r="D53" s="141">
        <v>470</v>
      </c>
      <c r="E53" s="141">
        <v>86</v>
      </c>
      <c r="F53" s="140">
        <f>CustomerList[[#This Row],[URBAN]]+CustomerList[[#This Row],[SEMI URBAN]]+CustomerList[[#This Row],[RURAL]]</f>
        <v>853</v>
      </c>
      <c r="G53" s="181">
        <v>21</v>
      </c>
      <c r="I53" s="43">
        <v>853</v>
      </c>
      <c r="J53" s="43">
        <v>4</v>
      </c>
      <c r="K53" s="43">
        <f>CustomerList[[#This Row],[TOTAL]]-I53</f>
        <v>0</v>
      </c>
      <c r="L53" s="43">
        <f>CustomerList[[#This Row],[ATMS]]-J53</f>
        <v>17</v>
      </c>
    </row>
    <row r="54" spans="1:12" s="139" customFormat="1" ht="14.1" customHeight="1" x14ac:dyDescent="0.2">
      <c r="A54" s="304"/>
      <c r="B54" s="138" t="s">
        <v>294</v>
      </c>
      <c r="C54" s="138">
        <f>SUBTOTAL(109,C53:C53)</f>
        <v>297</v>
      </c>
      <c r="D54" s="138">
        <f>SUBTOTAL(109,D53:D53)</f>
        <v>470</v>
      </c>
      <c r="E54" s="138">
        <f>SUBTOTAL(109,E53:E53)</f>
        <v>86</v>
      </c>
      <c r="F54" s="138">
        <f>SUBTOTAL(109,F53:F53)</f>
        <v>853</v>
      </c>
      <c r="G54" s="138">
        <f>SUBTOTAL(109,G53:G53)</f>
        <v>21</v>
      </c>
      <c r="I54" s="139">
        <v>861</v>
      </c>
      <c r="J54" s="139">
        <v>7</v>
      </c>
      <c r="K54" s="43">
        <f>CustomerList[[#This Row],[TOTAL]]-I54</f>
        <v>-8</v>
      </c>
      <c r="L54" s="43">
        <f>CustomerList[[#This Row],[ATMS]]-J54</f>
        <v>14</v>
      </c>
    </row>
    <row r="55" spans="1:12" s="139" customFormat="1" ht="14.1" customHeight="1" x14ac:dyDescent="0.2">
      <c r="A55" s="275">
        <v>47</v>
      </c>
      <c r="B55" s="141" t="s">
        <v>588</v>
      </c>
      <c r="C55" s="141">
        <v>0</v>
      </c>
      <c r="D55" s="141">
        <v>16</v>
      </c>
      <c r="E55" s="141">
        <v>21</v>
      </c>
      <c r="F55" s="138">
        <f>CustomerList[[#This Row],[RURAL]]+CustomerList[[#This Row],[SEMI URBAN]]+CustomerList[[#This Row],[URBAN]]</f>
        <v>37</v>
      </c>
      <c r="G55" s="141">
        <v>37</v>
      </c>
    </row>
    <row r="56" spans="1:12" ht="14.1" customHeight="1" x14ac:dyDescent="0.2">
      <c r="A56" s="275">
        <v>48</v>
      </c>
      <c r="B56" s="141" t="s">
        <v>589</v>
      </c>
      <c r="C56" s="141">
        <v>5</v>
      </c>
      <c r="D56" s="141">
        <v>4</v>
      </c>
      <c r="E56" s="141">
        <v>16</v>
      </c>
      <c r="F56" s="138">
        <f>CustomerList[[#This Row],[RURAL]]+CustomerList[[#This Row],[SEMI URBAN]]+CustomerList[[#This Row],[URBAN]]</f>
        <v>25</v>
      </c>
      <c r="G56" s="181">
        <v>20</v>
      </c>
    </row>
    <row r="57" spans="1:12" ht="14.1" customHeight="1" x14ac:dyDescent="0.2">
      <c r="A57" s="275">
        <v>49</v>
      </c>
      <c r="B57" s="141" t="s">
        <v>590</v>
      </c>
      <c r="C57" s="141">
        <v>0</v>
      </c>
      <c r="D57" s="141">
        <v>0</v>
      </c>
      <c r="E57" s="141">
        <v>1</v>
      </c>
      <c r="F57" s="138">
        <f>CustomerList[[#This Row],[RURAL]]+CustomerList[[#This Row],[SEMI URBAN]]+CustomerList[[#This Row],[URBAN]]</f>
        <v>1</v>
      </c>
      <c r="G57" s="181">
        <v>1</v>
      </c>
    </row>
    <row r="58" spans="1:12" ht="14.1" customHeight="1" x14ac:dyDescent="0.2">
      <c r="A58" s="275">
        <v>50</v>
      </c>
      <c r="B58" s="141" t="s">
        <v>591</v>
      </c>
      <c r="C58" s="141">
        <v>0</v>
      </c>
      <c r="D58" s="141">
        <v>3</v>
      </c>
      <c r="E58" s="141">
        <v>6</v>
      </c>
      <c r="F58" s="138">
        <f>CustomerList[[#This Row],[RURAL]]+CustomerList[[#This Row],[SEMI URBAN]]+CustomerList[[#This Row],[URBAN]]</f>
        <v>9</v>
      </c>
      <c r="G58" s="181">
        <v>0</v>
      </c>
    </row>
    <row r="59" spans="1:12" ht="14.1" customHeight="1" x14ac:dyDescent="0.2">
      <c r="A59" s="275">
        <v>51</v>
      </c>
      <c r="B59" s="141" t="s">
        <v>592</v>
      </c>
      <c r="C59" s="141">
        <v>0</v>
      </c>
      <c r="D59" s="141">
        <v>0</v>
      </c>
      <c r="E59" s="141">
        <v>22</v>
      </c>
      <c r="F59" s="138">
        <f>CustomerList[[#This Row],[RURAL]]+CustomerList[[#This Row],[SEMI URBAN]]+CustomerList[[#This Row],[URBAN]]</f>
        <v>22</v>
      </c>
      <c r="G59" s="181">
        <v>1</v>
      </c>
    </row>
    <row r="60" spans="1:12" ht="14.1" customHeight="1" x14ac:dyDescent="0.2">
      <c r="A60" s="275">
        <v>52</v>
      </c>
      <c r="B60" s="141" t="s">
        <v>582</v>
      </c>
      <c r="C60" s="141">
        <v>0</v>
      </c>
      <c r="D60" s="141">
        <v>1</v>
      </c>
      <c r="E60" s="141">
        <v>1</v>
      </c>
      <c r="F60" s="138">
        <f>CustomerList[[#This Row],[RURAL]]+CustomerList[[#This Row],[SEMI URBAN]]+CustomerList[[#This Row],[URBAN]]</f>
        <v>2</v>
      </c>
      <c r="G60" s="181">
        <v>2</v>
      </c>
    </row>
    <row r="61" spans="1:12" ht="14.1" customHeight="1" x14ac:dyDescent="0.2">
      <c r="A61" s="275">
        <v>53</v>
      </c>
      <c r="B61" s="141" t="s">
        <v>593</v>
      </c>
      <c r="C61" s="141">
        <v>26</v>
      </c>
      <c r="D61" s="141">
        <v>3</v>
      </c>
      <c r="E61" s="141">
        <v>4</v>
      </c>
      <c r="F61" s="138">
        <f>CustomerList[[#This Row],[RURAL]]+CustomerList[[#This Row],[SEMI URBAN]]+CustomerList[[#This Row],[URBAN]]</f>
        <v>33</v>
      </c>
      <c r="G61" s="181">
        <v>3</v>
      </c>
    </row>
    <row r="62" spans="1:12" s="139" customFormat="1" ht="14.1" customHeight="1" x14ac:dyDescent="0.2">
      <c r="A62" s="137"/>
      <c r="B62" s="138" t="s">
        <v>594</v>
      </c>
      <c r="C62" s="138">
        <f>C61+C60+C59+C58+C57+C56+C55</f>
        <v>31</v>
      </c>
      <c r="D62" s="138">
        <f t="shared" ref="D62:E62" si="4">D61+D60+D59+D58+D57+D56+D55</f>
        <v>27</v>
      </c>
      <c r="E62" s="138">
        <f t="shared" si="4"/>
        <v>71</v>
      </c>
      <c r="F62" s="138">
        <f>F61+F60+F59+F58+F57+F56+F55</f>
        <v>129</v>
      </c>
      <c r="G62" s="138">
        <f t="shared" ref="G62" si="5">G61+G60+G59+G58+G57+G56+G55</f>
        <v>64</v>
      </c>
    </row>
    <row r="63" spans="1:12" ht="14.1" customHeight="1" x14ac:dyDescent="0.2">
      <c r="A63" s="137"/>
      <c r="B63" s="138" t="s">
        <v>0</v>
      </c>
      <c r="C63" s="138">
        <f>C62+C54+C52+C47+C25</f>
        <v>2740</v>
      </c>
      <c r="D63" s="138">
        <f t="shared" ref="D63:G63" si="6">D62+D54+D52+D47+D25</f>
        <v>2336</v>
      </c>
      <c r="E63" s="138">
        <f t="shared" si="6"/>
        <v>2350</v>
      </c>
      <c r="F63" s="138">
        <f t="shared" si="6"/>
        <v>7426</v>
      </c>
      <c r="G63" s="138">
        <f t="shared" si="6"/>
        <v>9621</v>
      </c>
      <c r="I63" s="139">
        <v>7279</v>
      </c>
      <c r="J63" s="139">
        <v>9554</v>
      </c>
      <c r="K63" s="43">
        <f>CustomerList[[#This Row],[TOTAL]]-I63</f>
        <v>147</v>
      </c>
      <c r="L63" s="43">
        <f>CustomerList[[#This Row],[ATMS]]-J63</f>
        <v>67</v>
      </c>
    </row>
    <row r="64" spans="1:12" ht="18.75" customHeight="1" x14ac:dyDescent="0.2">
      <c r="A64" s="282"/>
      <c r="B64" s="280"/>
      <c r="C64" s="621" t="s">
        <v>997</v>
      </c>
      <c r="D64" s="280"/>
      <c r="E64" s="280"/>
      <c r="F64" s="281"/>
      <c r="G64" s="283"/>
    </row>
    <row r="67" spans="3:7" ht="18.75" customHeight="1" x14ac:dyDescent="0.2">
      <c r="C67" s="402"/>
      <c r="D67" s="402"/>
      <c r="E67" s="402"/>
    </row>
    <row r="68" spans="3:7" ht="18.75" customHeight="1" x14ac:dyDescent="0.2">
      <c r="C68" s="403"/>
      <c r="D68" s="403"/>
      <c r="E68" s="403"/>
      <c r="G68" s="404"/>
    </row>
    <row r="69" spans="3:7" ht="18.75" customHeight="1" x14ac:dyDescent="0.2">
      <c r="G69" s="404"/>
    </row>
    <row r="70" spans="3:7" ht="18.75" customHeight="1" x14ac:dyDescent="0.2">
      <c r="G70" s="404"/>
    </row>
    <row r="71" spans="3:7" ht="18.75" customHeight="1" x14ac:dyDescent="0.2">
      <c r="G71" s="404"/>
    </row>
  </sheetData>
  <sheetProtection formatCells="0" formatColumns="0" formatRows="0" insertColumns="0" insertRows="0" insertHyperlinks="0" deleteColumns="0" deleteRows="0" selectLockedCells="1" sort="0" autoFilter="0" pivotTables="0"/>
  <mergeCells count="4">
    <mergeCell ref="A1:G1"/>
    <mergeCell ref="A2:G2"/>
    <mergeCell ref="I2:J2"/>
    <mergeCell ref="K2:L2"/>
  </mergeCells>
  <phoneticPr fontId="10" type="noConversion"/>
  <printOptions horizontalCentered="1"/>
  <pageMargins left="0.25" right="0.25" top="0.25" bottom="0.25" header="0.3" footer="0.3"/>
  <pageSetup scale="80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5"/>
  <sheetViews>
    <sheetView zoomScaleNormal="100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H66" sqref="H66"/>
    </sheetView>
  </sheetViews>
  <sheetFormatPr defaultColWidth="4.42578125" defaultRowHeight="13.5" x14ac:dyDescent="0.2"/>
  <cols>
    <col min="1" max="1" width="4.42578125" style="67"/>
    <col min="2" max="2" width="22.5703125" style="67" customWidth="1"/>
    <col min="3" max="3" width="6.85546875" style="67" customWidth="1"/>
    <col min="4" max="4" width="10.140625" style="67" customWidth="1"/>
    <col min="5" max="5" width="7.5703125" style="67" customWidth="1"/>
    <col min="6" max="6" width="10.42578125" style="67" customWidth="1"/>
    <col min="7" max="7" width="9.42578125" style="67" customWidth="1"/>
    <col min="8" max="8" width="10" style="67" customWidth="1"/>
    <col min="9" max="9" width="9.85546875" style="67" customWidth="1"/>
    <col min="10" max="10" width="10.140625" style="67" customWidth="1"/>
    <col min="11" max="11" width="10.5703125" style="67" customWidth="1"/>
    <col min="12" max="12" width="10.28515625" style="67" customWidth="1"/>
    <col min="13" max="13" width="9" style="67" customWidth="1"/>
    <col min="14" max="14" width="10.5703125" style="67" customWidth="1"/>
    <col min="15" max="17" width="9" style="67" hidden="1" customWidth="1"/>
    <col min="18" max="18" width="8.85546875" style="67" hidden="1" customWidth="1"/>
    <col min="19" max="19" width="4.42578125" style="67" customWidth="1"/>
    <col min="20" max="20" width="8" style="67" customWidth="1"/>
    <col min="21" max="24" width="4.42578125" style="67" customWidth="1"/>
    <col min="25" max="25" width="9.42578125" style="67" customWidth="1"/>
    <col min="26" max="16384" width="4.42578125" style="67"/>
  </cols>
  <sheetData>
    <row r="1" spans="1:18" ht="15.75" x14ac:dyDescent="0.2">
      <c r="A1" s="483" t="s">
        <v>611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</row>
    <row r="2" spans="1:18" ht="13.5" customHeight="1" x14ac:dyDescent="0.2">
      <c r="A2" s="484" t="s">
        <v>111</v>
      </c>
      <c r="B2" s="484" t="s">
        <v>95</v>
      </c>
      <c r="C2" s="477" t="s">
        <v>612</v>
      </c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9"/>
    </row>
    <row r="3" spans="1:18" ht="15" customHeight="1" x14ac:dyDescent="0.2">
      <c r="A3" s="484"/>
      <c r="B3" s="484"/>
      <c r="C3" s="485" t="s">
        <v>144</v>
      </c>
      <c r="D3" s="486"/>
      <c r="E3" s="473" t="s">
        <v>127</v>
      </c>
      <c r="F3" s="473"/>
      <c r="G3" s="486" t="s">
        <v>128</v>
      </c>
      <c r="H3" s="489"/>
      <c r="I3" s="473" t="s">
        <v>145</v>
      </c>
      <c r="J3" s="473"/>
      <c r="K3" s="473" t="s">
        <v>122</v>
      </c>
      <c r="L3" s="473"/>
      <c r="M3" s="473" t="s">
        <v>146</v>
      </c>
      <c r="N3" s="473"/>
    </row>
    <row r="4" spans="1:18" ht="20.100000000000001" customHeight="1" x14ac:dyDescent="0.2">
      <c r="A4" s="484"/>
      <c r="B4" s="484"/>
      <c r="C4" s="487"/>
      <c r="D4" s="488"/>
      <c r="E4" s="473"/>
      <c r="F4" s="473"/>
      <c r="G4" s="488"/>
      <c r="H4" s="490"/>
      <c r="I4" s="473"/>
      <c r="J4" s="473"/>
      <c r="K4" s="473"/>
      <c r="L4" s="473"/>
      <c r="M4" s="473"/>
      <c r="N4" s="473"/>
    </row>
    <row r="5" spans="1:18" ht="15" customHeight="1" x14ac:dyDescent="0.2">
      <c r="A5" s="484"/>
      <c r="B5" s="484"/>
      <c r="C5" s="309" t="s">
        <v>208</v>
      </c>
      <c r="D5" s="309" t="s">
        <v>207</v>
      </c>
      <c r="E5" s="309" t="s">
        <v>208</v>
      </c>
      <c r="F5" s="309" t="s">
        <v>207</v>
      </c>
      <c r="G5" s="309" t="s">
        <v>208</v>
      </c>
      <c r="H5" s="309" t="s">
        <v>207</v>
      </c>
      <c r="I5" s="309" t="s">
        <v>208</v>
      </c>
      <c r="J5" s="309" t="s">
        <v>207</v>
      </c>
      <c r="K5" s="309" t="s">
        <v>208</v>
      </c>
      <c r="L5" s="309" t="s">
        <v>207</v>
      </c>
      <c r="M5" s="309" t="s">
        <v>208</v>
      </c>
      <c r="N5" s="309" t="s">
        <v>207</v>
      </c>
      <c r="O5" s="121" t="s">
        <v>209</v>
      </c>
      <c r="P5" s="121" t="s">
        <v>1</v>
      </c>
      <c r="Q5" s="121" t="s">
        <v>231</v>
      </c>
      <c r="R5" s="121" t="s">
        <v>210</v>
      </c>
    </row>
    <row r="6" spans="1:18" ht="12.6" customHeight="1" x14ac:dyDescent="0.2">
      <c r="A6" s="48">
        <v>1</v>
      </c>
      <c r="B6" s="49" t="s">
        <v>50</v>
      </c>
      <c r="C6" s="61">
        <v>0</v>
      </c>
      <c r="D6" s="61">
        <v>0</v>
      </c>
      <c r="E6" s="61">
        <v>398</v>
      </c>
      <c r="F6" s="61">
        <v>1651</v>
      </c>
      <c r="G6" s="61">
        <v>0</v>
      </c>
      <c r="H6" s="61">
        <v>0</v>
      </c>
      <c r="I6" s="61">
        <v>6577</v>
      </c>
      <c r="J6" s="61">
        <v>7903</v>
      </c>
      <c r="K6" s="61">
        <v>5659</v>
      </c>
      <c r="L6" s="61">
        <v>145463</v>
      </c>
      <c r="M6" s="61">
        <f t="shared" ref="M6:M26" si="0">C6+E6+G6+I6+K6</f>
        <v>12634</v>
      </c>
      <c r="N6" s="61">
        <f t="shared" ref="N6:N26" si="1">D6+F6+H6+J6+L6</f>
        <v>155017</v>
      </c>
      <c r="O6" s="67">
        <f>'Pri Sec_outstanding_6'!P6</f>
        <v>477690</v>
      </c>
      <c r="P6" s="67">
        <f>N6+O6</f>
        <v>632707</v>
      </c>
      <c r="Q6" s="67">
        <f>'CD Ratio_3(i)'!F6</f>
        <v>632707</v>
      </c>
      <c r="R6" s="67">
        <f t="shared" ref="R6:R56" si="2">P6-Q6</f>
        <v>0</v>
      </c>
    </row>
    <row r="7" spans="1:18" ht="12.6" customHeight="1" x14ac:dyDescent="0.2">
      <c r="A7" s="48">
        <v>2</v>
      </c>
      <c r="B7" s="49" t="s">
        <v>51</v>
      </c>
      <c r="C7" s="61">
        <v>0</v>
      </c>
      <c r="D7" s="61">
        <v>0</v>
      </c>
      <c r="E7" s="61">
        <v>14</v>
      </c>
      <c r="F7" s="61">
        <v>215</v>
      </c>
      <c r="G7" s="61">
        <v>126</v>
      </c>
      <c r="H7" s="61">
        <v>3804</v>
      </c>
      <c r="I7" s="61">
        <v>304</v>
      </c>
      <c r="J7" s="61">
        <v>1878</v>
      </c>
      <c r="K7" s="61">
        <v>3859</v>
      </c>
      <c r="L7" s="61">
        <v>45215</v>
      </c>
      <c r="M7" s="61">
        <f t="shared" si="0"/>
        <v>4303</v>
      </c>
      <c r="N7" s="61">
        <f t="shared" si="1"/>
        <v>51112</v>
      </c>
      <c r="O7" s="67">
        <f>'Pri Sec_outstanding_6'!P7</f>
        <v>47499</v>
      </c>
      <c r="P7" s="67">
        <f t="shared" ref="P7:P56" si="3">N7+O7</f>
        <v>98611</v>
      </c>
      <c r="Q7" s="67">
        <f>'CD Ratio_3(i)'!F7</f>
        <v>98611</v>
      </c>
      <c r="R7" s="67">
        <f t="shared" si="2"/>
        <v>0</v>
      </c>
    </row>
    <row r="8" spans="1:18" ht="12.6" customHeight="1" x14ac:dyDescent="0.2">
      <c r="A8" s="48">
        <v>3</v>
      </c>
      <c r="B8" s="49" t="s">
        <v>52</v>
      </c>
      <c r="C8" s="61">
        <v>2</v>
      </c>
      <c r="D8" s="61">
        <v>259</v>
      </c>
      <c r="E8" s="61">
        <v>194</v>
      </c>
      <c r="F8" s="61">
        <v>1243</v>
      </c>
      <c r="G8" s="61">
        <v>3412</v>
      </c>
      <c r="H8" s="61">
        <v>35345</v>
      </c>
      <c r="I8" s="61">
        <v>3875</v>
      </c>
      <c r="J8" s="61">
        <v>1324</v>
      </c>
      <c r="K8" s="61">
        <v>26091</v>
      </c>
      <c r="L8" s="61">
        <v>244477</v>
      </c>
      <c r="M8" s="61">
        <f t="shared" si="0"/>
        <v>33574</v>
      </c>
      <c r="N8" s="61">
        <f t="shared" si="1"/>
        <v>282648</v>
      </c>
      <c r="O8" s="67">
        <f>'Pri Sec_outstanding_6'!P8</f>
        <v>701804</v>
      </c>
      <c r="P8" s="67">
        <f t="shared" si="3"/>
        <v>984452</v>
      </c>
      <c r="Q8" s="67">
        <f>'CD Ratio_3(i)'!F8</f>
        <v>984452</v>
      </c>
      <c r="R8" s="67">
        <f t="shared" si="2"/>
        <v>0</v>
      </c>
    </row>
    <row r="9" spans="1:18" ht="12.6" customHeight="1" x14ac:dyDescent="0.2">
      <c r="A9" s="48">
        <v>4</v>
      </c>
      <c r="B9" s="49" t="s">
        <v>53</v>
      </c>
      <c r="C9" s="61">
        <v>0</v>
      </c>
      <c r="D9" s="61">
        <v>0</v>
      </c>
      <c r="E9" s="61">
        <v>177</v>
      </c>
      <c r="F9" s="61">
        <v>5138</v>
      </c>
      <c r="G9" s="61">
        <v>4945</v>
      </c>
      <c r="H9" s="61">
        <v>59340</v>
      </c>
      <c r="I9" s="61">
        <v>8279</v>
      </c>
      <c r="J9" s="61">
        <v>27421</v>
      </c>
      <c r="K9" s="61">
        <v>59814</v>
      </c>
      <c r="L9" s="61">
        <v>262861</v>
      </c>
      <c r="M9" s="61">
        <f t="shared" si="0"/>
        <v>73215</v>
      </c>
      <c r="N9" s="61">
        <f t="shared" si="1"/>
        <v>354760</v>
      </c>
      <c r="O9" s="67">
        <f>'Pri Sec_outstanding_6'!P9</f>
        <v>1436883</v>
      </c>
      <c r="P9" s="67">
        <f t="shared" si="3"/>
        <v>1791643</v>
      </c>
      <c r="Q9" s="67">
        <f>'CD Ratio_3(i)'!F9</f>
        <v>1791643</v>
      </c>
      <c r="R9" s="67">
        <f t="shared" si="2"/>
        <v>0</v>
      </c>
    </row>
    <row r="10" spans="1:18" ht="12.6" customHeight="1" x14ac:dyDescent="0.2">
      <c r="A10" s="48">
        <v>5</v>
      </c>
      <c r="B10" s="49" t="s">
        <v>54</v>
      </c>
      <c r="C10" s="61">
        <v>1</v>
      </c>
      <c r="D10" s="61">
        <v>2051.4499999999998</v>
      </c>
      <c r="E10" s="61">
        <v>79</v>
      </c>
      <c r="F10" s="61">
        <v>1909.73</v>
      </c>
      <c r="G10" s="61">
        <v>650</v>
      </c>
      <c r="H10" s="61">
        <v>21678</v>
      </c>
      <c r="I10" s="61">
        <v>6155</v>
      </c>
      <c r="J10" s="61">
        <v>29610.91</v>
      </c>
      <c r="K10" s="61">
        <v>1543</v>
      </c>
      <c r="L10" s="61">
        <v>37592.11</v>
      </c>
      <c r="M10" s="61">
        <f t="shared" si="0"/>
        <v>8428</v>
      </c>
      <c r="N10" s="61">
        <f t="shared" si="1"/>
        <v>92842.2</v>
      </c>
      <c r="O10" s="67">
        <f>'Pri Sec_outstanding_6'!P10</f>
        <v>227927.82</v>
      </c>
      <c r="P10" s="67">
        <f t="shared" si="3"/>
        <v>320770.02</v>
      </c>
      <c r="Q10" s="67">
        <f>'CD Ratio_3(i)'!F10</f>
        <v>320770</v>
      </c>
      <c r="R10" s="67">
        <f t="shared" si="2"/>
        <v>2.0000000018626451E-2</v>
      </c>
    </row>
    <row r="11" spans="1:18" ht="12.6" customHeight="1" x14ac:dyDescent="0.2">
      <c r="A11" s="48">
        <v>6</v>
      </c>
      <c r="B11" s="49" t="s">
        <v>55</v>
      </c>
      <c r="C11" s="61">
        <v>0</v>
      </c>
      <c r="D11" s="61">
        <v>0.3</v>
      </c>
      <c r="E11" s="61">
        <v>235</v>
      </c>
      <c r="F11" s="61">
        <v>1339</v>
      </c>
      <c r="G11" s="61">
        <v>1850</v>
      </c>
      <c r="H11" s="61">
        <v>36476</v>
      </c>
      <c r="I11" s="61">
        <v>18115</v>
      </c>
      <c r="J11" s="61">
        <v>118325</v>
      </c>
      <c r="K11" s="61">
        <v>1512</v>
      </c>
      <c r="L11" s="61">
        <v>88806</v>
      </c>
      <c r="M11" s="61">
        <f t="shared" si="0"/>
        <v>21712</v>
      </c>
      <c r="N11" s="61">
        <f t="shared" si="1"/>
        <v>244946.3</v>
      </c>
      <c r="O11" s="67">
        <f>'Pri Sec_outstanding_6'!P11</f>
        <v>353497.74</v>
      </c>
      <c r="P11" s="67">
        <f t="shared" si="3"/>
        <v>598444.04</v>
      </c>
      <c r="Q11" s="67">
        <f>'CD Ratio_3(i)'!F11</f>
        <v>598444.02</v>
      </c>
      <c r="R11" s="67">
        <f t="shared" si="2"/>
        <v>2.0000000018626451E-2</v>
      </c>
    </row>
    <row r="12" spans="1:18" ht="12.6" customHeight="1" x14ac:dyDescent="0.2">
      <c r="A12" s="48">
        <v>7</v>
      </c>
      <c r="B12" s="49" t="s">
        <v>56</v>
      </c>
      <c r="C12" s="61">
        <v>0</v>
      </c>
      <c r="D12" s="61">
        <v>0</v>
      </c>
      <c r="E12" s="61">
        <v>227</v>
      </c>
      <c r="F12" s="61">
        <v>4115</v>
      </c>
      <c r="G12" s="61">
        <v>1261</v>
      </c>
      <c r="H12" s="61">
        <v>29742</v>
      </c>
      <c r="I12" s="61">
        <v>8324</v>
      </c>
      <c r="J12" s="61">
        <v>14775</v>
      </c>
      <c r="K12" s="61">
        <v>34908</v>
      </c>
      <c r="L12" s="61">
        <v>326190</v>
      </c>
      <c r="M12" s="61">
        <f t="shared" si="0"/>
        <v>44720</v>
      </c>
      <c r="N12" s="61">
        <f t="shared" si="1"/>
        <v>374822</v>
      </c>
      <c r="O12" s="67">
        <f>'Pri Sec_outstanding_6'!P12</f>
        <v>1021316</v>
      </c>
      <c r="P12" s="67">
        <f t="shared" si="3"/>
        <v>1396138</v>
      </c>
      <c r="Q12" s="67">
        <f>'CD Ratio_3(i)'!F12</f>
        <v>1396138</v>
      </c>
      <c r="R12" s="67">
        <f t="shared" si="2"/>
        <v>0</v>
      </c>
    </row>
    <row r="13" spans="1:18" ht="12.6" customHeight="1" x14ac:dyDescent="0.2">
      <c r="A13" s="48">
        <v>8</v>
      </c>
      <c r="B13" s="49" t="s">
        <v>43</v>
      </c>
      <c r="C13" s="61">
        <v>0</v>
      </c>
      <c r="D13" s="61">
        <v>0</v>
      </c>
      <c r="E13" s="61">
        <v>9</v>
      </c>
      <c r="F13" s="61">
        <v>151.77000000000001</v>
      </c>
      <c r="G13" s="61">
        <v>110</v>
      </c>
      <c r="H13" s="61">
        <v>3637.43</v>
      </c>
      <c r="I13" s="61">
        <v>761</v>
      </c>
      <c r="J13" s="61">
        <v>482.57</v>
      </c>
      <c r="K13" s="61">
        <v>4031</v>
      </c>
      <c r="L13" s="61">
        <v>43624.3</v>
      </c>
      <c r="M13" s="61">
        <f t="shared" si="0"/>
        <v>4911</v>
      </c>
      <c r="N13" s="61">
        <f t="shared" si="1"/>
        <v>47896.07</v>
      </c>
      <c r="O13" s="67">
        <f>'Pri Sec_outstanding_6'!P13</f>
        <v>101280.27</v>
      </c>
      <c r="P13" s="67">
        <f t="shared" si="3"/>
        <v>149176.34</v>
      </c>
      <c r="Q13" s="67">
        <f>'CD Ratio_3(i)'!F13</f>
        <v>149176.28</v>
      </c>
      <c r="R13" s="67">
        <f t="shared" si="2"/>
        <v>5.9999999997671694E-2</v>
      </c>
    </row>
    <row r="14" spans="1:18" ht="12.6" customHeight="1" x14ac:dyDescent="0.2">
      <c r="A14" s="48">
        <v>9</v>
      </c>
      <c r="B14" s="49" t="s">
        <v>44</v>
      </c>
      <c r="C14" s="61">
        <v>0</v>
      </c>
      <c r="D14" s="61">
        <v>0</v>
      </c>
      <c r="E14" s="61">
        <v>18</v>
      </c>
      <c r="F14" s="61">
        <v>292</v>
      </c>
      <c r="G14" s="61">
        <v>457</v>
      </c>
      <c r="H14" s="61">
        <v>9128</v>
      </c>
      <c r="I14" s="61">
        <v>3814</v>
      </c>
      <c r="J14" s="61">
        <v>8231</v>
      </c>
      <c r="K14" s="61">
        <v>1237</v>
      </c>
      <c r="L14" s="61">
        <v>105812</v>
      </c>
      <c r="M14" s="61">
        <f t="shared" si="0"/>
        <v>5526</v>
      </c>
      <c r="N14" s="61">
        <f t="shared" si="1"/>
        <v>123463</v>
      </c>
      <c r="O14" s="67">
        <f>'Pri Sec_outstanding_6'!P14</f>
        <v>74885</v>
      </c>
      <c r="P14" s="67">
        <f t="shared" si="3"/>
        <v>198348</v>
      </c>
      <c r="Q14" s="67">
        <f>'CD Ratio_3(i)'!F14</f>
        <v>198348</v>
      </c>
      <c r="R14" s="67">
        <f t="shared" si="2"/>
        <v>0</v>
      </c>
    </row>
    <row r="15" spans="1:18" ht="12.6" customHeight="1" x14ac:dyDescent="0.2">
      <c r="A15" s="48">
        <v>10</v>
      </c>
      <c r="B15" s="49" t="s">
        <v>76</v>
      </c>
      <c r="C15" s="61">
        <v>0</v>
      </c>
      <c r="D15" s="61">
        <v>0</v>
      </c>
      <c r="E15" s="61">
        <v>4</v>
      </c>
      <c r="F15" s="61">
        <v>72</v>
      </c>
      <c r="G15" s="61">
        <v>718</v>
      </c>
      <c r="H15" s="61">
        <v>27740</v>
      </c>
      <c r="I15" s="61">
        <v>3671</v>
      </c>
      <c r="J15" s="61">
        <v>23652</v>
      </c>
      <c r="K15" s="61">
        <v>1135</v>
      </c>
      <c r="L15" s="61">
        <v>141767</v>
      </c>
      <c r="M15" s="61">
        <f t="shared" si="0"/>
        <v>5528</v>
      </c>
      <c r="N15" s="61">
        <f t="shared" si="1"/>
        <v>193231</v>
      </c>
      <c r="O15" s="67">
        <f>'Pri Sec_outstanding_6'!P15</f>
        <v>224298</v>
      </c>
      <c r="P15" s="67">
        <f t="shared" si="3"/>
        <v>417529</v>
      </c>
      <c r="Q15" s="67">
        <f>'CD Ratio_3(i)'!F15</f>
        <v>417529</v>
      </c>
      <c r="R15" s="67">
        <f t="shared" si="2"/>
        <v>0</v>
      </c>
    </row>
    <row r="16" spans="1:18" ht="12.6" customHeight="1" x14ac:dyDescent="0.2">
      <c r="A16" s="48">
        <v>11</v>
      </c>
      <c r="B16" s="49" t="s">
        <v>57</v>
      </c>
      <c r="C16" s="61">
        <v>0</v>
      </c>
      <c r="D16" s="61">
        <v>0</v>
      </c>
      <c r="E16" s="61">
        <v>44</v>
      </c>
      <c r="F16" s="61">
        <v>219.57</v>
      </c>
      <c r="G16" s="61">
        <v>148</v>
      </c>
      <c r="H16" s="61">
        <v>3401.13</v>
      </c>
      <c r="I16" s="61">
        <v>70</v>
      </c>
      <c r="J16" s="61">
        <v>24.41</v>
      </c>
      <c r="K16" s="61">
        <v>2199</v>
      </c>
      <c r="L16" s="61">
        <v>35418.629999999997</v>
      </c>
      <c r="M16" s="61">
        <f t="shared" si="0"/>
        <v>2461</v>
      </c>
      <c r="N16" s="61">
        <f t="shared" si="1"/>
        <v>39063.74</v>
      </c>
      <c r="O16" s="67">
        <f>'Pri Sec_outstanding_6'!P16</f>
        <v>29156</v>
      </c>
      <c r="P16" s="67">
        <f t="shared" si="3"/>
        <v>68219.739999999991</v>
      </c>
      <c r="Q16" s="67">
        <f>'CD Ratio_3(i)'!F16</f>
        <v>68219.740000000005</v>
      </c>
      <c r="R16" s="67">
        <f t="shared" si="2"/>
        <v>0</v>
      </c>
    </row>
    <row r="17" spans="1:20" ht="12.6" customHeight="1" x14ac:dyDescent="0.2">
      <c r="A17" s="48">
        <v>12</v>
      </c>
      <c r="B17" s="49" t="s">
        <v>58</v>
      </c>
      <c r="C17" s="61">
        <v>0</v>
      </c>
      <c r="D17" s="61">
        <v>0</v>
      </c>
      <c r="E17" s="61">
        <v>11</v>
      </c>
      <c r="F17" s="61">
        <v>127</v>
      </c>
      <c r="G17" s="61">
        <v>98</v>
      </c>
      <c r="H17" s="61">
        <v>3172</v>
      </c>
      <c r="I17" s="61">
        <v>1036</v>
      </c>
      <c r="J17" s="61">
        <v>1390.33</v>
      </c>
      <c r="K17" s="61">
        <v>4121</v>
      </c>
      <c r="L17" s="61">
        <v>38119.769999999997</v>
      </c>
      <c r="M17" s="61">
        <f t="shared" si="0"/>
        <v>5266</v>
      </c>
      <c r="N17" s="61">
        <f t="shared" si="1"/>
        <v>42809.1</v>
      </c>
      <c r="O17" s="67">
        <f>'Pri Sec_outstanding_6'!P17</f>
        <v>61514</v>
      </c>
      <c r="P17" s="67">
        <f t="shared" si="3"/>
        <v>104323.1</v>
      </c>
      <c r="Q17" s="67">
        <f>'CD Ratio_3(i)'!F17</f>
        <v>104323</v>
      </c>
      <c r="R17" s="67">
        <f t="shared" si="2"/>
        <v>0.10000000000582077</v>
      </c>
    </row>
    <row r="18" spans="1:20" ht="12.6" customHeight="1" x14ac:dyDescent="0.2">
      <c r="A18" s="48">
        <v>13</v>
      </c>
      <c r="B18" s="49" t="s">
        <v>186</v>
      </c>
      <c r="C18" s="61">
        <v>19</v>
      </c>
      <c r="D18" s="61">
        <v>7156</v>
      </c>
      <c r="E18" s="61">
        <v>105</v>
      </c>
      <c r="F18" s="61">
        <v>1446</v>
      </c>
      <c r="G18" s="61">
        <v>837</v>
      </c>
      <c r="H18" s="61">
        <v>13182</v>
      </c>
      <c r="I18" s="61">
        <v>2325</v>
      </c>
      <c r="J18" s="61">
        <v>4501</v>
      </c>
      <c r="K18" s="61">
        <v>4216</v>
      </c>
      <c r="L18" s="61">
        <v>74517</v>
      </c>
      <c r="M18" s="61">
        <f t="shared" si="0"/>
        <v>7502</v>
      </c>
      <c r="N18" s="61">
        <f t="shared" si="1"/>
        <v>100802</v>
      </c>
      <c r="O18" s="67">
        <f>'Pri Sec_outstanding_6'!P18</f>
        <v>132103</v>
      </c>
      <c r="P18" s="67">
        <f t="shared" si="3"/>
        <v>232905</v>
      </c>
      <c r="Q18" s="67">
        <f>'CD Ratio_3(i)'!F18</f>
        <v>232905</v>
      </c>
      <c r="R18" s="67">
        <f t="shared" si="2"/>
        <v>0</v>
      </c>
    </row>
    <row r="19" spans="1:20" ht="12.6" customHeight="1" x14ac:dyDescent="0.2">
      <c r="A19" s="48">
        <v>14</v>
      </c>
      <c r="B19" s="49" t="s">
        <v>187</v>
      </c>
      <c r="C19" s="61">
        <v>0</v>
      </c>
      <c r="D19" s="61">
        <v>0</v>
      </c>
      <c r="E19" s="61">
        <v>19</v>
      </c>
      <c r="F19" s="61">
        <v>305.83999999999997</v>
      </c>
      <c r="G19" s="61">
        <v>230</v>
      </c>
      <c r="H19" s="61">
        <v>4873.8999999999996</v>
      </c>
      <c r="I19" s="61">
        <v>349</v>
      </c>
      <c r="J19" s="61">
        <v>91</v>
      </c>
      <c r="K19" s="61">
        <v>1681</v>
      </c>
      <c r="L19" s="61">
        <v>5817.33</v>
      </c>
      <c r="M19" s="61">
        <f t="shared" si="0"/>
        <v>2279</v>
      </c>
      <c r="N19" s="61">
        <f t="shared" si="1"/>
        <v>11088.07</v>
      </c>
      <c r="O19" s="67">
        <f>'Pri Sec_outstanding_6'!P19</f>
        <v>64206.930000000008</v>
      </c>
      <c r="P19" s="67">
        <f t="shared" si="3"/>
        <v>75295</v>
      </c>
      <c r="Q19" s="67">
        <f>'CD Ratio_3(i)'!F19</f>
        <v>75295</v>
      </c>
      <c r="R19" s="67">
        <f t="shared" si="2"/>
        <v>0</v>
      </c>
    </row>
    <row r="20" spans="1:20" ht="12.6" customHeight="1" x14ac:dyDescent="0.2">
      <c r="A20" s="48">
        <v>15</v>
      </c>
      <c r="B20" s="49" t="s">
        <v>59</v>
      </c>
      <c r="C20" s="61">
        <v>7</v>
      </c>
      <c r="D20" s="61">
        <v>87301.99</v>
      </c>
      <c r="E20" s="61">
        <v>18</v>
      </c>
      <c r="F20" s="61">
        <v>2276.6</v>
      </c>
      <c r="G20" s="61">
        <v>3518</v>
      </c>
      <c r="H20" s="61">
        <v>85111.85</v>
      </c>
      <c r="I20" s="61">
        <v>27653</v>
      </c>
      <c r="J20" s="61">
        <v>104776.06</v>
      </c>
      <c r="K20" s="61">
        <v>12216</v>
      </c>
      <c r="L20" s="61">
        <v>365993.57</v>
      </c>
      <c r="M20" s="61">
        <f t="shared" si="0"/>
        <v>43412</v>
      </c>
      <c r="N20" s="61">
        <f t="shared" si="1"/>
        <v>645460.07000000007</v>
      </c>
      <c r="O20" s="67">
        <f>'Pri Sec_outstanding_6'!P20</f>
        <v>907046.51</v>
      </c>
      <c r="P20" s="67">
        <f t="shared" si="3"/>
        <v>1552506.58</v>
      </c>
      <c r="Q20" s="67">
        <f>'CD Ratio_3(i)'!F20</f>
        <v>1552506.59</v>
      </c>
      <c r="R20" s="67">
        <f t="shared" si="2"/>
        <v>-1.0000000009313226E-2</v>
      </c>
    </row>
    <row r="21" spans="1:20" ht="12.6" customHeight="1" x14ac:dyDescent="0.2">
      <c r="A21" s="48">
        <v>16</v>
      </c>
      <c r="B21" s="49" t="s">
        <v>65</v>
      </c>
      <c r="C21" s="61">
        <v>0</v>
      </c>
      <c r="D21" s="61">
        <v>0</v>
      </c>
      <c r="E21" s="61">
        <v>2369</v>
      </c>
      <c r="F21" s="61">
        <v>29259</v>
      </c>
      <c r="G21" s="61">
        <f>249733-206681</f>
        <v>43052</v>
      </c>
      <c r="H21" s="61">
        <f>1165601-646692</f>
        <v>518909</v>
      </c>
      <c r="I21" s="61">
        <v>267482</v>
      </c>
      <c r="J21" s="61">
        <v>649747</v>
      </c>
      <c r="K21" s="61">
        <v>152908</v>
      </c>
      <c r="L21" s="61">
        <v>2711002</v>
      </c>
      <c r="M21" s="61">
        <f t="shared" si="0"/>
        <v>465811</v>
      </c>
      <c r="N21" s="61">
        <f t="shared" si="1"/>
        <v>3908917</v>
      </c>
      <c r="O21" s="67">
        <f>'Pri Sec_outstanding_6'!P21</f>
        <v>2670176</v>
      </c>
      <c r="P21" s="67">
        <f t="shared" si="3"/>
        <v>6579093</v>
      </c>
      <c r="Q21" s="67">
        <f>'CD Ratio_3(i)'!F21</f>
        <v>6579093</v>
      </c>
      <c r="R21" s="67">
        <f t="shared" si="2"/>
        <v>0</v>
      </c>
    </row>
    <row r="22" spans="1:20" ht="12.6" customHeight="1" x14ac:dyDescent="0.2">
      <c r="A22" s="48">
        <v>17</v>
      </c>
      <c r="B22" s="49" t="s">
        <v>60</v>
      </c>
      <c r="C22" s="61">
        <v>0</v>
      </c>
      <c r="D22" s="61">
        <v>0</v>
      </c>
      <c r="E22" s="61">
        <v>20</v>
      </c>
      <c r="F22" s="61">
        <v>89</v>
      </c>
      <c r="G22" s="61">
        <v>304</v>
      </c>
      <c r="H22" s="61">
        <v>5425</v>
      </c>
      <c r="I22" s="61">
        <v>6111</v>
      </c>
      <c r="J22" s="61">
        <v>9571</v>
      </c>
      <c r="K22" s="61">
        <v>12894</v>
      </c>
      <c r="L22" s="61">
        <v>210394</v>
      </c>
      <c r="M22" s="61">
        <f t="shared" si="0"/>
        <v>19329</v>
      </c>
      <c r="N22" s="61">
        <f t="shared" si="1"/>
        <v>225479</v>
      </c>
      <c r="O22" s="67">
        <f>'Pri Sec_outstanding_6'!P22</f>
        <v>90573</v>
      </c>
      <c r="P22" s="67">
        <f t="shared" si="3"/>
        <v>316052</v>
      </c>
      <c r="Q22" s="67">
        <f>'CD Ratio_3(i)'!F22</f>
        <v>316052</v>
      </c>
      <c r="R22" s="67">
        <f t="shared" si="2"/>
        <v>0</v>
      </c>
    </row>
    <row r="23" spans="1:20" ht="12.6" customHeight="1" x14ac:dyDescent="0.2">
      <c r="A23" s="48">
        <v>18</v>
      </c>
      <c r="B23" s="49" t="s">
        <v>188</v>
      </c>
      <c r="C23" s="61">
        <v>0</v>
      </c>
      <c r="D23" s="61">
        <v>0</v>
      </c>
      <c r="E23" s="61">
        <v>548</v>
      </c>
      <c r="F23" s="61">
        <v>1509</v>
      </c>
      <c r="G23" s="61">
        <v>2409</v>
      </c>
      <c r="H23" s="61">
        <v>28236</v>
      </c>
      <c r="I23" s="61">
        <v>4940</v>
      </c>
      <c r="J23" s="61">
        <v>5071</v>
      </c>
      <c r="K23" s="61">
        <v>3567</v>
      </c>
      <c r="L23" s="61">
        <v>112494.78</v>
      </c>
      <c r="M23" s="61">
        <f t="shared" si="0"/>
        <v>11464</v>
      </c>
      <c r="N23" s="61">
        <f t="shared" si="1"/>
        <v>147310.78</v>
      </c>
      <c r="O23" s="67">
        <f>'Pri Sec_outstanding_6'!P23</f>
        <v>322592.96999999997</v>
      </c>
      <c r="P23" s="67">
        <f t="shared" si="3"/>
        <v>469903.75</v>
      </c>
      <c r="Q23" s="67">
        <f>'CD Ratio_3(i)'!F23</f>
        <v>469903.75</v>
      </c>
      <c r="R23" s="67">
        <f t="shared" si="2"/>
        <v>0</v>
      </c>
    </row>
    <row r="24" spans="1:20" ht="12.6" customHeight="1" x14ac:dyDescent="0.2">
      <c r="A24" s="48">
        <v>19</v>
      </c>
      <c r="B24" s="49" t="s">
        <v>61</v>
      </c>
      <c r="C24" s="61">
        <v>1</v>
      </c>
      <c r="D24" s="61">
        <v>361</v>
      </c>
      <c r="E24" s="61">
        <v>152</v>
      </c>
      <c r="F24" s="61">
        <v>2585</v>
      </c>
      <c r="G24" s="61">
        <v>2035</v>
      </c>
      <c r="H24" s="61">
        <v>39411</v>
      </c>
      <c r="I24" s="61">
        <v>16894</v>
      </c>
      <c r="J24" s="61">
        <v>61227</v>
      </c>
      <c r="K24" s="61">
        <v>33762</v>
      </c>
      <c r="L24" s="61">
        <v>617852</v>
      </c>
      <c r="M24" s="61">
        <f t="shared" si="0"/>
        <v>52844</v>
      </c>
      <c r="N24" s="61">
        <f t="shared" si="1"/>
        <v>721436</v>
      </c>
      <c r="O24" s="67">
        <f>'Pri Sec_outstanding_6'!P24</f>
        <v>730861</v>
      </c>
      <c r="P24" s="67">
        <f t="shared" si="3"/>
        <v>1452297</v>
      </c>
      <c r="Q24" s="67">
        <f>'CD Ratio_3(i)'!F24</f>
        <v>1452297</v>
      </c>
      <c r="R24" s="67">
        <f t="shared" si="2"/>
        <v>0</v>
      </c>
    </row>
    <row r="25" spans="1:20" ht="12.6" customHeight="1" x14ac:dyDescent="0.2">
      <c r="A25" s="48">
        <v>20</v>
      </c>
      <c r="B25" s="49" t="s">
        <v>62</v>
      </c>
      <c r="C25" s="61">
        <v>0</v>
      </c>
      <c r="D25" s="61">
        <v>0</v>
      </c>
      <c r="E25" s="61">
        <v>3</v>
      </c>
      <c r="F25" s="61">
        <v>58</v>
      </c>
      <c r="G25" s="61">
        <v>65</v>
      </c>
      <c r="H25" s="61">
        <v>1103</v>
      </c>
      <c r="I25" s="61">
        <v>0</v>
      </c>
      <c r="J25" s="61">
        <v>0</v>
      </c>
      <c r="K25" s="61">
        <v>465</v>
      </c>
      <c r="L25" s="61">
        <v>16457</v>
      </c>
      <c r="M25" s="61">
        <f t="shared" si="0"/>
        <v>533</v>
      </c>
      <c r="N25" s="61">
        <f t="shared" si="1"/>
        <v>17618</v>
      </c>
      <c r="O25" s="67">
        <f>'Pri Sec_outstanding_6'!P25</f>
        <v>15243</v>
      </c>
      <c r="P25" s="67">
        <f t="shared" si="3"/>
        <v>32861</v>
      </c>
      <c r="Q25" s="67">
        <f>'CD Ratio_3(i)'!F25</f>
        <v>32861</v>
      </c>
      <c r="R25" s="67">
        <f t="shared" si="2"/>
        <v>0</v>
      </c>
    </row>
    <row r="26" spans="1:20" ht="12.6" customHeight="1" x14ac:dyDescent="0.2">
      <c r="A26" s="48">
        <v>21</v>
      </c>
      <c r="B26" s="49" t="s">
        <v>45</v>
      </c>
      <c r="C26" s="61">
        <v>0</v>
      </c>
      <c r="D26" s="61">
        <v>0</v>
      </c>
      <c r="E26" s="61">
        <v>0</v>
      </c>
      <c r="F26" s="61">
        <v>0</v>
      </c>
      <c r="G26" s="61">
        <v>309</v>
      </c>
      <c r="H26" s="61">
        <v>7004</v>
      </c>
      <c r="I26" s="61">
        <v>546</v>
      </c>
      <c r="J26" s="61">
        <v>870</v>
      </c>
      <c r="K26" s="61">
        <v>4916</v>
      </c>
      <c r="L26" s="61">
        <v>68478.8</v>
      </c>
      <c r="M26" s="61">
        <f t="shared" si="0"/>
        <v>5771</v>
      </c>
      <c r="N26" s="61">
        <f t="shared" si="1"/>
        <v>76352.800000000003</v>
      </c>
      <c r="O26" s="67">
        <f>'Pri Sec_outstanding_6'!P26</f>
        <v>89891.199999999997</v>
      </c>
      <c r="P26" s="67">
        <f t="shared" si="3"/>
        <v>166244</v>
      </c>
      <c r="Q26" s="67">
        <f>'CD Ratio_3(i)'!F26</f>
        <v>166244</v>
      </c>
      <c r="R26" s="67">
        <f t="shared" si="2"/>
        <v>0</v>
      </c>
    </row>
    <row r="27" spans="1:20" s="68" customFormat="1" ht="12.6" customHeight="1" x14ac:dyDescent="0.2">
      <c r="A27" s="307"/>
      <c r="B27" s="140" t="s">
        <v>295</v>
      </c>
      <c r="C27" s="63">
        <f>SUM(C6:C26)</f>
        <v>30</v>
      </c>
      <c r="D27" s="63">
        <f t="shared" ref="D27:N27" si="4">SUM(D6:D26)</f>
        <v>97129.74</v>
      </c>
      <c r="E27" s="63">
        <f t="shared" si="4"/>
        <v>4644</v>
      </c>
      <c r="F27" s="63">
        <f t="shared" si="4"/>
        <v>54001.509999999995</v>
      </c>
      <c r="G27" s="63">
        <f t="shared" si="4"/>
        <v>66534</v>
      </c>
      <c r="H27" s="63">
        <f t="shared" si="4"/>
        <v>936719.31</v>
      </c>
      <c r="I27" s="63">
        <f t="shared" si="4"/>
        <v>387281</v>
      </c>
      <c r="J27" s="63">
        <f t="shared" si="4"/>
        <v>1070871.28</v>
      </c>
      <c r="K27" s="63">
        <f t="shared" si="4"/>
        <v>372734</v>
      </c>
      <c r="L27" s="63">
        <f t="shared" si="4"/>
        <v>5698352.29</v>
      </c>
      <c r="M27" s="63">
        <f t="shared" si="4"/>
        <v>831223</v>
      </c>
      <c r="N27" s="63">
        <f t="shared" si="4"/>
        <v>7857074.1299999999</v>
      </c>
      <c r="O27" s="68">
        <f>'Pri Sec_outstanding_6'!P27</f>
        <v>9780444.4399999995</v>
      </c>
      <c r="P27" s="68">
        <f t="shared" si="3"/>
        <v>17637518.57</v>
      </c>
      <c r="Q27" s="68">
        <f>'CD Ratio_3(i)'!F27</f>
        <v>17637518.380000003</v>
      </c>
      <c r="R27" s="68">
        <f t="shared" si="2"/>
        <v>0.18999999761581421</v>
      </c>
      <c r="T27" s="67"/>
    </row>
    <row r="28" spans="1:20" ht="12.6" customHeight="1" x14ac:dyDescent="0.2">
      <c r="A28" s="48">
        <v>22</v>
      </c>
      <c r="B28" s="49" t="s">
        <v>42</v>
      </c>
      <c r="C28" s="61">
        <v>158</v>
      </c>
      <c r="D28" s="61">
        <v>16871.09</v>
      </c>
      <c r="E28" s="61">
        <v>3</v>
      </c>
      <c r="F28" s="61">
        <v>76.83</v>
      </c>
      <c r="G28" s="61">
        <v>1845</v>
      </c>
      <c r="H28" s="61">
        <v>70481.759999999995</v>
      </c>
      <c r="I28" s="61">
        <v>9532</v>
      </c>
      <c r="J28" s="61">
        <v>91793.51</v>
      </c>
      <c r="K28" s="61">
        <v>25294</v>
      </c>
      <c r="L28" s="61">
        <v>273351.65000000002</v>
      </c>
      <c r="M28" s="61">
        <f t="shared" ref="M28:M48" si="5">C28+E28+G28+I28+K28</f>
        <v>36832</v>
      </c>
      <c r="N28" s="61">
        <f t="shared" ref="N28:N48" si="6">D28+F28+H28+J28+L28</f>
        <v>452574.84</v>
      </c>
      <c r="O28" s="67">
        <f>'Pri Sec_outstanding_6'!P28</f>
        <v>347863.09</v>
      </c>
      <c r="P28" s="67">
        <f t="shared" si="3"/>
        <v>800437.93</v>
      </c>
      <c r="Q28" s="67">
        <f>'CD Ratio_3(i)'!F28</f>
        <v>800437.93</v>
      </c>
      <c r="R28" s="67">
        <f t="shared" si="2"/>
        <v>0</v>
      </c>
    </row>
    <row r="29" spans="1:20" ht="12.6" customHeight="1" x14ac:dyDescent="0.2">
      <c r="A29" s="48">
        <v>23</v>
      </c>
      <c r="B29" s="49" t="s">
        <v>189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1150</v>
      </c>
      <c r="L29" s="61">
        <v>3707.42</v>
      </c>
      <c r="M29" s="61">
        <f t="shared" si="5"/>
        <v>1150</v>
      </c>
      <c r="N29" s="61">
        <f t="shared" si="6"/>
        <v>3707.42</v>
      </c>
      <c r="O29" s="67">
        <f>'Pri Sec_outstanding_6'!P29</f>
        <v>103072.84</v>
      </c>
      <c r="P29" s="67">
        <f t="shared" si="3"/>
        <v>106780.26</v>
      </c>
      <c r="Q29" s="67">
        <f>'CD Ratio_3(i)'!F29</f>
        <v>106780.25</v>
      </c>
      <c r="R29" s="67">
        <f t="shared" si="2"/>
        <v>9.9999999947613105E-3</v>
      </c>
    </row>
    <row r="30" spans="1:20" ht="12.6" customHeight="1" x14ac:dyDescent="0.2">
      <c r="A30" s="48">
        <v>24</v>
      </c>
      <c r="B30" s="49" t="s">
        <v>190</v>
      </c>
      <c r="C30" s="61">
        <v>0</v>
      </c>
      <c r="D30" s="61">
        <v>0</v>
      </c>
      <c r="E30" s="61">
        <v>0</v>
      </c>
      <c r="F30" s="61">
        <v>0</v>
      </c>
      <c r="G30" s="61">
        <v>10</v>
      </c>
      <c r="H30" s="61">
        <v>165.94</v>
      </c>
      <c r="I30" s="61">
        <v>17</v>
      </c>
      <c r="J30" s="61">
        <v>18.47</v>
      </c>
      <c r="K30" s="61">
        <v>241</v>
      </c>
      <c r="L30" s="61">
        <v>601.09</v>
      </c>
      <c r="M30" s="61">
        <f t="shared" si="5"/>
        <v>268</v>
      </c>
      <c r="N30" s="61">
        <f t="shared" si="6"/>
        <v>785.5</v>
      </c>
      <c r="O30" s="67">
        <f>'Pri Sec_outstanding_6'!P30</f>
        <v>305.25</v>
      </c>
      <c r="P30" s="67">
        <f t="shared" si="3"/>
        <v>1090.75</v>
      </c>
      <c r="Q30" s="67">
        <f>'CD Ratio_3(i)'!F30</f>
        <v>1090.8699999999999</v>
      </c>
      <c r="R30" s="67">
        <f t="shared" si="2"/>
        <v>-0.11999999999989086</v>
      </c>
    </row>
    <row r="31" spans="1:20" ht="12.6" customHeight="1" x14ac:dyDescent="0.2">
      <c r="A31" s="48">
        <v>25</v>
      </c>
      <c r="B31" s="49" t="s">
        <v>46</v>
      </c>
      <c r="C31" s="61">
        <v>0</v>
      </c>
      <c r="D31" s="61">
        <v>0</v>
      </c>
      <c r="E31" s="61">
        <v>2</v>
      </c>
      <c r="F31" s="61">
        <v>57.91</v>
      </c>
      <c r="G31" s="61">
        <v>10</v>
      </c>
      <c r="H31" s="61">
        <v>328.65</v>
      </c>
      <c r="I31" s="61">
        <v>79</v>
      </c>
      <c r="J31" s="61">
        <v>232.09</v>
      </c>
      <c r="K31" s="61">
        <v>50</v>
      </c>
      <c r="L31" s="61">
        <v>2797.91</v>
      </c>
      <c r="M31" s="61">
        <f t="shared" si="5"/>
        <v>141</v>
      </c>
      <c r="N31" s="61">
        <f t="shared" si="6"/>
        <v>3416.56</v>
      </c>
      <c r="O31" s="67">
        <f>'Pri Sec_outstanding_6'!P31</f>
        <v>6265.54</v>
      </c>
      <c r="P31" s="67">
        <f t="shared" si="3"/>
        <v>9682.1</v>
      </c>
      <c r="Q31" s="67">
        <f>'CD Ratio_3(i)'!F31</f>
        <v>9682.1200000000008</v>
      </c>
      <c r="R31" s="67">
        <f t="shared" si="2"/>
        <v>-2.0000000000436557E-2</v>
      </c>
    </row>
    <row r="32" spans="1:20" ht="12.6" customHeight="1" x14ac:dyDescent="0.2">
      <c r="A32" s="48">
        <v>26</v>
      </c>
      <c r="B32" s="49" t="s">
        <v>191</v>
      </c>
      <c r="C32" s="61">
        <v>73</v>
      </c>
      <c r="D32" s="61">
        <v>353</v>
      </c>
      <c r="E32" s="61">
        <v>4</v>
      </c>
      <c r="F32" s="61">
        <v>14</v>
      </c>
      <c r="G32" s="61">
        <v>141</v>
      </c>
      <c r="H32" s="61">
        <v>2724</v>
      </c>
      <c r="I32" s="61">
        <v>1</v>
      </c>
      <c r="J32" s="61">
        <v>1</v>
      </c>
      <c r="K32" s="61">
        <v>1206</v>
      </c>
      <c r="L32" s="61">
        <v>8435</v>
      </c>
      <c r="M32" s="61">
        <f t="shared" si="5"/>
        <v>1425</v>
      </c>
      <c r="N32" s="61">
        <f t="shared" si="6"/>
        <v>11527</v>
      </c>
      <c r="O32" s="67">
        <f>'Pri Sec_outstanding_6'!P32</f>
        <v>74175</v>
      </c>
      <c r="P32" s="67">
        <f t="shared" si="3"/>
        <v>85702</v>
      </c>
      <c r="Q32" s="67">
        <f>'CD Ratio_3(i)'!F32</f>
        <v>85702</v>
      </c>
      <c r="R32" s="67">
        <f t="shared" si="2"/>
        <v>0</v>
      </c>
    </row>
    <row r="33" spans="1:18" ht="12.6" customHeight="1" x14ac:dyDescent="0.2">
      <c r="A33" s="48">
        <v>27</v>
      </c>
      <c r="B33" s="49" t="s">
        <v>192</v>
      </c>
      <c r="C33" s="61">
        <v>0</v>
      </c>
      <c r="D33" s="61">
        <v>0</v>
      </c>
      <c r="E33" s="61">
        <v>0</v>
      </c>
      <c r="F33" s="61">
        <v>0</v>
      </c>
      <c r="G33" s="61">
        <v>2</v>
      </c>
      <c r="H33" s="61">
        <v>12</v>
      </c>
      <c r="I33" s="61">
        <v>2</v>
      </c>
      <c r="J33" s="61">
        <v>0.4</v>
      </c>
      <c r="K33" s="61">
        <v>63</v>
      </c>
      <c r="L33" s="61">
        <v>95.6</v>
      </c>
      <c r="M33" s="61">
        <f t="shared" si="5"/>
        <v>67</v>
      </c>
      <c r="N33" s="61">
        <f t="shared" si="6"/>
        <v>108</v>
      </c>
      <c r="O33" s="67">
        <f>'Pri Sec_outstanding_6'!P33</f>
        <v>0</v>
      </c>
      <c r="P33" s="67">
        <f t="shared" si="3"/>
        <v>108</v>
      </c>
      <c r="Q33" s="67">
        <f>'CD Ratio_3(i)'!F33</f>
        <v>108</v>
      </c>
      <c r="R33" s="67">
        <f t="shared" si="2"/>
        <v>0</v>
      </c>
    </row>
    <row r="34" spans="1:18" ht="12.6" customHeight="1" x14ac:dyDescent="0.2">
      <c r="A34" s="48">
        <v>28</v>
      </c>
      <c r="B34" s="49" t="s">
        <v>193</v>
      </c>
      <c r="C34" s="61">
        <v>0</v>
      </c>
      <c r="D34" s="61">
        <v>0</v>
      </c>
      <c r="E34" s="61">
        <v>2</v>
      </c>
      <c r="F34" s="61">
        <v>32</v>
      </c>
      <c r="G34" s="61">
        <v>50</v>
      </c>
      <c r="H34" s="61">
        <v>1302</v>
      </c>
      <c r="I34" s="61">
        <v>29</v>
      </c>
      <c r="J34" s="61">
        <v>135</v>
      </c>
      <c r="K34" s="61">
        <v>3240</v>
      </c>
      <c r="L34" s="61">
        <v>8984</v>
      </c>
      <c r="M34" s="61">
        <f t="shared" si="5"/>
        <v>3321</v>
      </c>
      <c r="N34" s="61">
        <f t="shared" si="6"/>
        <v>10453</v>
      </c>
      <c r="O34" s="67">
        <f>'Pri Sec_outstanding_6'!P34</f>
        <v>15384</v>
      </c>
      <c r="P34" s="67">
        <f t="shared" si="3"/>
        <v>25837</v>
      </c>
      <c r="Q34" s="67">
        <f>'CD Ratio_3(i)'!F34</f>
        <v>25837</v>
      </c>
      <c r="R34" s="67">
        <f t="shared" si="2"/>
        <v>0</v>
      </c>
    </row>
    <row r="35" spans="1:18" ht="12.6" customHeight="1" x14ac:dyDescent="0.2">
      <c r="A35" s="48">
        <v>29</v>
      </c>
      <c r="B35" s="49" t="s">
        <v>66</v>
      </c>
      <c r="C35" s="61">
        <v>0</v>
      </c>
      <c r="D35" s="61">
        <v>0</v>
      </c>
      <c r="E35" s="61">
        <v>17</v>
      </c>
      <c r="F35" s="61">
        <v>134.6</v>
      </c>
      <c r="G35" s="61">
        <v>2026</v>
      </c>
      <c r="H35" s="61">
        <v>40151.33</v>
      </c>
      <c r="I35" s="61">
        <v>44171</v>
      </c>
      <c r="J35" s="61">
        <v>111397.38</v>
      </c>
      <c r="K35" s="61">
        <v>376986</v>
      </c>
      <c r="L35" s="61">
        <v>701089.75</v>
      </c>
      <c r="M35" s="61">
        <f t="shared" si="5"/>
        <v>423200</v>
      </c>
      <c r="N35" s="61">
        <f t="shared" si="6"/>
        <v>852773.06</v>
      </c>
      <c r="O35" s="67">
        <f>'Pri Sec_outstanding_6'!P35</f>
        <v>795467.8</v>
      </c>
      <c r="P35" s="67">
        <f t="shared" si="3"/>
        <v>1648240.86</v>
      </c>
      <c r="Q35" s="67">
        <f>'CD Ratio_3(i)'!F35</f>
        <v>1648240.86</v>
      </c>
      <c r="R35" s="67">
        <f t="shared" si="2"/>
        <v>0</v>
      </c>
    </row>
    <row r="36" spans="1:18" ht="12.6" customHeight="1" x14ac:dyDescent="0.2">
      <c r="A36" s="48">
        <v>30</v>
      </c>
      <c r="B36" s="49" t="s">
        <v>67</v>
      </c>
      <c r="C36" s="61">
        <v>0</v>
      </c>
      <c r="D36" s="61">
        <v>0</v>
      </c>
      <c r="E36" s="61">
        <v>0</v>
      </c>
      <c r="F36" s="61">
        <v>0</v>
      </c>
      <c r="G36" s="61">
        <v>4494</v>
      </c>
      <c r="H36" s="61">
        <v>107544.62</v>
      </c>
      <c r="I36" s="61">
        <v>0</v>
      </c>
      <c r="J36" s="61">
        <v>0</v>
      </c>
      <c r="K36" s="61">
        <v>94652</v>
      </c>
      <c r="L36" s="61">
        <v>663024.38</v>
      </c>
      <c r="M36" s="61">
        <f t="shared" si="5"/>
        <v>99146</v>
      </c>
      <c r="N36" s="61">
        <f t="shared" si="6"/>
        <v>770569</v>
      </c>
      <c r="O36" s="67">
        <f>'Pri Sec_outstanding_6'!P36</f>
        <v>646870</v>
      </c>
      <c r="P36" s="67">
        <f t="shared" si="3"/>
        <v>1417439</v>
      </c>
      <c r="Q36" s="67">
        <f>'CD Ratio_3(i)'!F36</f>
        <v>1417439</v>
      </c>
      <c r="R36" s="67">
        <f t="shared" si="2"/>
        <v>0</v>
      </c>
    </row>
    <row r="37" spans="1:18" ht="12.6" customHeight="1" x14ac:dyDescent="0.2">
      <c r="A37" s="48">
        <v>31</v>
      </c>
      <c r="B37" s="49" t="s">
        <v>194</v>
      </c>
      <c r="C37" s="61">
        <v>0</v>
      </c>
      <c r="D37" s="61">
        <v>0</v>
      </c>
      <c r="E37" s="61">
        <v>0</v>
      </c>
      <c r="F37" s="61">
        <v>0</v>
      </c>
      <c r="G37" s="61">
        <v>1</v>
      </c>
      <c r="H37" s="61">
        <v>25.05</v>
      </c>
      <c r="I37" s="61">
        <v>43</v>
      </c>
      <c r="J37" s="61">
        <v>157.07</v>
      </c>
      <c r="K37" s="61">
        <v>9234</v>
      </c>
      <c r="L37" s="61">
        <v>3019.81</v>
      </c>
      <c r="M37" s="61">
        <f t="shared" si="5"/>
        <v>9278</v>
      </c>
      <c r="N37" s="61">
        <f t="shared" si="6"/>
        <v>3201.93</v>
      </c>
      <c r="O37" s="67">
        <f>'Pri Sec_outstanding_6'!P37</f>
        <v>50541.85</v>
      </c>
      <c r="P37" s="67">
        <f t="shared" si="3"/>
        <v>53743.78</v>
      </c>
      <c r="Q37" s="67">
        <f>'CD Ratio_3(i)'!F37</f>
        <v>53743.82</v>
      </c>
      <c r="R37" s="67">
        <f t="shared" si="2"/>
        <v>-4.0000000000873115E-2</v>
      </c>
    </row>
    <row r="38" spans="1:18" ht="12.6" customHeight="1" x14ac:dyDescent="0.2">
      <c r="A38" s="48">
        <v>32</v>
      </c>
      <c r="B38" s="49" t="s">
        <v>195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72916</v>
      </c>
      <c r="L38" s="61">
        <v>133462</v>
      </c>
      <c r="M38" s="61">
        <f t="shared" si="5"/>
        <v>72916</v>
      </c>
      <c r="N38" s="61">
        <f t="shared" si="6"/>
        <v>133462</v>
      </c>
      <c r="O38" s="67">
        <f>'Pri Sec_outstanding_6'!P38</f>
        <v>236613</v>
      </c>
      <c r="P38" s="67">
        <f t="shared" si="3"/>
        <v>370075</v>
      </c>
      <c r="Q38" s="67">
        <f>'CD Ratio_3(i)'!F38</f>
        <v>370075</v>
      </c>
      <c r="R38" s="67">
        <f t="shared" si="2"/>
        <v>0</v>
      </c>
    </row>
    <row r="39" spans="1:18" ht="12.6" customHeight="1" x14ac:dyDescent="0.2">
      <c r="A39" s="48">
        <v>33</v>
      </c>
      <c r="B39" s="49" t="s">
        <v>196</v>
      </c>
      <c r="C39" s="61">
        <v>0</v>
      </c>
      <c r="D39" s="61">
        <v>0</v>
      </c>
      <c r="E39" s="61">
        <v>16</v>
      </c>
      <c r="F39" s="61">
        <v>222</v>
      </c>
      <c r="G39" s="61">
        <v>0</v>
      </c>
      <c r="H39" s="61">
        <v>0</v>
      </c>
      <c r="I39" s="61">
        <v>58</v>
      </c>
      <c r="J39" s="61">
        <v>462</v>
      </c>
      <c r="K39" s="61">
        <v>107</v>
      </c>
      <c r="L39" s="61">
        <v>375</v>
      </c>
      <c r="M39" s="61">
        <f t="shared" si="5"/>
        <v>181</v>
      </c>
      <c r="N39" s="61">
        <f t="shared" si="6"/>
        <v>1059</v>
      </c>
      <c r="O39" s="67">
        <f>'Pri Sec_outstanding_6'!P39</f>
        <v>2183</v>
      </c>
      <c r="P39" s="67">
        <f t="shared" si="3"/>
        <v>3242</v>
      </c>
      <c r="Q39" s="67">
        <f>'CD Ratio_3(i)'!F39</f>
        <v>3242</v>
      </c>
      <c r="R39" s="67">
        <f t="shared" si="2"/>
        <v>0</v>
      </c>
    </row>
    <row r="40" spans="1:18" ht="12.6" customHeight="1" x14ac:dyDescent="0.2">
      <c r="A40" s="48">
        <v>34</v>
      </c>
      <c r="B40" s="49" t="s">
        <v>197</v>
      </c>
      <c r="C40" s="61">
        <v>0</v>
      </c>
      <c r="D40" s="61">
        <v>0</v>
      </c>
      <c r="E40" s="61">
        <v>0</v>
      </c>
      <c r="F40" s="61">
        <v>0</v>
      </c>
      <c r="G40" s="61">
        <v>51</v>
      </c>
      <c r="H40" s="61">
        <v>1613.72</v>
      </c>
      <c r="I40" s="61">
        <v>41</v>
      </c>
      <c r="J40" s="61">
        <v>245.09</v>
      </c>
      <c r="K40" s="61">
        <v>38</v>
      </c>
      <c r="L40" s="61">
        <v>763.43999999999994</v>
      </c>
      <c r="M40" s="61">
        <f t="shared" si="5"/>
        <v>130</v>
      </c>
      <c r="N40" s="61">
        <f t="shared" si="6"/>
        <v>2622.25</v>
      </c>
      <c r="O40" s="67">
        <f>'Pri Sec_outstanding_6'!P40</f>
        <v>37012.050000000003</v>
      </c>
      <c r="P40" s="67">
        <f t="shared" si="3"/>
        <v>39634.300000000003</v>
      </c>
      <c r="Q40" s="67">
        <f>'CD Ratio_3(i)'!F40</f>
        <v>39634.300000000003</v>
      </c>
      <c r="R40" s="67">
        <f t="shared" si="2"/>
        <v>0</v>
      </c>
    </row>
    <row r="41" spans="1:18" ht="12.6" customHeight="1" x14ac:dyDescent="0.2">
      <c r="A41" s="48">
        <v>35</v>
      </c>
      <c r="B41" s="49" t="s">
        <v>198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395</v>
      </c>
      <c r="L41" s="61">
        <v>10616.31</v>
      </c>
      <c r="M41" s="61">
        <f t="shared" si="5"/>
        <v>395</v>
      </c>
      <c r="N41" s="61">
        <f t="shared" si="6"/>
        <v>10616.31</v>
      </c>
      <c r="O41" s="67">
        <f>'Pri Sec_outstanding_6'!P41</f>
        <v>249.15</v>
      </c>
      <c r="P41" s="67">
        <f t="shared" si="3"/>
        <v>10865.46</v>
      </c>
      <c r="Q41" s="67">
        <f>'CD Ratio_3(i)'!F41</f>
        <v>10865.77</v>
      </c>
      <c r="R41" s="67">
        <f t="shared" si="2"/>
        <v>-0.31000000000130967</v>
      </c>
    </row>
    <row r="42" spans="1:18" ht="12.6" customHeight="1" x14ac:dyDescent="0.2">
      <c r="A42" s="48">
        <v>36</v>
      </c>
      <c r="B42" s="49" t="s">
        <v>68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5173</v>
      </c>
      <c r="L42" s="61">
        <v>109246</v>
      </c>
      <c r="M42" s="61">
        <f t="shared" si="5"/>
        <v>5173</v>
      </c>
      <c r="N42" s="61">
        <f t="shared" si="6"/>
        <v>109246</v>
      </c>
      <c r="O42" s="67">
        <f>'Pri Sec_outstanding_6'!P42</f>
        <v>238695.09000000003</v>
      </c>
      <c r="P42" s="67">
        <f t="shared" si="3"/>
        <v>347941.09</v>
      </c>
      <c r="Q42" s="67">
        <f>'CD Ratio_3(i)'!F42</f>
        <v>347941.1</v>
      </c>
      <c r="R42" s="67">
        <f t="shared" si="2"/>
        <v>-9.9999999511055648E-3</v>
      </c>
    </row>
    <row r="43" spans="1:18" ht="12.6" customHeight="1" x14ac:dyDescent="0.2">
      <c r="A43" s="48">
        <v>37</v>
      </c>
      <c r="B43" s="49" t="s">
        <v>199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148</v>
      </c>
      <c r="L43" s="61">
        <v>2962</v>
      </c>
      <c r="M43" s="61">
        <f t="shared" si="5"/>
        <v>148</v>
      </c>
      <c r="N43" s="61">
        <f t="shared" si="6"/>
        <v>2962</v>
      </c>
      <c r="O43" s="67">
        <f>'Pri Sec_outstanding_6'!P43</f>
        <v>1444</v>
      </c>
      <c r="P43" s="67">
        <f t="shared" si="3"/>
        <v>4406</v>
      </c>
      <c r="Q43" s="67">
        <f>'CD Ratio_3(i)'!F43</f>
        <v>4406</v>
      </c>
      <c r="R43" s="67">
        <f t="shared" si="2"/>
        <v>0</v>
      </c>
    </row>
    <row r="44" spans="1:18" ht="12.6" customHeight="1" x14ac:dyDescent="0.2">
      <c r="A44" s="48">
        <v>38</v>
      </c>
      <c r="B44" s="49" t="s">
        <v>200</v>
      </c>
      <c r="C44" s="61">
        <v>18</v>
      </c>
      <c r="D44" s="61">
        <v>36</v>
      </c>
      <c r="E44" s="61">
        <v>0</v>
      </c>
      <c r="F44" s="61">
        <v>0</v>
      </c>
      <c r="G44" s="61">
        <v>9</v>
      </c>
      <c r="H44" s="61">
        <v>377</v>
      </c>
      <c r="I44" s="61">
        <v>385</v>
      </c>
      <c r="J44" s="61">
        <v>922</v>
      </c>
      <c r="K44" s="61">
        <v>691</v>
      </c>
      <c r="L44" s="61">
        <v>14230</v>
      </c>
      <c r="M44" s="61">
        <f t="shared" si="5"/>
        <v>1103</v>
      </c>
      <c r="N44" s="61">
        <f t="shared" si="6"/>
        <v>15565</v>
      </c>
      <c r="O44" s="67">
        <f>'Pri Sec_outstanding_6'!P44</f>
        <v>57853</v>
      </c>
      <c r="P44" s="67">
        <f t="shared" si="3"/>
        <v>73418</v>
      </c>
      <c r="Q44" s="67">
        <f>'CD Ratio_3(i)'!F44</f>
        <v>73418</v>
      </c>
      <c r="R44" s="67">
        <f t="shared" si="2"/>
        <v>0</v>
      </c>
    </row>
    <row r="45" spans="1:18" ht="12.6" customHeight="1" x14ac:dyDescent="0.2">
      <c r="A45" s="48">
        <v>39</v>
      </c>
      <c r="B45" s="49" t="s">
        <v>201</v>
      </c>
      <c r="C45" s="61">
        <v>4</v>
      </c>
      <c r="D45" s="61">
        <v>35</v>
      </c>
      <c r="E45" s="61">
        <v>3</v>
      </c>
      <c r="F45" s="61">
        <v>6</v>
      </c>
      <c r="G45" s="61">
        <v>5</v>
      </c>
      <c r="H45" s="61">
        <v>6</v>
      </c>
      <c r="I45" s="61">
        <v>0</v>
      </c>
      <c r="J45" s="61">
        <v>0</v>
      </c>
      <c r="K45" s="61">
        <v>29</v>
      </c>
      <c r="L45" s="61">
        <v>239</v>
      </c>
      <c r="M45" s="61">
        <f t="shared" si="5"/>
        <v>41</v>
      </c>
      <c r="N45" s="61">
        <f t="shared" si="6"/>
        <v>286</v>
      </c>
      <c r="O45" s="67">
        <f>'Pri Sec_outstanding_6'!P45</f>
        <v>6438</v>
      </c>
      <c r="P45" s="67">
        <f t="shared" si="3"/>
        <v>6724</v>
      </c>
      <c r="Q45" s="67">
        <f>'CD Ratio_3(i)'!F45</f>
        <v>6724</v>
      </c>
      <c r="R45" s="67">
        <f t="shared" si="2"/>
        <v>0</v>
      </c>
    </row>
    <row r="46" spans="1:18" ht="12.6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15356</v>
      </c>
      <c r="M46" s="61">
        <f t="shared" si="5"/>
        <v>0</v>
      </c>
      <c r="N46" s="61">
        <f t="shared" si="6"/>
        <v>15356</v>
      </c>
      <c r="O46" s="67">
        <f>'Pri Sec_outstanding_6'!P46</f>
        <v>0</v>
      </c>
      <c r="P46" s="67">
        <f t="shared" si="3"/>
        <v>15356</v>
      </c>
      <c r="Q46" s="67">
        <f>'CD Ratio_3(i)'!F46</f>
        <v>15356</v>
      </c>
      <c r="R46" s="67">
        <f t="shared" si="2"/>
        <v>0</v>
      </c>
    </row>
    <row r="47" spans="1:18" ht="12.6" customHeight="1" x14ac:dyDescent="0.2">
      <c r="A47" s="48">
        <v>41</v>
      </c>
      <c r="B47" s="49" t="s">
        <v>202</v>
      </c>
      <c r="C47" s="61">
        <v>0</v>
      </c>
      <c r="D47" s="61">
        <v>0</v>
      </c>
      <c r="E47" s="61">
        <v>0</v>
      </c>
      <c r="F47" s="61">
        <v>0</v>
      </c>
      <c r="G47" s="61">
        <v>3</v>
      </c>
      <c r="H47" s="61">
        <v>52</v>
      </c>
      <c r="I47" s="61">
        <v>0</v>
      </c>
      <c r="J47" s="61">
        <v>0</v>
      </c>
      <c r="K47" s="61">
        <v>162</v>
      </c>
      <c r="L47" s="61">
        <v>3492</v>
      </c>
      <c r="M47" s="61">
        <f t="shared" si="5"/>
        <v>165</v>
      </c>
      <c r="N47" s="61">
        <f t="shared" si="6"/>
        <v>3544</v>
      </c>
      <c r="O47" s="67">
        <f>'Pri Sec_outstanding_6'!P47</f>
        <v>1760</v>
      </c>
      <c r="P47" s="67">
        <f t="shared" si="3"/>
        <v>5304</v>
      </c>
      <c r="Q47" s="67">
        <f>'CD Ratio_3(i)'!F47</f>
        <v>5303.58</v>
      </c>
      <c r="R47" s="67">
        <f t="shared" si="2"/>
        <v>0.42000000000007276</v>
      </c>
    </row>
    <row r="48" spans="1:18" ht="12.6" customHeight="1" x14ac:dyDescent="0.2">
      <c r="A48" s="48">
        <v>42</v>
      </c>
      <c r="B48" s="49" t="s">
        <v>71</v>
      </c>
      <c r="C48" s="61">
        <v>0</v>
      </c>
      <c r="D48" s="61">
        <v>0</v>
      </c>
      <c r="E48" s="61">
        <v>0</v>
      </c>
      <c r="F48" s="61">
        <v>0</v>
      </c>
      <c r="G48" s="61">
        <v>66</v>
      </c>
      <c r="H48" s="61">
        <v>1083</v>
      </c>
      <c r="I48" s="61">
        <v>824</v>
      </c>
      <c r="J48" s="61">
        <v>2553</v>
      </c>
      <c r="K48" s="61">
        <v>1275</v>
      </c>
      <c r="L48" s="61">
        <v>28299</v>
      </c>
      <c r="M48" s="61">
        <f t="shared" si="5"/>
        <v>2165</v>
      </c>
      <c r="N48" s="61">
        <f t="shared" si="6"/>
        <v>31935</v>
      </c>
      <c r="O48" s="67">
        <f>'Pri Sec_outstanding_6'!P48</f>
        <v>100756</v>
      </c>
      <c r="P48" s="67">
        <f t="shared" si="3"/>
        <v>132691</v>
      </c>
      <c r="Q48" s="67">
        <f>'CD Ratio_3(i)'!F48</f>
        <v>132691</v>
      </c>
      <c r="R48" s="67">
        <f t="shared" si="2"/>
        <v>0</v>
      </c>
    </row>
    <row r="49" spans="1:20" s="68" customFormat="1" ht="12.6" customHeight="1" x14ac:dyDescent="0.2">
      <c r="A49" s="307"/>
      <c r="B49" s="140" t="s">
        <v>291</v>
      </c>
      <c r="C49" s="63">
        <f>SUM(C28:C48)</f>
        <v>253</v>
      </c>
      <c r="D49" s="63">
        <f t="shared" ref="D49:N49" si="7">SUM(D28:D48)</f>
        <v>17295.09</v>
      </c>
      <c r="E49" s="63">
        <f t="shared" si="7"/>
        <v>47</v>
      </c>
      <c r="F49" s="63">
        <f t="shared" si="7"/>
        <v>543.34</v>
      </c>
      <c r="G49" s="63">
        <f t="shared" si="7"/>
        <v>8713</v>
      </c>
      <c r="H49" s="63">
        <f t="shared" si="7"/>
        <v>225867.06999999998</v>
      </c>
      <c r="I49" s="63">
        <f t="shared" si="7"/>
        <v>55182</v>
      </c>
      <c r="J49" s="63">
        <f t="shared" si="7"/>
        <v>207917.00999999998</v>
      </c>
      <c r="K49" s="63">
        <f t="shared" si="7"/>
        <v>593050</v>
      </c>
      <c r="L49" s="63">
        <f t="shared" si="7"/>
        <v>1984147.3599999999</v>
      </c>
      <c r="M49" s="63">
        <f t="shared" si="7"/>
        <v>657245</v>
      </c>
      <c r="N49" s="63">
        <f t="shared" si="7"/>
        <v>2435769.87</v>
      </c>
      <c r="O49" s="68">
        <f>'Pri Sec_outstanding_6'!P49</f>
        <v>2722948.66</v>
      </c>
      <c r="P49" s="68">
        <f t="shared" si="3"/>
        <v>5158718.53</v>
      </c>
      <c r="Q49" s="68">
        <f>'CD Ratio_3(i)'!F49</f>
        <v>5158718.5999999987</v>
      </c>
      <c r="R49" s="68">
        <f t="shared" si="2"/>
        <v>-6.9999998435378075E-2</v>
      </c>
      <c r="T49" s="67"/>
    </row>
    <row r="50" spans="1:20" s="68" customFormat="1" ht="12.6" customHeight="1" x14ac:dyDescent="0.2">
      <c r="A50" s="307"/>
      <c r="B50" s="140" t="s">
        <v>595</v>
      </c>
      <c r="C50" s="63">
        <f>C49+C27</f>
        <v>283</v>
      </c>
      <c r="D50" s="63">
        <f t="shared" ref="D50:N50" si="8">D49+D27</f>
        <v>114424.83</v>
      </c>
      <c r="E50" s="63">
        <f t="shared" si="8"/>
        <v>4691</v>
      </c>
      <c r="F50" s="63">
        <f t="shared" si="8"/>
        <v>54544.849999999991</v>
      </c>
      <c r="G50" s="63">
        <f t="shared" si="8"/>
        <v>75247</v>
      </c>
      <c r="H50" s="63">
        <f t="shared" si="8"/>
        <v>1162586.3800000001</v>
      </c>
      <c r="I50" s="63">
        <f t="shared" si="8"/>
        <v>442463</v>
      </c>
      <c r="J50" s="63">
        <f t="shared" si="8"/>
        <v>1278788.29</v>
      </c>
      <c r="K50" s="63">
        <f t="shared" si="8"/>
        <v>965784</v>
      </c>
      <c r="L50" s="63">
        <f t="shared" si="8"/>
        <v>7682499.6500000004</v>
      </c>
      <c r="M50" s="63">
        <f t="shared" si="8"/>
        <v>1488468</v>
      </c>
      <c r="N50" s="63">
        <f t="shared" si="8"/>
        <v>10292844</v>
      </c>
      <c r="T50" s="67"/>
    </row>
    <row r="51" spans="1:20" ht="12.6" customHeight="1" x14ac:dyDescent="0.2">
      <c r="A51" s="48">
        <v>43</v>
      </c>
      <c r="B51" s="49" t="s">
        <v>41</v>
      </c>
      <c r="C51" s="61">
        <v>0</v>
      </c>
      <c r="D51" s="61">
        <v>0</v>
      </c>
      <c r="E51" s="61">
        <v>0</v>
      </c>
      <c r="F51" s="61">
        <v>0</v>
      </c>
      <c r="G51" s="61">
        <v>263</v>
      </c>
      <c r="H51" s="61">
        <v>3826.57</v>
      </c>
      <c r="I51" s="61">
        <v>8446</v>
      </c>
      <c r="J51" s="61">
        <v>7249.8</v>
      </c>
      <c r="K51" s="61">
        <v>18327</v>
      </c>
      <c r="L51" s="61">
        <v>31488.81</v>
      </c>
      <c r="M51" s="61">
        <f t="shared" ref="M51:N53" si="9">C51+E51+G51+I51+K51</f>
        <v>27036</v>
      </c>
      <c r="N51" s="61">
        <f t="shared" si="9"/>
        <v>42565.18</v>
      </c>
      <c r="O51" s="67">
        <f>'Pri Sec_outstanding_6'!P51</f>
        <v>358074.21</v>
      </c>
      <c r="P51" s="67">
        <f t="shared" si="3"/>
        <v>400639.39</v>
      </c>
      <c r="Q51" s="67">
        <f>'CD Ratio_3(i)'!F51</f>
        <v>400639.39</v>
      </c>
      <c r="R51" s="67">
        <f t="shared" si="2"/>
        <v>0</v>
      </c>
    </row>
    <row r="52" spans="1:20" ht="12.6" customHeight="1" x14ac:dyDescent="0.2">
      <c r="A52" s="48">
        <v>44</v>
      </c>
      <c r="B52" s="49" t="s">
        <v>203</v>
      </c>
      <c r="C52" s="61">
        <v>0</v>
      </c>
      <c r="D52" s="61">
        <v>0</v>
      </c>
      <c r="E52" s="61">
        <v>0</v>
      </c>
      <c r="F52" s="61">
        <v>0</v>
      </c>
      <c r="G52" s="61">
        <v>9</v>
      </c>
      <c r="H52" s="61">
        <v>233</v>
      </c>
      <c r="I52" s="61">
        <v>5211</v>
      </c>
      <c r="J52" s="61">
        <v>5284</v>
      </c>
      <c r="K52" s="61">
        <v>8534</v>
      </c>
      <c r="L52" s="61">
        <v>9638</v>
      </c>
      <c r="M52" s="61">
        <f t="shared" si="9"/>
        <v>13754</v>
      </c>
      <c r="N52" s="61">
        <f t="shared" si="9"/>
        <v>15155</v>
      </c>
      <c r="O52" s="67">
        <f>'Pri Sec_outstanding_6'!P52</f>
        <v>265221</v>
      </c>
      <c r="P52" s="67">
        <f t="shared" si="3"/>
        <v>280376</v>
      </c>
      <c r="Q52" s="67">
        <f>'CD Ratio_3(i)'!F52</f>
        <v>280376</v>
      </c>
      <c r="R52" s="67">
        <f t="shared" si="2"/>
        <v>0</v>
      </c>
    </row>
    <row r="53" spans="1:20" ht="12.6" customHeight="1" x14ac:dyDescent="0.2">
      <c r="A53" s="48">
        <v>45</v>
      </c>
      <c r="B53" s="49" t="s">
        <v>47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1577</v>
      </c>
      <c r="J53" s="61">
        <v>977.67</v>
      </c>
      <c r="K53" s="61">
        <v>16937</v>
      </c>
      <c r="L53" s="61">
        <v>38122.32</v>
      </c>
      <c r="M53" s="61">
        <f t="shared" si="9"/>
        <v>18514</v>
      </c>
      <c r="N53" s="61">
        <f t="shared" si="9"/>
        <v>39099.99</v>
      </c>
      <c r="O53" s="67">
        <f>'Pri Sec_outstanding_6'!P53</f>
        <v>448112.1</v>
      </c>
      <c r="P53" s="67">
        <f t="shared" si="3"/>
        <v>487212.08999999997</v>
      </c>
      <c r="Q53" s="67">
        <f>'CD Ratio_3(i)'!F53</f>
        <v>487212.1</v>
      </c>
      <c r="R53" s="67">
        <f t="shared" si="2"/>
        <v>-1.0000000009313226E-2</v>
      </c>
    </row>
    <row r="54" spans="1:20" s="68" customFormat="1" ht="12.6" customHeight="1" x14ac:dyDescent="0.2">
      <c r="A54" s="307"/>
      <c r="B54" s="140" t="s">
        <v>296</v>
      </c>
      <c r="C54" s="63">
        <f>SUM(C51:C53)</f>
        <v>0</v>
      </c>
      <c r="D54" s="63">
        <f t="shared" ref="D54:N54" si="10">SUM(D51:D53)</f>
        <v>0</v>
      </c>
      <c r="E54" s="63">
        <f t="shared" si="10"/>
        <v>0</v>
      </c>
      <c r="F54" s="63">
        <f t="shared" si="10"/>
        <v>0</v>
      </c>
      <c r="G54" s="63">
        <f t="shared" si="10"/>
        <v>272</v>
      </c>
      <c r="H54" s="63">
        <f t="shared" si="10"/>
        <v>4059.57</v>
      </c>
      <c r="I54" s="63">
        <f t="shared" si="10"/>
        <v>15234</v>
      </c>
      <c r="J54" s="63">
        <f t="shared" si="10"/>
        <v>13511.47</v>
      </c>
      <c r="K54" s="63">
        <f t="shared" si="10"/>
        <v>43798</v>
      </c>
      <c r="L54" s="63">
        <f t="shared" si="10"/>
        <v>79249.13</v>
      </c>
      <c r="M54" s="63">
        <f t="shared" si="10"/>
        <v>59304</v>
      </c>
      <c r="N54" s="63">
        <f t="shared" si="10"/>
        <v>96820.17</v>
      </c>
      <c r="O54" s="68">
        <f>'Pri Sec_outstanding_6'!P54</f>
        <v>1071407.31</v>
      </c>
      <c r="P54" s="68">
        <f t="shared" si="3"/>
        <v>1168227.48</v>
      </c>
      <c r="Q54" s="68">
        <f>'CD Ratio_3(i)'!F54</f>
        <v>1168227.49</v>
      </c>
      <c r="R54" s="68">
        <f t="shared" si="2"/>
        <v>-1.0000000009313226E-2</v>
      </c>
      <c r="T54" s="67"/>
    </row>
    <row r="55" spans="1:20" ht="12.6" customHeight="1" x14ac:dyDescent="0.2">
      <c r="A55" s="48">
        <v>46</v>
      </c>
      <c r="B55" s="49" t="s">
        <v>596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438885</v>
      </c>
      <c r="M55" s="61">
        <f>C55+E55+G55+I55+K55</f>
        <v>0</v>
      </c>
      <c r="N55" s="61">
        <f>D55+F55+H55+J55+L55</f>
        <v>438885</v>
      </c>
      <c r="O55" s="67">
        <f>'Pri Sec_outstanding_6'!P55</f>
        <v>2639030</v>
      </c>
      <c r="P55" s="67">
        <f t="shared" si="3"/>
        <v>3077915</v>
      </c>
      <c r="Q55" s="67">
        <f>'CD Ratio_3(i)'!F55</f>
        <v>3077915</v>
      </c>
      <c r="R55" s="67">
        <f t="shared" si="2"/>
        <v>0</v>
      </c>
    </row>
    <row r="56" spans="1:20" s="68" customFormat="1" ht="12.6" customHeight="1" x14ac:dyDescent="0.2">
      <c r="A56" s="307"/>
      <c r="B56" s="140" t="s">
        <v>294</v>
      </c>
      <c r="C56" s="63">
        <f>C55</f>
        <v>0</v>
      </c>
      <c r="D56" s="63">
        <f t="shared" ref="D56:N56" si="11">D55</f>
        <v>0</v>
      </c>
      <c r="E56" s="63">
        <f t="shared" si="11"/>
        <v>0</v>
      </c>
      <c r="F56" s="63">
        <f t="shared" si="11"/>
        <v>0</v>
      </c>
      <c r="G56" s="63">
        <f t="shared" si="11"/>
        <v>0</v>
      </c>
      <c r="H56" s="63">
        <f t="shared" si="11"/>
        <v>0</v>
      </c>
      <c r="I56" s="63">
        <f t="shared" si="11"/>
        <v>0</v>
      </c>
      <c r="J56" s="63">
        <f t="shared" si="11"/>
        <v>0</v>
      </c>
      <c r="K56" s="63">
        <f t="shared" si="11"/>
        <v>0</v>
      </c>
      <c r="L56" s="63">
        <f t="shared" si="11"/>
        <v>438885</v>
      </c>
      <c r="M56" s="63">
        <f t="shared" si="11"/>
        <v>0</v>
      </c>
      <c r="N56" s="63">
        <f t="shared" si="11"/>
        <v>438885</v>
      </c>
      <c r="O56" s="68">
        <f>'Pri Sec_outstanding_6'!P56</f>
        <v>2639030</v>
      </c>
      <c r="P56" s="68">
        <f t="shared" si="3"/>
        <v>3077915</v>
      </c>
      <c r="Q56" s="68">
        <f>'CD Ratio_3(i)'!F56</f>
        <v>3077915</v>
      </c>
      <c r="R56" s="68">
        <f t="shared" si="2"/>
        <v>0</v>
      </c>
      <c r="T56" s="67"/>
    </row>
    <row r="57" spans="1:20" ht="12.6" customHeight="1" x14ac:dyDescent="0.2">
      <c r="A57" s="48">
        <v>47</v>
      </c>
      <c r="B57" s="49" t="s">
        <v>588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6467</v>
      </c>
      <c r="L57" s="61">
        <v>19671.41</v>
      </c>
      <c r="M57" s="61">
        <f t="shared" ref="M57:N63" si="12">C57+E57+G57+I57+K57</f>
        <v>6467</v>
      </c>
      <c r="N57" s="61">
        <f t="shared" si="12"/>
        <v>19671.41</v>
      </c>
      <c r="O57" s="67">
        <f>'Pri Sec_outstanding_6'!P57</f>
        <v>159103.97</v>
      </c>
      <c r="P57" s="67">
        <f t="shared" ref="P57:P65" si="13">N57+O57</f>
        <v>178775.38</v>
      </c>
      <c r="Q57" s="67">
        <f>'CD Ratio_3(i)'!F57</f>
        <v>178775.37</v>
      </c>
      <c r="R57" s="68">
        <f t="shared" ref="R57:R65" si="14">P57-Q57</f>
        <v>1.0000000009313226E-2</v>
      </c>
    </row>
    <row r="58" spans="1:20" ht="12.6" customHeight="1" x14ac:dyDescent="0.2">
      <c r="A58" s="291">
        <v>48</v>
      </c>
      <c r="B58" s="61" t="s">
        <v>589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6522</v>
      </c>
      <c r="L58" s="61">
        <v>9067</v>
      </c>
      <c r="M58" s="61">
        <f t="shared" si="12"/>
        <v>6522</v>
      </c>
      <c r="N58" s="61">
        <f t="shared" si="12"/>
        <v>9067</v>
      </c>
      <c r="O58" s="67">
        <f>'Pri Sec_outstanding_6'!P58</f>
        <v>21002</v>
      </c>
      <c r="P58" s="67">
        <f t="shared" si="13"/>
        <v>30069</v>
      </c>
      <c r="Q58" s="67">
        <f>'CD Ratio_3(i)'!F58</f>
        <v>30069</v>
      </c>
      <c r="R58" s="68">
        <f t="shared" si="14"/>
        <v>0</v>
      </c>
    </row>
    <row r="59" spans="1:20" ht="12.6" customHeight="1" x14ac:dyDescent="0.2">
      <c r="A59" s="291">
        <v>49</v>
      </c>
      <c r="B59" s="61" t="s">
        <v>590</v>
      </c>
      <c r="C59" s="61">
        <v>0</v>
      </c>
      <c r="D59" s="61">
        <v>0</v>
      </c>
      <c r="E59" s="63">
        <v>0</v>
      </c>
      <c r="F59" s="63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f t="shared" si="12"/>
        <v>0</v>
      </c>
      <c r="N59" s="61">
        <f t="shared" si="12"/>
        <v>0</v>
      </c>
      <c r="O59" s="67">
        <f>'Pri Sec_outstanding_6'!P59</f>
        <v>0</v>
      </c>
      <c r="P59" s="67">
        <f t="shared" si="13"/>
        <v>0</v>
      </c>
      <c r="Q59" s="67">
        <f>'CD Ratio_3(i)'!F59</f>
        <v>0</v>
      </c>
      <c r="R59" s="68">
        <f t="shared" si="14"/>
        <v>0</v>
      </c>
    </row>
    <row r="60" spans="1:20" ht="12.6" customHeight="1" x14ac:dyDescent="0.2">
      <c r="A60" s="291">
        <v>50</v>
      </c>
      <c r="B60" s="61" t="s">
        <v>591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115</v>
      </c>
      <c r="L60" s="61">
        <v>3060</v>
      </c>
      <c r="M60" s="61">
        <f t="shared" si="12"/>
        <v>115</v>
      </c>
      <c r="N60" s="61">
        <f t="shared" si="12"/>
        <v>3060</v>
      </c>
      <c r="O60" s="67">
        <f>'Pri Sec_outstanding_6'!P60</f>
        <v>47977.72</v>
      </c>
      <c r="P60" s="67">
        <f t="shared" si="13"/>
        <v>51037.72</v>
      </c>
      <c r="Q60" s="67">
        <f>'CD Ratio_3(i)'!F60</f>
        <v>51037.55</v>
      </c>
      <c r="R60" s="68">
        <f t="shared" si="14"/>
        <v>0.16999999999825377</v>
      </c>
    </row>
    <row r="61" spans="1:20" ht="12.6" customHeight="1" x14ac:dyDescent="0.2">
      <c r="A61" s="291">
        <v>51</v>
      </c>
      <c r="B61" s="61" t="s">
        <v>592</v>
      </c>
      <c r="C61" s="61">
        <v>817</v>
      </c>
      <c r="D61" s="61">
        <v>38.69</v>
      </c>
      <c r="E61" s="61">
        <v>0</v>
      </c>
      <c r="F61" s="61">
        <v>0</v>
      </c>
      <c r="G61" s="61">
        <v>0</v>
      </c>
      <c r="H61" s="61">
        <v>0</v>
      </c>
      <c r="I61" s="61">
        <v>26</v>
      </c>
      <c r="J61" s="61">
        <v>4.53</v>
      </c>
      <c r="K61" s="61">
        <v>1507</v>
      </c>
      <c r="L61" s="61">
        <v>88.98</v>
      </c>
      <c r="M61" s="61">
        <f t="shared" si="12"/>
        <v>2350</v>
      </c>
      <c r="N61" s="61">
        <f t="shared" si="12"/>
        <v>132.19999999999999</v>
      </c>
      <c r="O61" s="67">
        <f>'Pri Sec_outstanding_6'!P61</f>
        <v>9251.8599999999988</v>
      </c>
      <c r="P61" s="67">
        <f t="shared" si="13"/>
        <v>9384.06</v>
      </c>
      <c r="Q61" s="67">
        <f>'CD Ratio_3(i)'!F61</f>
        <v>9384.06</v>
      </c>
      <c r="R61" s="68">
        <f t="shared" si="14"/>
        <v>0</v>
      </c>
    </row>
    <row r="62" spans="1:20" ht="12.6" customHeight="1" x14ac:dyDescent="0.2">
      <c r="A62" s="291">
        <v>52</v>
      </c>
      <c r="B62" s="61" t="s">
        <v>582</v>
      </c>
      <c r="C62" s="61">
        <v>179</v>
      </c>
      <c r="D62" s="61">
        <v>16.350000000000001</v>
      </c>
      <c r="E62" s="61">
        <v>0</v>
      </c>
      <c r="F62" s="61">
        <v>0</v>
      </c>
      <c r="G62" s="61">
        <v>272</v>
      </c>
      <c r="H62" s="61">
        <v>275.51</v>
      </c>
      <c r="I62" s="61">
        <v>0</v>
      </c>
      <c r="J62" s="61">
        <v>0</v>
      </c>
      <c r="K62" s="61">
        <v>8262</v>
      </c>
      <c r="L62" s="61">
        <v>2638.14</v>
      </c>
      <c r="M62" s="61">
        <f t="shared" si="12"/>
        <v>8713</v>
      </c>
      <c r="N62" s="61">
        <f t="shared" si="12"/>
        <v>2930</v>
      </c>
      <c r="O62" s="67">
        <f>'Pri Sec_outstanding_6'!P62</f>
        <v>3209.41</v>
      </c>
      <c r="P62" s="67">
        <f t="shared" si="13"/>
        <v>6139.41</v>
      </c>
      <c r="Q62" s="67">
        <f>'CD Ratio_3(i)'!F62</f>
        <v>6139.5</v>
      </c>
      <c r="R62" s="68">
        <f t="shared" si="14"/>
        <v>-9.0000000000145519E-2</v>
      </c>
    </row>
    <row r="63" spans="1:20" ht="12.6" customHeight="1" x14ac:dyDescent="0.2">
      <c r="A63" s="291">
        <v>53</v>
      </c>
      <c r="B63" s="61" t="s">
        <v>593</v>
      </c>
      <c r="C63" s="61">
        <v>0</v>
      </c>
      <c r="D63" s="61">
        <v>0</v>
      </c>
      <c r="E63" s="63">
        <v>0</v>
      </c>
      <c r="F63" s="63">
        <v>0</v>
      </c>
      <c r="G63" s="61">
        <v>0</v>
      </c>
      <c r="H63" s="61">
        <v>0</v>
      </c>
      <c r="I63" s="61">
        <v>0</v>
      </c>
      <c r="J63" s="61">
        <v>0</v>
      </c>
      <c r="K63" s="61">
        <v>6</v>
      </c>
      <c r="L63" s="61">
        <v>17.559999999999999</v>
      </c>
      <c r="M63" s="61">
        <f t="shared" si="12"/>
        <v>6</v>
      </c>
      <c r="N63" s="61">
        <f t="shared" si="12"/>
        <v>17.559999999999999</v>
      </c>
      <c r="O63" s="67">
        <f>'Pri Sec_outstanding_6'!P63</f>
        <v>13456.16</v>
      </c>
      <c r="P63" s="67">
        <f t="shared" si="13"/>
        <v>13473.72</v>
      </c>
      <c r="Q63" s="67">
        <f>'CD Ratio_3(i)'!F63</f>
        <v>13473.73</v>
      </c>
      <c r="R63" s="68">
        <f t="shared" si="14"/>
        <v>-1.0000000000218279E-2</v>
      </c>
    </row>
    <row r="64" spans="1:20" s="68" customFormat="1" ht="12.6" customHeight="1" x14ac:dyDescent="0.2">
      <c r="A64" s="63"/>
      <c r="B64" s="63" t="s">
        <v>594</v>
      </c>
      <c r="C64" s="63">
        <f>SUM(C57:C63)</f>
        <v>996</v>
      </c>
      <c r="D64" s="63">
        <f t="shared" ref="D64:N64" si="15">SUM(D57:D63)</f>
        <v>55.04</v>
      </c>
      <c r="E64" s="63">
        <f t="shared" si="15"/>
        <v>0</v>
      </c>
      <c r="F64" s="63">
        <f t="shared" si="15"/>
        <v>0</v>
      </c>
      <c r="G64" s="63">
        <f t="shared" si="15"/>
        <v>272</v>
      </c>
      <c r="H64" s="63">
        <f t="shared" si="15"/>
        <v>275.51</v>
      </c>
      <c r="I64" s="63">
        <f t="shared" si="15"/>
        <v>26</v>
      </c>
      <c r="J64" s="63">
        <f t="shared" si="15"/>
        <v>4.53</v>
      </c>
      <c r="K64" s="63">
        <f t="shared" si="15"/>
        <v>22879</v>
      </c>
      <c r="L64" s="63">
        <f t="shared" si="15"/>
        <v>34543.089999999997</v>
      </c>
      <c r="M64" s="63">
        <f t="shared" si="15"/>
        <v>24173</v>
      </c>
      <c r="N64" s="63">
        <f t="shared" si="15"/>
        <v>34878.17</v>
      </c>
      <c r="O64" s="68">
        <f>'Pri Sec_outstanding_6'!P64</f>
        <v>254001.12</v>
      </c>
      <c r="P64" s="68">
        <f t="shared" si="13"/>
        <v>288879.28999999998</v>
      </c>
      <c r="Q64" s="68">
        <f>'CD Ratio_3(i)'!F64</f>
        <v>288879.20999999996</v>
      </c>
      <c r="R64" s="68">
        <f t="shared" si="14"/>
        <v>8.0000000016298145E-2</v>
      </c>
      <c r="T64" s="67"/>
    </row>
    <row r="65" spans="1:20" s="68" customFormat="1" ht="12.6" customHeight="1" x14ac:dyDescent="0.2">
      <c r="A65" s="63"/>
      <c r="B65" s="63" t="s">
        <v>0</v>
      </c>
      <c r="C65" s="63">
        <f>C64+C56+C54+C50</f>
        <v>1279</v>
      </c>
      <c r="D65" s="63">
        <f t="shared" ref="D65:N65" si="16">D64+D56+D54+D50</f>
        <v>114479.87</v>
      </c>
      <c r="E65" s="63">
        <f t="shared" si="16"/>
        <v>4691</v>
      </c>
      <c r="F65" s="63">
        <f t="shared" si="16"/>
        <v>54544.849999999991</v>
      </c>
      <c r="G65" s="63">
        <f t="shared" si="16"/>
        <v>75791</v>
      </c>
      <c r="H65" s="63">
        <f t="shared" si="16"/>
        <v>1166921.4600000002</v>
      </c>
      <c r="I65" s="63">
        <f t="shared" si="16"/>
        <v>457723</v>
      </c>
      <c r="J65" s="63">
        <f t="shared" si="16"/>
        <v>1292304.29</v>
      </c>
      <c r="K65" s="63">
        <f t="shared" si="16"/>
        <v>1032461</v>
      </c>
      <c r="L65" s="63">
        <f t="shared" si="16"/>
        <v>8235176.8700000001</v>
      </c>
      <c r="M65" s="63">
        <f t="shared" si="16"/>
        <v>1571945</v>
      </c>
      <c r="N65" s="63">
        <f t="shared" si="16"/>
        <v>10863427.34</v>
      </c>
      <c r="O65" s="68">
        <f>'Pri Sec_outstanding_6'!P65</f>
        <v>16467831.530000001</v>
      </c>
      <c r="P65" s="68">
        <f t="shared" si="13"/>
        <v>27331258.870000001</v>
      </c>
      <c r="Q65" s="68">
        <f>'CD Ratio_3(i)'!F65</f>
        <v>27331258.68</v>
      </c>
      <c r="R65" s="68">
        <f t="shared" si="14"/>
        <v>0.19000000134110451</v>
      </c>
      <c r="T65" s="67"/>
    </row>
    <row r="66" spans="1:20" x14ac:dyDescent="0.2">
      <c r="H66" s="68" t="s">
        <v>1005</v>
      </c>
    </row>
    <row r="69" spans="1:20" x14ac:dyDescent="0.2">
      <c r="F69" s="68"/>
    </row>
    <row r="70" spans="1:20" x14ac:dyDescent="0.2">
      <c r="E70" s="405"/>
      <c r="F70" s="65"/>
    </row>
    <row r="73" spans="1:20" x14ac:dyDescent="0.2">
      <c r="F73" s="65"/>
    </row>
    <row r="74" spans="1:20" x14ac:dyDescent="0.2">
      <c r="H74" s="65"/>
    </row>
    <row r="75" spans="1:20" x14ac:dyDescent="0.2">
      <c r="H75" s="65"/>
    </row>
  </sheetData>
  <autoFilter ref="C5:R57"/>
  <mergeCells count="10">
    <mergeCell ref="A1:N1"/>
    <mergeCell ref="A2:A5"/>
    <mergeCell ref="B2:B5"/>
    <mergeCell ref="C2:N2"/>
    <mergeCell ref="C3:D4"/>
    <mergeCell ref="E3:F4"/>
    <mergeCell ref="G3:H4"/>
    <mergeCell ref="I3:J4"/>
    <mergeCell ref="K3:L4"/>
    <mergeCell ref="M3:N4"/>
  </mergeCells>
  <conditionalFormatting sqref="R1:R1048576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45" right="0.2" top="1" bottom="0" header="0.3" footer="0.3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6"/>
  <sheetViews>
    <sheetView zoomScaleNormal="100" workbookViewId="0">
      <pane xSplit="2" ySplit="5" topLeftCell="E51" activePane="bottomRight" state="frozen"/>
      <selection pane="topRight" activeCell="C1" sqref="C1"/>
      <selection pane="bottomLeft" activeCell="A6" sqref="A6"/>
      <selection pane="bottomRight" activeCell="N61" sqref="N61"/>
    </sheetView>
  </sheetViews>
  <sheetFormatPr defaultColWidth="9.140625" defaultRowHeight="13.5" x14ac:dyDescent="0.2"/>
  <cols>
    <col min="1" max="1" width="4.42578125" style="73" customWidth="1"/>
    <col min="2" max="2" width="35.5703125" style="73" bestFit="1" customWidth="1"/>
    <col min="3" max="4" width="11.85546875" style="77" bestFit="1" customWidth="1"/>
    <col min="5" max="5" width="10.85546875" style="77" customWidth="1"/>
    <col min="6" max="6" width="12" style="77" bestFit="1" customWidth="1"/>
    <col min="7" max="7" width="9.85546875" style="78" customWidth="1"/>
    <col min="8" max="8" width="10.5703125" style="77" customWidth="1"/>
    <col min="9" max="9" width="10.85546875" style="77" customWidth="1"/>
    <col min="10" max="10" width="10.5703125" style="77" customWidth="1"/>
    <col min="11" max="11" width="11.5703125" style="77" bestFit="1" customWidth="1"/>
    <col min="12" max="12" width="8.140625" style="79" customWidth="1"/>
    <col min="13" max="16384" width="9.140625" style="73"/>
  </cols>
  <sheetData>
    <row r="1" spans="1:12" ht="15" customHeight="1" x14ac:dyDescent="0.2">
      <c r="A1" s="494" t="s">
        <v>613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</row>
    <row r="2" spans="1:12" ht="15" customHeight="1" x14ac:dyDescent="0.2">
      <c r="B2" s="74" t="s">
        <v>125</v>
      </c>
      <c r="C2" s="76"/>
      <c r="D2" s="76"/>
      <c r="I2" s="76" t="s">
        <v>155</v>
      </c>
    </row>
    <row r="3" spans="1:12" ht="15" customHeight="1" x14ac:dyDescent="0.2">
      <c r="A3" s="499" t="s">
        <v>111</v>
      </c>
      <c r="B3" s="491" t="s">
        <v>95</v>
      </c>
      <c r="C3" s="500" t="s">
        <v>38</v>
      </c>
      <c r="D3" s="500"/>
      <c r="E3" s="500"/>
      <c r="F3" s="500"/>
      <c r="G3" s="496" t="s">
        <v>149</v>
      </c>
      <c r="H3" s="495" t="s">
        <v>185</v>
      </c>
      <c r="I3" s="495"/>
      <c r="J3" s="495"/>
      <c r="K3" s="495"/>
      <c r="L3" s="496" t="s">
        <v>149</v>
      </c>
    </row>
    <row r="4" spans="1:12" ht="24.95" customHeight="1" x14ac:dyDescent="0.2">
      <c r="A4" s="499"/>
      <c r="B4" s="492"/>
      <c r="C4" s="495" t="s">
        <v>19</v>
      </c>
      <c r="D4" s="495"/>
      <c r="E4" s="495" t="s">
        <v>150</v>
      </c>
      <c r="F4" s="495"/>
      <c r="G4" s="497"/>
      <c r="H4" s="495" t="s">
        <v>19</v>
      </c>
      <c r="I4" s="495"/>
      <c r="J4" s="495" t="s">
        <v>150</v>
      </c>
      <c r="K4" s="495"/>
      <c r="L4" s="497"/>
    </row>
    <row r="5" spans="1:12" ht="15" customHeight="1" x14ac:dyDescent="0.2">
      <c r="A5" s="499"/>
      <c r="B5" s="493"/>
      <c r="C5" s="360" t="s">
        <v>115</v>
      </c>
      <c r="D5" s="360" t="s">
        <v>94</v>
      </c>
      <c r="E5" s="360" t="s">
        <v>115</v>
      </c>
      <c r="F5" s="360" t="s">
        <v>94</v>
      </c>
      <c r="G5" s="498"/>
      <c r="H5" s="360" t="s">
        <v>115</v>
      </c>
      <c r="I5" s="360" t="s">
        <v>94</v>
      </c>
      <c r="J5" s="360" t="s">
        <v>115</v>
      </c>
      <c r="K5" s="360" t="s">
        <v>94</v>
      </c>
      <c r="L5" s="498"/>
    </row>
    <row r="6" spans="1:12" ht="14.1" customHeight="1" x14ac:dyDescent="0.2">
      <c r="A6" s="48">
        <v>1</v>
      </c>
      <c r="B6" s="49" t="s">
        <v>50</v>
      </c>
      <c r="C6" s="158">
        <v>78526</v>
      </c>
      <c r="D6" s="158">
        <v>175482</v>
      </c>
      <c r="E6" s="159">
        <v>2387</v>
      </c>
      <c r="F6" s="159">
        <v>4357</v>
      </c>
      <c r="G6" s="293">
        <f>F6*100/D6</f>
        <v>2.4828757365427792</v>
      </c>
      <c r="H6" s="158">
        <v>40590</v>
      </c>
      <c r="I6" s="158">
        <v>104609</v>
      </c>
      <c r="J6" s="159">
        <v>2148</v>
      </c>
      <c r="K6" s="159">
        <v>3268</v>
      </c>
      <c r="L6" s="294">
        <f>K6*100/I6</f>
        <v>3.1240141861598905</v>
      </c>
    </row>
    <row r="7" spans="1:12" ht="14.1" customHeight="1" x14ac:dyDescent="0.2">
      <c r="A7" s="48">
        <v>2</v>
      </c>
      <c r="B7" s="49" t="s">
        <v>51</v>
      </c>
      <c r="C7" s="80">
        <v>4222</v>
      </c>
      <c r="D7" s="80">
        <v>9415</v>
      </c>
      <c r="E7" s="80">
        <v>143</v>
      </c>
      <c r="F7" s="80">
        <v>255</v>
      </c>
      <c r="G7" s="293">
        <f t="shared" ref="G7:G65" si="0">F7*100/D7</f>
        <v>2.7084439723844929</v>
      </c>
      <c r="H7" s="80">
        <v>2016</v>
      </c>
      <c r="I7" s="80">
        <v>5413</v>
      </c>
      <c r="J7" s="80">
        <v>131</v>
      </c>
      <c r="K7" s="80">
        <v>225</v>
      </c>
      <c r="L7" s="294">
        <f t="shared" ref="L7:L65" si="1">K7*100/I7</f>
        <v>4.1566598928505449</v>
      </c>
    </row>
    <row r="8" spans="1:12" ht="14.1" customHeight="1" x14ac:dyDescent="0.2">
      <c r="A8" s="48">
        <v>3</v>
      </c>
      <c r="B8" s="49" t="s">
        <v>52</v>
      </c>
      <c r="C8" s="80">
        <v>61881</v>
      </c>
      <c r="D8" s="80">
        <v>181933</v>
      </c>
      <c r="E8" s="80">
        <v>9707</v>
      </c>
      <c r="F8" s="80">
        <v>21904</v>
      </c>
      <c r="G8" s="293">
        <f t="shared" si="0"/>
        <v>12.039596994497975</v>
      </c>
      <c r="H8" s="80">
        <v>45647</v>
      </c>
      <c r="I8" s="80">
        <v>127696</v>
      </c>
      <c r="J8" s="80">
        <v>8361</v>
      </c>
      <c r="K8" s="80">
        <v>18107</v>
      </c>
      <c r="L8" s="294">
        <f t="shared" si="1"/>
        <v>14.179770705425385</v>
      </c>
    </row>
    <row r="9" spans="1:12" ht="14.1" customHeight="1" x14ac:dyDescent="0.2">
      <c r="A9" s="48">
        <v>4</v>
      </c>
      <c r="B9" s="49" t="s">
        <v>53</v>
      </c>
      <c r="C9" s="80">
        <v>269855</v>
      </c>
      <c r="D9" s="80">
        <v>787411</v>
      </c>
      <c r="E9" s="80">
        <v>40478</v>
      </c>
      <c r="F9" s="80">
        <v>136859</v>
      </c>
      <c r="G9" s="293">
        <f t="shared" si="0"/>
        <v>17.38088495080714</v>
      </c>
      <c r="H9" s="80">
        <v>231635</v>
      </c>
      <c r="I9" s="80">
        <v>631820</v>
      </c>
      <c r="J9" s="80">
        <v>32856</v>
      </c>
      <c r="K9" s="80">
        <v>114961</v>
      </c>
      <c r="L9" s="294">
        <f t="shared" si="1"/>
        <v>18.195213826722799</v>
      </c>
    </row>
    <row r="10" spans="1:12" ht="14.1" customHeight="1" x14ac:dyDescent="0.2">
      <c r="A10" s="48">
        <v>5</v>
      </c>
      <c r="B10" s="49" t="s">
        <v>54</v>
      </c>
      <c r="C10" s="80">
        <v>55059</v>
      </c>
      <c r="D10" s="80">
        <v>168283</v>
      </c>
      <c r="E10" s="80">
        <v>12721</v>
      </c>
      <c r="F10" s="80">
        <v>19322.79</v>
      </c>
      <c r="G10" s="293">
        <f t="shared" si="0"/>
        <v>11.482318475425325</v>
      </c>
      <c r="H10" s="80">
        <v>34700</v>
      </c>
      <c r="I10" s="80">
        <v>112638</v>
      </c>
      <c r="J10" s="80">
        <v>12442</v>
      </c>
      <c r="K10" s="80">
        <v>18704.96</v>
      </c>
      <c r="L10" s="294">
        <f t="shared" si="1"/>
        <v>16.606260764573236</v>
      </c>
    </row>
    <row r="11" spans="1:12" ht="14.1" customHeight="1" x14ac:dyDescent="0.2">
      <c r="A11" s="48">
        <v>6</v>
      </c>
      <c r="B11" s="49" t="s">
        <v>55</v>
      </c>
      <c r="C11" s="80">
        <v>49227</v>
      </c>
      <c r="D11" s="80">
        <v>123491</v>
      </c>
      <c r="E11" s="80">
        <v>21524</v>
      </c>
      <c r="F11" s="80">
        <v>41285</v>
      </c>
      <c r="G11" s="293">
        <f t="shared" si="0"/>
        <v>33.431586107489615</v>
      </c>
      <c r="H11" s="80">
        <v>36140</v>
      </c>
      <c r="I11" s="80">
        <v>93636</v>
      </c>
      <c r="J11" s="80">
        <v>12726</v>
      </c>
      <c r="K11" s="80">
        <v>24813</v>
      </c>
      <c r="L11" s="294">
        <f t="shared" si="1"/>
        <v>26.499423298731259</v>
      </c>
    </row>
    <row r="12" spans="1:12" ht="14.1" customHeight="1" x14ac:dyDescent="0.2">
      <c r="A12" s="48">
        <v>7</v>
      </c>
      <c r="B12" s="49" t="s">
        <v>56</v>
      </c>
      <c r="C12" s="80">
        <v>254324</v>
      </c>
      <c r="D12" s="80">
        <v>775682</v>
      </c>
      <c r="E12" s="80">
        <v>49784</v>
      </c>
      <c r="F12" s="80">
        <v>168176</v>
      </c>
      <c r="G12" s="293">
        <f t="shared" si="0"/>
        <v>21.681049708514571</v>
      </c>
      <c r="H12" s="80">
        <v>173817</v>
      </c>
      <c r="I12" s="80">
        <v>504947</v>
      </c>
      <c r="J12" s="80">
        <v>38954</v>
      </c>
      <c r="K12" s="80">
        <v>147824</v>
      </c>
      <c r="L12" s="294">
        <f t="shared" si="1"/>
        <v>29.275151649579065</v>
      </c>
    </row>
    <row r="13" spans="1:12" ht="14.1" customHeight="1" x14ac:dyDescent="0.2">
      <c r="A13" s="48">
        <v>8</v>
      </c>
      <c r="B13" s="49" t="s">
        <v>43</v>
      </c>
      <c r="C13" s="80">
        <v>9300</v>
      </c>
      <c r="D13" s="80">
        <v>24916</v>
      </c>
      <c r="E13" s="80">
        <v>366</v>
      </c>
      <c r="F13" s="80">
        <v>653.75</v>
      </c>
      <c r="G13" s="293">
        <f t="shared" si="0"/>
        <v>2.6238160218333602</v>
      </c>
      <c r="H13" s="80">
        <v>6043</v>
      </c>
      <c r="I13" s="80">
        <v>16614</v>
      </c>
      <c r="J13" s="80">
        <v>11</v>
      </c>
      <c r="K13" s="80">
        <v>27.28</v>
      </c>
      <c r="L13" s="294">
        <f t="shared" si="1"/>
        <v>0.16419886842422055</v>
      </c>
    </row>
    <row r="14" spans="1:12" ht="14.1" customHeight="1" x14ac:dyDescent="0.2">
      <c r="A14" s="48">
        <v>9</v>
      </c>
      <c r="B14" s="49" t="s">
        <v>44</v>
      </c>
      <c r="C14" s="80">
        <v>20295</v>
      </c>
      <c r="D14" s="80">
        <v>55779</v>
      </c>
      <c r="E14" s="80">
        <v>2486</v>
      </c>
      <c r="F14" s="80">
        <v>5466</v>
      </c>
      <c r="G14" s="293">
        <f t="shared" si="0"/>
        <v>9.7993868660248484</v>
      </c>
      <c r="H14" s="80">
        <v>14277</v>
      </c>
      <c r="I14" s="80">
        <v>37946</v>
      </c>
      <c r="J14" s="80">
        <v>2459</v>
      </c>
      <c r="K14" s="80">
        <v>5398</v>
      </c>
      <c r="L14" s="294">
        <f t="shared" si="1"/>
        <v>14.225478311284457</v>
      </c>
    </row>
    <row r="15" spans="1:12" ht="14.1" customHeight="1" x14ac:dyDescent="0.2">
      <c r="A15" s="48">
        <v>10</v>
      </c>
      <c r="B15" s="49" t="s">
        <v>76</v>
      </c>
      <c r="C15" s="80">
        <v>20602</v>
      </c>
      <c r="D15" s="80">
        <v>54221</v>
      </c>
      <c r="E15" s="80">
        <v>7085</v>
      </c>
      <c r="F15" s="80">
        <v>17370</v>
      </c>
      <c r="G15" s="293">
        <f t="shared" si="0"/>
        <v>32.035558178565502</v>
      </c>
      <c r="H15" s="80">
        <v>13951</v>
      </c>
      <c r="I15" s="80">
        <v>37069</v>
      </c>
      <c r="J15" s="80">
        <v>6440</v>
      </c>
      <c r="K15" s="80">
        <v>13722</v>
      </c>
      <c r="L15" s="294">
        <f t="shared" si="1"/>
        <v>37.017453937252149</v>
      </c>
    </row>
    <row r="16" spans="1:12" ht="14.1" customHeight="1" x14ac:dyDescent="0.2">
      <c r="A16" s="48">
        <v>11</v>
      </c>
      <c r="B16" s="49" t="s">
        <v>57</v>
      </c>
      <c r="C16" s="80">
        <v>4801</v>
      </c>
      <c r="D16" s="80">
        <v>13752</v>
      </c>
      <c r="E16" s="80">
        <v>189</v>
      </c>
      <c r="F16" s="80">
        <v>455.92</v>
      </c>
      <c r="G16" s="293">
        <f t="shared" si="0"/>
        <v>3.3152995927865039</v>
      </c>
      <c r="H16" s="80">
        <v>1842</v>
      </c>
      <c r="I16" s="80">
        <v>6964</v>
      </c>
      <c r="J16" s="80">
        <v>189</v>
      </c>
      <c r="K16" s="80">
        <v>455.92</v>
      </c>
      <c r="L16" s="294">
        <f t="shared" si="1"/>
        <v>6.546812176909822</v>
      </c>
    </row>
    <row r="17" spans="1:12" ht="14.1" customHeight="1" x14ac:dyDescent="0.2">
      <c r="A17" s="48">
        <v>12</v>
      </c>
      <c r="B17" s="49" t="s">
        <v>58</v>
      </c>
      <c r="C17" s="80">
        <v>8419</v>
      </c>
      <c r="D17" s="80">
        <v>21346</v>
      </c>
      <c r="E17" s="80">
        <v>1126</v>
      </c>
      <c r="F17" s="80">
        <v>1931.58</v>
      </c>
      <c r="G17" s="293">
        <f t="shared" si="0"/>
        <v>9.0489084606015187</v>
      </c>
      <c r="H17" s="80">
        <v>4840</v>
      </c>
      <c r="I17" s="80">
        <v>13720</v>
      </c>
      <c r="J17" s="80">
        <v>1024</v>
      </c>
      <c r="K17" s="80">
        <v>1506.92</v>
      </c>
      <c r="L17" s="294">
        <f t="shared" si="1"/>
        <v>10.98338192419825</v>
      </c>
    </row>
    <row r="18" spans="1:12" ht="14.1" customHeight="1" x14ac:dyDescent="0.2">
      <c r="A18" s="48">
        <v>13</v>
      </c>
      <c r="B18" s="49" t="s">
        <v>186</v>
      </c>
      <c r="C18" s="80">
        <v>21347</v>
      </c>
      <c r="D18" s="80">
        <v>55635</v>
      </c>
      <c r="E18" s="80">
        <v>2352</v>
      </c>
      <c r="F18" s="80">
        <v>4748</v>
      </c>
      <c r="G18" s="293">
        <f t="shared" si="0"/>
        <v>8.5341960995776045</v>
      </c>
      <c r="H18" s="80">
        <v>13595</v>
      </c>
      <c r="I18" s="80">
        <v>35095</v>
      </c>
      <c r="J18" s="80">
        <v>2241</v>
      </c>
      <c r="K18" s="80">
        <v>3262</v>
      </c>
      <c r="L18" s="294">
        <f t="shared" si="1"/>
        <v>9.294771334947999</v>
      </c>
    </row>
    <row r="19" spans="1:12" ht="14.1" customHeight="1" x14ac:dyDescent="0.2">
      <c r="A19" s="48">
        <v>14</v>
      </c>
      <c r="B19" s="49" t="s">
        <v>187</v>
      </c>
      <c r="C19" s="80">
        <v>9832</v>
      </c>
      <c r="D19" s="80">
        <v>25336</v>
      </c>
      <c r="E19" s="80">
        <v>128</v>
      </c>
      <c r="F19" s="80">
        <v>495.98</v>
      </c>
      <c r="G19" s="293">
        <f t="shared" si="0"/>
        <v>1.9576097252920746</v>
      </c>
      <c r="H19" s="80">
        <v>5951</v>
      </c>
      <c r="I19" s="80">
        <v>15809</v>
      </c>
      <c r="J19" s="80">
        <v>123</v>
      </c>
      <c r="K19" s="80">
        <v>489.11</v>
      </c>
      <c r="L19" s="294">
        <f t="shared" si="1"/>
        <v>3.0938705800493391</v>
      </c>
    </row>
    <row r="20" spans="1:12" ht="14.1" customHeight="1" x14ac:dyDescent="0.2">
      <c r="A20" s="48">
        <v>15</v>
      </c>
      <c r="B20" s="49" t="s">
        <v>59</v>
      </c>
      <c r="C20" s="80">
        <v>131509</v>
      </c>
      <c r="D20" s="80">
        <v>374346</v>
      </c>
      <c r="E20" s="80">
        <v>30271</v>
      </c>
      <c r="F20" s="80">
        <v>66025</v>
      </c>
      <c r="G20" s="293">
        <f t="shared" si="0"/>
        <v>17.637426338200488</v>
      </c>
      <c r="H20" s="80">
        <v>99062</v>
      </c>
      <c r="I20" s="80">
        <v>275692</v>
      </c>
      <c r="J20" s="80">
        <v>26264</v>
      </c>
      <c r="K20" s="80">
        <v>43454</v>
      </c>
      <c r="L20" s="294">
        <f t="shared" si="1"/>
        <v>15.761792144857305</v>
      </c>
    </row>
    <row r="21" spans="1:12" ht="14.1" customHeight="1" x14ac:dyDescent="0.2">
      <c r="A21" s="48">
        <v>16</v>
      </c>
      <c r="B21" s="49" t="s">
        <v>65</v>
      </c>
      <c r="C21" s="80">
        <v>798958</v>
      </c>
      <c r="D21" s="80">
        <v>2297238</v>
      </c>
      <c r="E21" s="80">
        <v>143441</v>
      </c>
      <c r="F21" s="80">
        <v>322116</v>
      </c>
      <c r="G21" s="293">
        <f t="shared" si="0"/>
        <v>14.021881929517098</v>
      </c>
      <c r="H21" s="80">
        <v>706764</v>
      </c>
      <c r="I21" s="80">
        <v>1691751</v>
      </c>
      <c r="J21" s="80">
        <v>143169</v>
      </c>
      <c r="K21" s="80">
        <v>320688</v>
      </c>
      <c r="L21" s="294">
        <f t="shared" si="1"/>
        <v>18.955981110695369</v>
      </c>
    </row>
    <row r="22" spans="1:12" ht="14.1" customHeight="1" x14ac:dyDescent="0.2">
      <c r="A22" s="48">
        <v>17</v>
      </c>
      <c r="B22" s="49" t="s">
        <v>60</v>
      </c>
      <c r="C22" s="80">
        <v>28967</v>
      </c>
      <c r="D22" s="80">
        <v>66861</v>
      </c>
      <c r="E22" s="80">
        <v>1974</v>
      </c>
      <c r="F22" s="80">
        <v>3287</v>
      </c>
      <c r="G22" s="293">
        <f t="shared" si="0"/>
        <v>4.9161693662972432</v>
      </c>
      <c r="H22" s="80">
        <v>17174</v>
      </c>
      <c r="I22" s="80">
        <v>43802</v>
      </c>
      <c r="J22" s="80">
        <v>1720</v>
      </c>
      <c r="K22" s="80">
        <v>2837</v>
      </c>
      <c r="L22" s="294">
        <f t="shared" si="1"/>
        <v>6.4768732021368889</v>
      </c>
    </row>
    <row r="23" spans="1:12" ht="14.1" customHeight="1" x14ac:dyDescent="0.2">
      <c r="A23" s="48">
        <v>18</v>
      </c>
      <c r="B23" s="49" t="s">
        <v>188</v>
      </c>
      <c r="C23" s="80">
        <v>62316</v>
      </c>
      <c r="D23" s="80">
        <v>203485</v>
      </c>
      <c r="E23" s="80">
        <v>721</v>
      </c>
      <c r="F23" s="80">
        <v>1623</v>
      </c>
      <c r="G23" s="293">
        <f t="shared" si="0"/>
        <v>0.7976017888296435</v>
      </c>
      <c r="H23" s="80">
        <v>44332</v>
      </c>
      <c r="I23" s="80">
        <v>120809</v>
      </c>
      <c r="J23" s="80">
        <v>593</v>
      </c>
      <c r="K23" s="80">
        <v>1623</v>
      </c>
      <c r="L23" s="294">
        <f t="shared" si="1"/>
        <v>1.3434429554089513</v>
      </c>
    </row>
    <row r="24" spans="1:12" ht="14.1" customHeight="1" x14ac:dyDescent="0.2">
      <c r="A24" s="48">
        <v>19</v>
      </c>
      <c r="B24" s="49" t="s">
        <v>61</v>
      </c>
      <c r="C24" s="80">
        <v>135956</v>
      </c>
      <c r="D24" s="80">
        <v>302695</v>
      </c>
      <c r="E24" s="80">
        <v>16291</v>
      </c>
      <c r="F24" s="80">
        <v>86025</v>
      </c>
      <c r="G24" s="293">
        <f t="shared" si="0"/>
        <v>28.419696394060029</v>
      </c>
      <c r="H24" s="80">
        <v>77092</v>
      </c>
      <c r="I24" s="80">
        <v>197600</v>
      </c>
      <c r="J24" s="80">
        <v>13425</v>
      </c>
      <c r="K24" s="80">
        <v>57103</v>
      </c>
      <c r="L24" s="294">
        <f t="shared" si="1"/>
        <v>28.898279352226719</v>
      </c>
    </row>
    <row r="25" spans="1:12" ht="14.1" customHeight="1" x14ac:dyDescent="0.2">
      <c r="A25" s="48">
        <v>20</v>
      </c>
      <c r="B25" s="49" t="s">
        <v>62</v>
      </c>
      <c r="C25" s="80">
        <v>1482</v>
      </c>
      <c r="D25" s="80">
        <v>3768</v>
      </c>
      <c r="E25" s="80">
        <v>31</v>
      </c>
      <c r="F25" s="80">
        <v>38.89</v>
      </c>
      <c r="G25" s="293">
        <f t="shared" si="0"/>
        <v>1.0321125265392781</v>
      </c>
      <c r="H25" s="80">
        <v>934</v>
      </c>
      <c r="I25" s="80">
        <v>2166</v>
      </c>
      <c r="J25" s="80">
        <v>1</v>
      </c>
      <c r="K25" s="80">
        <v>6.68</v>
      </c>
      <c r="L25" s="294">
        <f t="shared" si="1"/>
        <v>0.30840258541089566</v>
      </c>
    </row>
    <row r="26" spans="1:12" ht="14.1" customHeight="1" x14ac:dyDescent="0.2">
      <c r="A26" s="48">
        <v>21</v>
      </c>
      <c r="B26" s="49" t="s">
        <v>45</v>
      </c>
      <c r="C26" s="80">
        <v>13689</v>
      </c>
      <c r="D26" s="80">
        <v>34892</v>
      </c>
      <c r="E26" s="80">
        <v>419</v>
      </c>
      <c r="F26" s="80">
        <v>243</v>
      </c>
      <c r="G26" s="293">
        <f t="shared" si="0"/>
        <v>0.6964347128281555</v>
      </c>
      <c r="H26" s="80">
        <v>9636</v>
      </c>
      <c r="I26" s="80">
        <v>23976</v>
      </c>
      <c r="J26" s="80">
        <v>194</v>
      </c>
      <c r="K26" s="80">
        <v>203</v>
      </c>
      <c r="L26" s="294">
        <f t="shared" si="1"/>
        <v>0.84668001334667997</v>
      </c>
    </row>
    <row r="27" spans="1:12" s="74" customFormat="1" ht="14.1" customHeight="1" x14ac:dyDescent="0.2">
      <c r="A27" s="357"/>
      <c r="B27" s="140" t="s">
        <v>295</v>
      </c>
      <c r="C27" s="156">
        <f>SUM(C6:C26)</f>
        <v>2040567</v>
      </c>
      <c r="D27" s="156">
        <f t="shared" ref="D27:K27" si="2">SUM(D6:D26)</f>
        <v>5755967</v>
      </c>
      <c r="E27" s="156">
        <f t="shared" si="2"/>
        <v>343624</v>
      </c>
      <c r="F27" s="156">
        <f t="shared" si="2"/>
        <v>902637.91</v>
      </c>
      <c r="G27" s="59">
        <f t="shared" si="0"/>
        <v>15.681777015052379</v>
      </c>
      <c r="H27" s="156">
        <f t="shared" si="2"/>
        <v>1580038</v>
      </c>
      <c r="I27" s="156">
        <f t="shared" si="2"/>
        <v>4099772</v>
      </c>
      <c r="J27" s="156">
        <f t="shared" si="2"/>
        <v>305471</v>
      </c>
      <c r="K27" s="156">
        <f t="shared" si="2"/>
        <v>778678.87</v>
      </c>
      <c r="L27" s="71">
        <f t="shared" si="1"/>
        <v>18.993223769516938</v>
      </c>
    </row>
    <row r="28" spans="1:12" ht="14.1" customHeight="1" x14ac:dyDescent="0.2">
      <c r="A28" s="48">
        <v>22</v>
      </c>
      <c r="B28" s="49" t="s">
        <v>42</v>
      </c>
      <c r="C28" s="80">
        <v>39603</v>
      </c>
      <c r="D28" s="80">
        <v>116854</v>
      </c>
      <c r="E28" s="80">
        <v>5135</v>
      </c>
      <c r="F28" s="80">
        <v>13664.23</v>
      </c>
      <c r="G28" s="293">
        <f t="shared" si="0"/>
        <v>11.69342084994951</v>
      </c>
      <c r="H28" s="80">
        <v>31648</v>
      </c>
      <c r="I28" s="80">
        <v>89521</v>
      </c>
      <c r="J28" s="80">
        <v>512</v>
      </c>
      <c r="K28" s="80">
        <v>2024.02</v>
      </c>
      <c r="L28" s="294">
        <f t="shared" si="1"/>
        <v>2.2609443594240459</v>
      </c>
    </row>
    <row r="29" spans="1:12" ht="14.1" customHeight="1" x14ac:dyDescent="0.2">
      <c r="A29" s="48">
        <v>23</v>
      </c>
      <c r="B29" s="49" t="s">
        <v>189</v>
      </c>
      <c r="C29" s="80">
        <v>3095</v>
      </c>
      <c r="D29" s="80">
        <v>8130</v>
      </c>
      <c r="E29" s="80">
        <v>26501</v>
      </c>
      <c r="F29" s="80">
        <v>14948.95</v>
      </c>
      <c r="G29" s="293">
        <f t="shared" si="0"/>
        <v>183.8739237392374</v>
      </c>
      <c r="H29" s="80">
        <v>2148</v>
      </c>
      <c r="I29" s="80">
        <v>5562</v>
      </c>
      <c r="J29" s="80">
        <v>0</v>
      </c>
      <c r="K29" s="80">
        <v>0</v>
      </c>
      <c r="L29" s="294">
        <f t="shared" si="1"/>
        <v>0</v>
      </c>
    </row>
    <row r="30" spans="1:12" ht="14.1" customHeight="1" x14ac:dyDescent="0.2">
      <c r="A30" s="48">
        <v>24</v>
      </c>
      <c r="B30" s="49" t="s">
        <v>190</v>
      </c>
      <c r="C30" s="80">
        <v>90</v>
      </c>
      <c r="D30" s="80">
        <v>279</v>
      </c>
      <c r="E30" s="80">
        <v>171</v>
      </c>
      <c r="F30" s="80">
        <v>243.73</v>
      </c>
      <c r="G30" s="293">
        <f t="shared" si="0"/>
        <v>87.358422939068106</v>
      </c>
      <c r="H30" s="80">
        <v>70</v>
      </c>
      <c r="I30" s="80">
        <v>210</v>
      </c>
      <c r="J30" s="80">
        <v>160</v>
      </c>
      <c r="K30" s="80">
        <v>201.82</v>
      </c>
      <c r="L30" s="294">
        <f t="shared" si="1"/>
        <v>96.104761904761901</v>
      </c>
    </row>
    <row r="31" spans="1:12" ht="14.1" customHeight="1" x14ac:dyDescent="0.2">
      <c r="A31" s="48">
        <v>25</v>
      </c>
      <c r="B31" s="49" t="s">
        <v>46</v>
      </c>
      <c r="C31" s="80">
        <v>4</v>
      </c>
      <c r="D31" s="80">
        <v>10</v>
      </c>
      <c r="E31" s="80">
        <v>0</v>
      </c>
      <c r="F31" s="80">
        <v>0</v>
      </c>
      <c r="G31" s="293">
        <f t="shared" si="0"/>
        <v>0</v>
      </c>
      <c r="H31" s="80">
        <v>0</v>
      </c>
      <c r="I31" s="80">
        <v>0</v>
      </c>
      <c r="J31" s="80">
        <v>0</v>
      </c>
      <c r="K31" s="80">
        <v>0</v>
      </c>
      <c r="L31" s="294">
        <v>0</v>
      </c>
    </row>
    <row r="32" spans="1:12" ht="14.1" customHeight="1" x14ac:dyDescent="0.2">
      <c r="A32" s="48">
        <v>26</v>
      </c>
      <c r="B32" s="49" t="s">
        <v>191</v>
      </c>
      <c r="C32" s="80">
        <v>2555</v>
      </c>
      <c r="D32" s="80">
        <v>7481</v>
      </c>
      <c r="E32" s="80">
        <v>9761</v>
      </c>
      <c r="F32" s="80">
        <v>6984</v>
      </c>
      <c r="G32" s="293">
        <f t="shared" si="0"/>
        <v>93.35650314129127</v>
      </c>
      <c r="H32" s="80">
        <v>1963</v>
      </c>
      <c r="I32" s="80">
        <v>5309</v>
      </c>
      <c r="J32" s="80">
        <v>2147</v>
      </c>
      <c r="K32" s="80">
        <v>3823</v>
      </c>
      <c r="L32" s="294">
        <f t="shared" si="1"/>
        <v>72.009794688265217</v>
      </c>
    </row>
    <row r="33" spans="1:12" ht="14.1" customHeight="1" x14ac:dyDescent="0.2">
      <c r="A33" s="48">
        <v>27</v>
      </c>
      <c r="B33" s="49" t="s">
        <v>192</v>
      </c>
      <c r="C33" s="80">
        <v>20</v>
      </c>
      <c r="D33" s="80">
        <v>61</v>
      </c>
      <c r="E33" s="80">
        <v>0</v>
      </c>
      <c r="F33" s="80">
        <v>0</v>
      </c>
      <c r="G33" s="293">
        <f t="shared" si="0"/>
        <v>0</v>
      </c>
      <c r="H33" s="80">
        <v>0</v>
      </c>
      <c r="I33" s="80">
        <v>0</v>
      </c>
      <c r="J33" s="80">
        <v>0</v>
      </c>
      <c r="K33" s="80">
        <v>0</v>
      </c>
      <c r="L33" s="294">
        <v>0</v>
      </c>
    </row>
    <row r="34" spans="1:12" ht="14.1" customHeight="1" x14ac:dyDescent="0.2">
      <c r="A34" s="48">
        <v>28</v>
      </c>
      <c r="B34" s="49" t="s">
        <v>193</v>
      </c>
      <c r="C34" s="80">
        <v>1904</v>
      </c>
      <c r="D34" s="80">
        <v>5575</v>
      </c>
      <c r="E34" s="80">
        <v>2219</v>
      </c>
      <c r="F34" s="80">
        <v>3378</v>
      </c>
      <c r="G34" s="293">
        <f t="shared" si="0"/>
        <v>60.591928251121075</v>
      </c>
      <c r="H34" s="80">
        <v>1065</v>
      </c>
      <c r="I34" s="80">
        <v>2830</v>
      </c>
      <c r="J34" s="80">
        <v>2195</v>
      </c>
      <c r="K34" s="80">
        <v>3179</v>
      </c>
      <c r="L34" s="294">
        <f t="shared" si="1"/>
        <v>112.3321554770318</v>
      </c>
    </row>
    <row r="35" spans="1:12" ht="14.1" customHeight="1" x14ac:dyDescent="0.2">
      <c r="A35" s="48">
        <v>29</v>
      </c>
      <c r="B35" s="49" t="s">
        <v>66</v>
      </c>
      <c r="C35" s="80">
        <v>68002</v>
      </c>
      <c r="D35" s="80">
        <v>195020</v>
      </c>
      <c r="E35" s="80">
        <v>29658</v>
      </c>
      <c r="F35" s="80">
        <v>66176.69</v>
      </c>
      <c r="G35" s="293">
        <f t="shared" si="0"/>
        <v>33.933283765767612</v>
      </c>
      <c r="H35" s="80">
        <v>47671</v>
      </c>
      <c r="I35" s="80">
        <v>117808</v>
      </c>
      <c r="J35" s="80">
        <v>9238</v>
      </c>
      <c r="K35" s="80">
        <v>45618.83</v>
      </c>
      <c r="L35" s="294">
        <f t="shared" si="1"/>
        <v>38.723032391688172</v>
      </c>
    </row>
    <row r="36" spans="1:12" ht="14.1" customHeight="1" x14ac:dyDescent="0.2">
      <c r="A36" s="48">
        <v>30</v>
      </c>
      <c r="B36" s="49" t="s">
        <v>67</v>
      </c>
      <c r="C36" s="80">
        <v>68415</v>
      </c>
      <c r="D36" s="80">
        <v>208294</v>
      </c>
      <c r="E36" s="80">
        <v>21215</v>
      </c>
      <c r="F36" s="80">
        <v>31831</v>
      </c>
      <c r="G36" s="293">
        <f t="shared" si="0"/>
        <v>15.281765197269245</v>
      </c>
      <c r="H36" s="80">
        <v>52270</v>
      </c>
      <c r="I36" s="80">
        <v>145359</v>
      </c>
      <c r="J36" s="80">
        <v>12229</v>
      </c>
      <c r="K36" s="80">
        <v>22682</v>
      </c>
      <c r="L36" s="294">
        <f t="shared" si="1"/>
        <v>15.604124959582826</v>
      </c>
    </row>
    <row r="37" spans="1:12" ht="14.1" customHeight="1" x14ac:dyDescent="0.2">
      <c r="A37" s="48">
        <v>31</v>
      </c>
      <c r="B37" s="49" t="s">
        <v>194</v>
      </c>
      <c r="C37" s="80">
        <v>3549</v>
      </c>
      <c r="D37" s="80">
        <v>10672</v>
      </c>
      <c r="E37" s="80">
        <v>13511</v>
      </c>
      <c r="F37" s="80">
        <v>6038.26</v>
      </c>
      <c r="G37" s="293">
        <f t="shared" si="0"/>
        <v>56.580397301349322</v>
      </c>
      <c r="H37" s="80">
        <v>2757</v>
      </c>
      <c r="I37" s="80">
        <v>7831</v>
      </c>
      <c r="J37" s="80">
        <v>3</v>
      </c>
      <c r="K37" s="80">
        <v>22.23</v>
      </c>
      <c r="L37" s="294">
        <f t="shared" si="1"/>
        <v>0.28387179159749715</v>
      </c>
    </row>
    <row r="38" spans="1:12" ht="14.1" customHeight="1" x14ac:dyDescent="0.2">
      <c r="A38" s="48">
        <v>32</v>
      </c>
      <c r="B38" s="49" t="s">
        <v>195</v>
      </c>
      <c r="C38" s="80">
        <v>6058</v>
      </c>
      <c r="D38" s="80">
        <v>15540</v>
      </c>
      <c r="E38" s="80">
        <v>5367</v>
      </c>
      <c r="F38" s="80">
        <v>18795</v>
      </c>
      <c r="G38" s="293">
        <f t="shared" si="0"/>
        <v>120.94594594594595</v>
      </c>
      <c r="H38" s="80">
        <v>4499</v>
      </c>
      <c r="I38" s="80">
        <v>11149</v>
      </c>
      <c r="J38" s="80">
        <v>0</v>
      </c>
      <c r="K38" s="80">
        <v>0</v>
      </c>
      <c r="L38" s="294">
        <f t="shared" si="1"/>
        <v>0</v>
      </c>
    </row>
    <row r="39" spans="1:12" ht="14.1" customHeight="1" x14ac:dyDescent="0.2">
      <c r="A39" s="48">
        <v>33</v>
      </c>
      <c r="B39" s="49" t="s">
        <v>196</v>
      </c>
      <c r="C39" s="80">
        <v>44</v>
      </c>
      <c r="D39" s="80">
        <v>141</v>
      </c>
      <c r="E39" s="80">
        <v>0</v>
      </c>
      <c r="F39" s="80">
        <v>0</v>
      </c>
      <c r="G39" s="293">
        <v>0</v>
      </c>
      <c r="H39" s="80">
        <v>0</v>
      </c>
      <c r="I39" s="80">
        <v>0</v>
      </c>
      <c r="J39" s="80">
        <v>0</v>
      </c>
      <c r="K39" s="80">
        <v>0</v>
      </c>
      <c r="L39" s="294">
        <v>0</v>
      </c>
    </row>
    <row r="40" spans="1:12" ht="14.1" customHeight="1" x14ac:dyDescent="0.2">
      <c r="A40" s="48">
        <v>34</v>
      </c>
      <c r="B40" s="49" t="s">
        <v>197</v>
      </c>
      <c r="C40" s="80">
        <v>395</v>
      </c>
      <c r="D40" s="80">
        <v>1307</v>
      </c>
      <c r="E40" s="80">
        <v>195</v>
      </c>
      <c r="F40" s="80">
        <v>970</v>
      </c>
      <c r="G40" s="293">
        <f t="shared" si="0"/>
        <v>74.215761285386378</v>
      </c>
      <c r="H40" s="80">
        <v>123</v>
      </c>
      <c r="I40" s="80">
        <v>359</v>
      </c>
      <c r="J40" s="80">
        <v>102</v>
      </c>
      <c r="K40" s="80">
        <v>207</v>
      </c>
      <c r="L40" s="294">
        <f t="shared" si="1"/>
        <v>57.66016713091922</v>
      </c>
    </row>
    <row r="41" spans="1:12" ht="14.1" customHeight="1" x14ac:dyDescent="0.2">
      <c r="A41" s="48">
        <v>35</v>
      </c>
      <c r="B41" s="49" t="s">
        <v>198</v>
      </c>
      <c r="C41" s="80">
        <v>62</v>
      </c>
      <c r="D41" s="80">
        <v>200</v>
      </c>
      <c r="E41" s="80">
        <v>0</v>
      </c>
      <c r="F41" s="80">
        <v>0</v>
      </c>
      <c r="G41" s="293">
        <f t="shared" si="0"/>
        <v>0</v>
      </c>
      <c r="H41" s="80">
        <v>0</v>
      </c>
      <c r="I41" s="80">
        <v>0</v>
      </c>
      <c r="J41" s="80">
        <v>0</v>
      </c>
      <c r="K41" s="80">
        <v>0</v>
      </c>
      <c r="L41" s="294">
        <v>0</v>
      </c>
    </row>
    <row r="42" spans="1:12" ht="14.1" customHeight="1" x14ac:dyDescent="0.2">
      <c r="A42" s="48">
        <v>36</v>
      </c>
      <c r="B42" s="49" t="s">
        <v>68</v>
      </c>
      <c r="C42" s="80">
        <v>9446</v>
      </c>
      <c r="D42" s="80">
        <v>26609</v>
      </c>
      <c r="E42" s="80">
        <v>4159</v>
      </c>
      <c r="F42" s="80">
        <v>9608.9699999999993</v>
      </c>
      <c r="G42" s="293">
        <f t="shared" si="0"/>
        <v>36.111729114209474</v>
      </c>
      <c r="H42" s="80">
        <v>3436</v>
      </c>
      <c r="I42" s="80">
        <v>8311</v>
      </c>
      <c r="J42" s="80">
        <v>1</v>
      </c>
      <c r="K42" s="80">
        <v>1720</v>
      </c>
      <c r="L42" s="294">
        <f t="shared" si="1"/>
        <v>20.695463843099507</v>
      </c>
    </row>
    <row r="43" spans="1:12" ht="14.1" customHeight="1" x14ac:dyDescent="0.2">
      <c r="A43" s="48">
        <v>37</v>
      </c>
      <c r="B43" s="49" t="s">
        <v>199</v>
      </c>
      <c r="C43" s="80">
        <v>407</v>
      </c>
      <c r="D43" s="80">
        <v>1255</v>
      </c>
      <c r="E43" s="80">
        <v>0</v>
      </c>
      <c r="F43" s="80">
        <v>0</v>
      </c>
      <c r="G43" s="293">
        <f t="shared" si="0"/>
        <v>0</v>
      </c>
      <c r="H43" s="80">
        <v>344</v>
      </c>
      <c r="I43" s="80">
        <v>1000</v>
      </c>
      <c r="J43" s="80">
        <v>0</v>
      </c>
      <c r="K43" s="80">
        <v>0</v>
      </c>
      <c r="L43" s="294">
        <f t="shared" si="1"/>
        <v>0</v>
      </c>
    </row>
    <row r="44" spans="1:12" ht="14.1" customHeight="1" x14ac:dyDescent="0.2">
      <c r="A44" s="48">
        <v>38</v>
      </c>
      <c r="B44" s="49" t="s">
        <v>200</v>
      </c>
      <c r="C44" s="80">
        <v>4078</v>
      </c>
      <c r="D44" s="80">
        <v>11900</v>
      </c>
      <c r="E44" s="80">
        <v>5062</v>
      </c>
      <c r="F44" s="80">
        <v>5960</v>
      </c>
      <c r="G44" s="293">
        <f t="shared" si="0"/>
        <v>50.084033613445378</v>
      </c>
      <c r="H44" s="80">
        <v>3338</v>
      </c>
      <c r="I44" s="80">
        <v>9716</v>
      </c>
      <c r="J44" s="80">
        <v>1765</v>
      </c>
      <c r="K44" s="80">
        <v>4570</v>
      </c>
      <c r="L44" s="294">
        <f t="shared" si="1"/>
        <v>47.03581720872787</v>
      </c>
    </row>
    <row r="45" spans="1:12" ht="14.1" customHeight="1" x14ac:dyDescent="0.2">
      <c r="A45" s="48">
        <v>39</v>
      </c>
      <c r="B45" s="49" t="s">
        <v>201</v>
      </c>
      <c r="C45" s="80">
        <v>280</v>
      </c>
      <c r="D45" s="80">
        <v>862</v>
      </c>
      <c r="E45" s="80">
        <v>0</v>
      </c>
      <c r="F45" s="80">
        <v>0</v>
      </c>
      <c r="G45" s="293">
        <f t="shared" si="0"/>
        <v>0</v>
      </c>
      <c r="H45" s="80">
        <v>225</v>
      </c>
      <c r="I45" s="80">
        <v>624</v>
      </c>
      <c r="J45" s="80">
        <v>0</v>
      </c>
      <c r="K45" s="80">
        <v>0</v>
      </c>
      <c r="L45" s="294">
        <f t="shared" si="1"/>
        <v>0</v>
      </c>
    </row>
    <row r="46" spans="1:12" ht="14.1" customHeight="1" x14ac:dyDescent="0.2">
      <c r="A46" s="48">
        <v>40</v>
      </c>
      <c r="B46" s="49" t="s">
        <v>72</v>
      </c>
      <c r="C46" s="80">
        <v>116</v>
      </c>
      <c r="D46" s="80">
        <v>528</v>
      </c>
      <c r="E46" s="80">
        <v>0</v>
      </c>
      <c r="F46" s="80">
        <v>0</v>
      </c>
      <c r="G46" s="293">
        <v>0</v>
      </c>
      <c r="H46" s="80">
        <v>80</v>
      </c>
      <c r="I46" s="80">
        <v>349</v>
      </c>
      <c r="J46" s="80">
        <v>0</v>
      </c>
      <c r="K46" s="80">
        <v>0</v>
      </c>
      <c r="L46" s="294">
        <v>0</v>
      </c>
    </row>
    <row r="47" spans="1:12" ht="14.1" customHeight="1" x14ac:dyDescent="0.2">
      <c r="A47" s="48">
        <v>41</v>
      </c>
      <c r="B47" s="49" t="s">
        <v>202</v>
      </c>
      <c r="C47" s="80">
        <v>444</v>
      </c>
      <c r="D47" s="80">
        <v>1372</v>
      </c>
      <c r="E47" s="80">
        <v>0</v>
      </c>
      <c r="F47" s="80">
        <v>0</v>
      </c>
      <c r="G47" s="293">
        <v>0</v>
      </c>
      <c r="H47" s="80">
        <v>370</v>
      </c>
      <c r="I47" s="80">
        <v>1120</v>
      </c>
      <c r="J47" s="80">
        <v>0</v>
      </c>
      <c r="K47" s="80">
        <v>0</v>
      </c>
      <c r="L47" s="294">
        <v>0</v>
      </c>
    </row>
    <row r="48" spans="1:12" ht="14.1" customHeight="1" x14ac:dyDescent="0.2">
      <c r="A48" s="48">
        <v>42</v>
      </c>
      <c r="B48" s="49" t="s">
        <v>71</v>
      </c>
      <c r="C48" s="80">
        <v>4818</v>
      </c>
      <c r="D48" s="80">
        <v>13741</v>
      </c>
      <c r="E48" s="80">
        <v>8645</v>
      </c>
      <c r="F48" s="80">
        <v>2501</v>
      </c>
      <c r="G48" s="293">
        <f t="shared" si="0"/>
        <v>18.201004293719524</v>
      </c>
      <c r="H48" s="80">
        <v>3619</v>
      </c>
      <c r="I48" s="80">
        <v>9890</v>
      </c>
      <c r="J48" s="80">
        <v>23</v>
      </c>
      <c r="K48" s="80">
        <v>155</v>
      </c>
      <c r="L48" s="294">
        <f t="shared" si="1"/>
        <v>1.5672396359959555</v>
      </c>
    </row>
    <row r="49" spans="1:12" s="74" customFormat="1" ht="14.1" customHeight="1" x14ac:dyDescent="0.2">
      <c r="A49" s="357"/>
      <c r="B49" s="140" t="s">
        <v>291</v>
      </c>
      <c r="C49" s="156">
        <f>SUM(C28:C48)</f>
        <v>213385</v>
      </c>
      <c r="D49" s="156">
        <f t="shared" ref="D49:K49" si="3">SUM(D28:D48)</f>
        <v>625831</v>
      </c>
      <c r="E49" s="156">
        <f t="shared" si="3"/>
        <v>131599</v>
      </c>
      <c r="F49" s="156">
        <f t="shared" si="3"/>
        <v>181099.83000000002</v>
      </c>
      <c r="G49" s="59">
        <f t="shared" si="0"/>
        <v>28.937497503319587</v>
      </c>
      <c r="H49" s="156">
        <f t="shared" si="3"/>
        <v>155626</v>
      </c>
      <c r="I49" s="156">
        <f t="shared" si="3"/>
        <v>416948</v>
      </c>
      <c r="J49" s="156">
        <f t="shared" si="3"/>
        <v>28375</v>
      </c>
      <c r="K49" s="156">
        <f t="shared" si="3"/>
        <v>84202.9</v>
      </c>
      <c r="L49" s="71">
        <f t="shared" si="1"/>
        <v>20.19506029528862</v>
      </c>
    </row>
    <row r="50" spans="1:12" s="74" customFormat="1" ht="14.1" customHeight="1" x14ac:dyDescent="0.2">
      <c r="A50" s="357"/>
      <c r="B50" s="140" t="s">
        <v>595</v>
      </c>
      <c r="C50" s="156">
        <f>C49+C27</f>
        <v>2253952</v>
      </c>
      <c r="D50" s="156">
        <f t="shared" ref="D50:K50" si="4">D49+D27</f>
        <v>6381798</v>
      </c>
      <c r="E50" s="156">
        <f t="shared" si="4"/>
        <v>475223</v>
      </c>
      <c r="F50" s="156">
        <f t="shared" si="4"/>
        <v>1083737.74</v>
      </c>
      <c r="G50" s="59">
        <f t="shared" si="0"/>
        <v>16.981699201384938</v>
      </c>
      <c r="H50" s="156">
        <f t="shared" si="4"/>
        <v>1735664</v>
      </c>
      <c r="I50" s="156">
        <f t="shared" si="4"/>
        <v>4516720</v>
      </c>
      <c r="J50" s="156">
        <f t="shared" si="4"/>
        <v>333846</v>
      </c>
      <c r="K50" s="156">
        <f t="shared" si="4"/>
        <v>862881.77</v>
      </c>
      <c r="L50" s="71">
        <f t="shared" si="1"/>
        <v>19.104167847464531</v>
      </c>
    </row>
    <row r="51" spans="1:12" ht="14.1" customHeight="1" x14ac:dyDescent="0.2">
      <c r="A51" s="48">
        <v>43</v>
      </c>
      <c r="B51" s="49" t="s">
        <v>41</v>
      </c>
      <c r="C51" s="80">
        <v>146430</v>
      </c>
      <c r="D51" s="80">
        <v>486912</v>
      </c>
      <c r="E51" s="80">
        <v>50858</v>
      </c>
      <c r="F51" s="80">
        <v>70784.850000000006</v>
      </c>
      <c r="G51" s="293">
        <f t="shared" si="0"/>
        <v>14.537503696766564</v>
      </c>
      <c r="H51" s="80">
        <v>112977</v>
      </c>
      <c r="I51" s="80">
        <v>376152</v>
      </c>
      <c r="J51" s="80">
        <v>50817</v>
      </c>
      <c r="K51" s="80">
        <v>70486.87</v>
      </c>
      <c r="L51" s="294">
        <f t="shared" si="1"/>
        <v>18.738932665518195</v>
      </c>
    </row>
    <row r="52" spans="1:12" ht="14.1" customHeight="1" x14ac:dyDescent="0.2">
      <c r="A52" s="48">
        <v>44</v>
      </c>
      <c r="B52" s="49" t="s">
        <v>203</v>
      </c>
      <c r="C52" s="80">
        <v>187082</v>
      </c>
      <c r="D52" s="80">
        <v>307336</v>
      </c>
      <c r="E52" s="80">
        <v>66408</v>
      </c>
      <c r="F52" s="80">
        <v>43710</v>
      </c>
      <c r="G52" s="293">
        <f t="shared" si="0"/>
        <v>14.222219329984121</v>
      </c>
      <c r="H52" s="80">
        <v>99080</v>
      </c>
      <c r="I52" s="80">
        <v>215403</v>
      </c>
      <c r="J52" s="80">
        <v>66348</v>
      </c>
      <c r="K52" s="80">
        <v>43639</v>
      </c>
      <c r="L52" s="294">
        <f t="shared" si="1"/>
        <v>20.259235015296909</v>
      </c>
    </row>
    <row r="53" spans="1:12" ht="14.1" customHeight="1" x14ac:dyDescent="0.2">
      <c r="A53" s="48">
        <v>45</v>
      </c>
      <c r="B53" s="49" t="s">
        <v>47</v>
      </c>
      <c r="C53" s="80">
        <v>180622</v>
      </c>
      <c r="D53" s="80">
        <v>476913</v>
      </c>
      <c r="E53" s="80">
        <v>57441</v>
      </c>
      <c r="F53" s="80">
        <v>103229</v>
      </c>
      <c r="G53" s="293">
        <f t="shared" si="0"/>
        <v>21.645247665716809</v>
      </c>
      <c r="H53" s="80">
        <v>160390</v>
      </c>
      <c r="I53" s="80">
        <v>399834</v>
      </c>
      <c r="J53" s="80">
        <v>57062</v>
      </c>
      <c r="K53" s="80">
        <v>102582.17</v>
      </c>
      <c r="L53" s="294">
        <f t="shared" si="1"/>
        <v>25.656189818774791</v>
      </c>
    </row>
    <row r="54" spans="1:12" s="74" customFormat="1" ht="14.1" customHeight="1" x14ac:dyDescent="0.2">
      <c r="A54" s="357"/>
      <c r="B54" s="140" t="s">
        <v>296</v>
      </c>
      <c r="C54" s="156">
        <f>SUM(C51:C53)</f>
        <v>514134</v>
      </c>
      <c r="D54" s="156">
        <f t="shared" ref="D54:K54" si="5">SUM(D51:D53)</f>
        <v>1271161</v>
      </c>
      <c r="E54" s="156">
        <f t="shared" si="5"/>
        <v>174707</v>
      </c>
      <c r="F54" s="156">
        <f t="shared" si="5"/>
        <v>217723.85</v>
      </c>
      <c r="G54" s="59">
        <f t="shared" si="0"/>
        <v>17.127952320752446</v>
      </c>
      <c r="H54" s="156">
        <f t="shared" si="5"/>
        <v>372447</v>
      </c>
      <c r="I54" s="156">
        <f t="shared" si="5"/>
        <v>991389</v>
      </c>
      <c r="J54" s="156">
        <f t="shared" si="5"/>
        <v>174227</v>
      </c>
      <c r="K54" s="156">
        <f t="shared" si="5"/>
        <v>216708.03999999998</v>
      </c>
      <c r="L54" s="71">
        <f t="shared" si="1"/>
        <v>21.859032125633828</v>
      </c>
    </row>
    <row r="55" spans="1:12" ht="14.1" customHeight="1" x14ac:dyDescent="0.2">
      <c r="A55" s="48">
        <v>46</v>
      </c>
      <c r="B55" s="49" t="s">
        <v>596</v>
      </c>
      <c r="C55" s="80">
        <v>1006964</v>
      </c>
      <c r="D55" s="80">
        <v>2603837</v>
      </c>
      <c r="E55" s="80">
        <v>1002591</v>
      </c>
      <c r="F55" s="80">
        <v>633300</v>
      </c>
      <c r="G55" s="293">
        <f t="shared" si="0"/>
        <v>24.321798945172066</v>
      </c>
      <c r="H55" s="80">
        <v>928508</v>
      </c>
      <c r="I55" s="80">
        <v>2522853</v>
      </c>
      <c r="J55" s="80">
        <v>1002491</v>
      </c>
      <c r="K55" s="80">
        <v>633047</v>
      </c>
      <c r="L55" s="294">
        <f t="shared" si="1"/>
        <v>25.092504398789782</v>
      </c>
    </row>
    <row r="56" spans="1:12" s="74" customFormat="1" ht="14.1" customHeight="1" x14ac:dyDescent="0.2">
      <c r="A56" s="357"/>
      <c r="B56" s="140" t="s">
        <v>294</v>
      </c>
      <c r="C56" s="156">
        <f>C55</f>
        <v>1006964</v>
      </c>
      <c r="D56" s="156">
        <f t="shared" ref="D56:K56" si="6">D55</f>
        <v>2603837</v>
      </c>
      <c r="E56" s="156">
        <f t="shared" si="6"/>
        <v>1002591</v>
      </c>
      <c r="F56" s="156">
        <f t="shared" si="6"/>
        <v>633300</v>
      </c>
      <c r="G56" s="59">
        <f t="shared" si="0"/>
        <v>24.321798945172066</v>
      </c>
      <c r="H56" s="156">
        <f t="shared" si="6"/>
        <v>928508</v>
      </c>
      <c r="I56" s="156">
        <f t="shared" si="6"/>
        <v>2522853</v>
      </c>
      <c r="J56" s="156">
        <f t="shared" si="6"/>
        <v>1002491</v>
      </c>
      <c r="K56" s="156">
        <f t="shared" si="6"/>
        <v>633047</v>
      </c>
      <c r="L56" s="71">
        <f t="shared" si="1"/>
        <v>25.092504398789782</v>
      </c>
    </row>
    <row r="57" spans="1:12" ht="14.1" customHeight="1" x14ac:dyDescent="0.2">
      <c r="A57" s="48">
        <v>47</v>
      </c>
      <c r="B57" s="49" t="s">
        <v>588</v>
      </c>
      <c r="C57" s="80">
        <v>445</v>
      </c>
      <c r="D57" s="80">
        <v>1019</v>
      </c>
      <c r="E57" s="80">
        <v>12</v>
      </c>
      <c r="F57" s="80">
        <v>620</v>
      </c>
      <c r="G57" s="293">
        <f t="shared" si="0"/>
        <v>60.843964671246319</v>
      </c>
      <c r="H57" s="80">
        <v>414</v>
      </c>
      <c r="I57" s="80">
        <v>901</v>
      </c>
      <c r="J57" s="80">
        <v>12</v>
      </c>
      <c r="K57" s="80">
        <v>620</v>
      </c>
      <c r="L57" s="294">
        <f t="shared" si="1"/>
        <v>68.812430632630409</v>
      </c>
    </row>
    <row r="58" spans="1:12" ht="14.1" customHeight="1" x14ac:dyDescent="0.2">
      <c r="A58" s="11">
        <v>48</v>
      </c>
      <c r="B58" s="12" t="s">
        <v>589</v>
      </c>
      <c r="C58" s="80">
        <v>0</v>
      </c>
      <c r="D58" s="80">
        <v>0</v>
      </c>
      <c r="E58" s="80">
        <v>0</v>
      </c>
      <c r="F58" s="80">
        <v>0</v>
      </c>
      <c r="G58" s="293">
        <v>0</v>
      </c>
      <c r="H58" s="80">
        <v>0</v>
      </c>
      <c r="I58" s="80">
        <v>0</v>
      </c>
      <c r="J58" s="80">
        <v>0</v>
      </c>
      <c r="K58" s="80">
        <v>0</v>
      </c>
      <c r="L58" s="294">
        <v>0</v>
      </c>
    </row>
    <row r="59" spans="1:12" ht="14.1" customHeight="1" x14ac:dyDescent="0.2">
      <c r="A59" s="11">
        <v>49</v>
      </c>
      <c r="B59" s="12" t="s">
        <v>590</v>
      </c>
      <c r="C59" s="80">
        <v>0</v>
      </c>
      <c r="D59" s="80">
        <v>0</v>
      </c>
      <c r="E59" s="80">
        <v>0</v>
      </c>
      <c r="F59" s="80">
        <v>0</v>
      </c>
      <c r="G59" s="293">
        <v>0</v>
      </c>
      <c r="H59" s="80">
        <v>0</v>
      </c>
      <c r="I59" s="80">
        <v>0</v>
      </c>
      <c r="J59" s="80">
        <v>0</v>
      </c>
      <c r="K59" s="80">
        <v>0</v>
      </c>
      <c r="L59" s="294">
        <v>0</v>
      </c>
    </row>
    <row r="60" spans="1:12" ht="14.1" customHeight="1" x14ac:dyDescent="0.2">
      <c r="A60" s="11">
        <v>50</v>
      </c>
      <c r="B60" s="296" t="s">
        <v>591</v>
      </c>
      <c r="C60" s="80">
        <v>0</v>
      </c>
      <c r="D60" s="80">
        <v>0</v>
      </c>
      <c r="E60" s="80">
        <v>30208</v>
      </c>
      <c r="F60" s="80">
        <v>6389.6172488998682</v>
      </c>
      <c r="G60" s="293">
        <v>0</v>
      </c>
      <c r="H60" s="80">
        <v>0</v>
      </c>
      <c r="I60" s="80">
        <v>0</v>
      </c>
      <c r="J60" s="80">
        <v>3386</v>
      </c>
      <c r="K60" s="80">
        <v>1433.7471900000135</v>
      </c>
      <c r="L60" s="294">
        <v>0</v>
      </c>
    </row>
    <row r="61" spans="1:12" ht="14.1" customHeight="1" x14ac:dyDescent="0.2">
      <c r="A61" s="11">
        <v>51</v>
      </c>
      <c r="B61" s="12" t="s">
        <v>592</v>
      </c>
      <c r="C61" s="80">
        <v>0</v>
      </c>
      <c r="D61" s="80">
        <v>0</v>
      </c>
      <c r="E61" s="80">
        <v>0</v>
      </c>
      <c r="F61" s="80">
        <v>0</v>
      </c>
      <c r="G61" s="293">
        <v>0</v>
      </c>
      <c r="H61" s="80">
        <v>0</v>
      </c>
      <c r="I61" s="80">
        <v>0</v>
      </c>
      <c r="J61" s="80">
        <v>0</v>
      </c>
      <c r="K61" s="80">
        <v>0</v>
      </c>
      <c r="L61" s="294">
        <v>0</v>
      </c>
    </row>
    <row r="62" spans="1:12" ht="14.1" customHeight="1" x14ac:dyDescent="0.2">
      <c r="A62" s="11">
        <v>52</v>
      </c>
      <c r="B62" s="12" t="s">
        <v>582</v>
      </c>
      <c r="C62" s="80">
        <v>0</v>
      </c>
      <c r="D62" s="80">
        <v>0</v>
      </c>
      <c r="E62" s="80">
        <v>0</v>
      </c>
      <c r="F62" s="80">
        <v>0</v>
      </c>
      <c r="G62" s="293">
        <v>0</v>
      </c>
      <c r="H62" s="80">
        <v>0</v>
      </c>
      <c r="I62" s="80">
        <v>0</v>
      </c>
      <c r="J62" s="80">
        <v>0</v>
      </c>
      <c r="K62" s="80">
        <v>0</v>
      </c>
      <c r="L62" s="294">
        <v>0</v>
      </c>
    </row>
    <row r="63" spans="1:12" ht="14.1" customHeight="1" x14ac:dyDescent="0.2">
      <c r="A63" s="11">
        <v>53</v>
      </c>
      <c r="B63" s="12" t="s">
        <v>593</v>
      </c>
      <c r="C63" s="80">
        <v>0</v>
      </c>
      <c r="D63" s="80">
        <v>0</v>
      </c>
      <c r="E63" s="80">
        <v>5727</v>
      </c>
      <c r="F63" s="80">
        <v>1526</v>
      </c>
      <c r="G63" s="293">
        <v>0</v>
      </c>
      <c r="H63" s="80">
        <v>0</v>
      </c>
      <c r="I63" s="80">
        <v>0</v>
      </c>
      <c r="J63" s="80">
        <v>5727</v>
      </c>
      <c r="K63" s="80">
        <v>1526</v>
      </c>
      <c r="L63" s="294">
        <v>0</v>
      </c>
    </row>
    <row r="64" spans="1:12" s="74" customFormat="1" ht="14.1" customHeight="1" x14ac:dyDescent="0.2">
      <c r="A64" s="359"/>
      <c r="B64" s="15" t="s">
        <v>594</v>
      </c>
      <c r="C64" s="156">
        <f>SUM(C57:C63)</f>
        <v>445</v>
      </c>
      <c r="D64" s="156">
        <f t="shared" ref="D64:K64" si="7">SUM(D57:D63)</f>
        <v>1019</v>
      </c>
      <c r="E64" s="156">
        <f t="shared" si="7"/>
        <v>35947</v>
      </c>
      <c r="F64" s="156">
        <f t="shared" si="7"/>
        <v>8535.6172488998673</v>
      </c>
      <c r="G64" s="59">
        <f t="shared" si="0"/>
        <v>837.6464424828132</v>
      </c>
      <c r="H64" s="156">
        <f t="shared" si="7"/>
        <v>414</v>
      </c>
      <c r="I64" s="156">
        <f t="shared" si="7"/>
        <v>901</v>
      </c>
      <c r="J64" s="156">
        <f t="shared" si="7"/>
        <v>9125</v>
      </c>
      <c r="K64" s="156">
        <f t="shared" si="7"/>
        <v>3579.7471900000137</v>
      </c>
      <c r="L64" s="71">
        <f t="shared" si="1"/>
        <v>397.30823418424126</v>
      </c>
    </row>
    <row r="65" spans="1:12" s="74" customFormat="1" ht="14.1" customHeight="1" x14ac:dyDescent="0.2">
      <c r="A65" s="359"/>
      <c r="B65" s="15" t="s">
        <v>0</v>
      </c>
      <c r="C65" s="156">
        <f>C64+C56+C54+C50</f>
        <v>3775495</v>
      </c>
      <c r="D65" s="156">
        <f t="shared" ref="D65:K65" si="8">D64+D56+D54+D50</f>
        <v>10257815</v>
      </c>
      <c r="E65" s="156">
        <f t="shared" si="8"/>
        <v>1688468</v>
      </c>
      <c r="F65" s="156">
        <f t="shared" si="8"/>
        <v>1943297.2072488999</v>
      </c>
      <c r="G65" s="59">
        <f t="shared" si="0"/>
        <v>18.944553077325921</v>
      </c>
      <c r="H65" s="156">
        <f t="shared" si="8"/>
        <v>3037033</v>
      </c>
      <c r="I65" s="156">
        <f t="shared" si="8"/>
        <v>8031863</v>
      </c>
      <c r="J65" s="156">
        <f t="shared" si="8"/>
        <v>1519689</v>
      </c>
      <c r="K65" s="156">
        <f t="shared" si="8"/>
        <v>1716216.5571900001</v>
      </c>
      <c r="L65" s="71">
        <f t="shared" si="1"/>
        <v>21.367602475166724</v>
      </c>
    </row>
    <row r="66" spans="1:12" x14ac:dyDescent="0.2">
      <c r="G66" s="78" t="s">
        <v>1006</v>
      </c>
    </row>
  </sheetData>
  <autoFilter ref="H5:K57"/>
  <sortState ref="B8:L32">
    <sortCondition ref="B6:B32"/>
  </sortState>
  <mergeCells count="11">
    <mergeCell ref="B3:B5"/>
    <mergeCell ref="A1:L1"/>
    <mergeCell ref="H4:I4"/>
    <mergeCell ref="G3:G5"/>
    <mergeCell ref="E4:F4"/>
    <mergeCell ref="J4:K4"/>
    <mergeCell ref="A3:A5"/>
    <mergeCell ref="L3:L5"/>
    <mergeCell ref="C3:F3"/>
    <mergeCell ref="C4:D4"/>
    <mergeCell ref="H3:K3"/>
  </mergeCells>
  <pageMargins left="0.75" right="0.25" top="0.75" bottom="0.25" header="0.05" footer="0.3"/>
  <pageSetup scale="7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6"/>
  <sheetViews>
    <sheetView zoomScaleNormal="100" workbookViewId="0">
      <pane xSplit="2" ySplit="5" topLeftCell="E54" activePane="bottomRight" state="frozen"/>
      <selection pane="topRight" activeCell="C1" sqref="C1"/>
      <selection pane="bottomLeft" activeCell="A6" sqref="A6"/>
      <selection pane="bottomRight" activeCell="J66" sqref="J66"/>
    </sheetView>
  </sheetViews>
  <sheetFormatPr defaultColWidth="4.42578125" defaultRowHeight="13.5" x14ac:dyDescent="0.2"/>
  <cols>
    <col min="1" max="1" width="4.42578125" style="153"/>
    <col min="2" max="2" width="24.85546875" style="50" customWidth="1"/>
    <col min="3" max="3" width="8.5703125" style="67" customWidth="1"/>
    <col min="4" max="4" width="8.85546875" style="67" customWidth="1"/>
    <col min="5" max="5" width="8.85546875" style="67" bestFit="1" customWidth="1"/>
    <col min="6" max="6" width="8.42578125" style="67" customWidth="1"/>
    <col min="7" max="7" width="7.85546875" style="65" customWidth="1"/>
    <col min="8" max="8" width="8.85546875" style="67" bestFit="1" customWidth="1"/>
    <col min="9" max="9" width="8.42578125" style="67" customWidth="1"/>
    <col min="10" max="10" width="8.7109375" style="67" customWidth="1"/>
    <col min="11" max="11" width="9.42578125" style="67" customWidth="1"/>
    <col min="12" max="12" width="7.28515625" style="65" customWidth="1"/>
    <col min="13" max="13" width="10.5703125" style="67" customWidth="1"/>
    <col min="14" max="14" width="10.42578125" style="67" customWidth="1"/>
    <col min="15" max="15" width="9.85546875" style="67" customWidth="1"/>
    <col min="16" max="16" width="10.85546875" style="67" customWidth="1"/>
    <col min="17" max="17" width="9.140625" style="65" customWidth="1"/>
    <col min="18" max="16384" width="4.42578125" style="50"/>
  </cols>
  <sheetData>
    <row r="1" spans="1:17" ht="15" customHeight="1" x14ac:dyDescent="0.2">
      <c r="A1" s="470" t="s">
        <v>613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17" ht="15" customHeight="1" x14ac:dyDescent="0.2">
      <c r="B2" s="64" t="s">
        <v>125</v>
      </c>
      <c r="C2" s="68"/>
      <c r="D2" s="68"/>
      <c r="F2" s="67" t="s">
        <v>134</v>
      </c>
      <c r="I2" s="68" t="s">
        <v>154</v>
      </c>
      <c r="J2" s="68"/>
      <c r="K2" s="68"/>
      <c r="L2" s="108"/>
      <c r="M2" s="68"/>
      <c r="N2" s="68"/>
    </row>
    <row r="3" spans="1:17" ht="35.1" customHeight="1" x14ac:dyDescent="0.2">
      <c r="A3" s="504" t="s">
        <v>111</v>
      </c>
      <c r="B3" s="504" t="s">
        <v>95</v>
      </c>
      <c r="C3" s="509" t="s">
        <v>151</v>
      </c>
      <c r="D3" s="510"/>
      <c r="E3" s="510"/>
      <c r="F3" s="510"/>
      <c r="G3" s="511"/>
      <c r="H3" s="509" t="s">
        <v>152</v>
      </c>
      <c r="I3" s="510"/>
      <c r="J3" s="510"/>
      <c r="K3" s="510"/>
      <c r="L3" s="511"/>
      <c r="M3" s="501" t="s">
        <v>153</v>
      </c>
      <c r="N3" s="502"/>
      <c r="O3" s="502"/>
      <c r="P3" s="502"/>
      <c r="Q3" s="503"/>
    </row>
    <row r="4" spans="1:17" ht="24.95" customHeight="1" x14ac:dyDescent="0.2">
      <c r="A4" s="505"/>
      <c r="B4" s="505"/>
      <c r="C4" s="477" t="s">
        <v>19</v>
      </c>
      <c r="D4" s="479"/>
      <c r="E4" s="477" t="s">
        <v>150</v>
      </c>
      <c r="F4" s="479"/>
      <c r="G4" s="507" t="s">
        <v>149</v>
      </c>
      <c r="H4" s="477" t="s">
        <v>19</v>
      </c>
      <c r="I4" s="479"/>
      <c r="J4" s="477" t="s">
        <v>150</v>
      </c>
      <c r="K4" s="479"/>
      <c r="L4" s="507" t="s">
        <v>149</v>
      </c>
      <c r="M4" s="477" t="s">
        <v>19</v>
      </c>
      <c r="N4" s="479"/>
      <c r="O4" s="477" t="s">
        <v>150</v>
      </c>
      <c r="P4" s="479"/>
      <c r="Q4" s="471" t="s">
        <v>149</v>
      </c>
    </row>
    <row r="5" spans="1:17" ht="15" customHeight="1" x14ac:dyDescent="0.2">
      <c r="A5" s="506"/>
      <c r="B5" s="506"/>
      <c r="C5" s="394" t="s">
        <v>28</v>
      </c>
      <c r="D5" s="394" t="s">
        <v>15</v>
      </c>
      <c r="E5" s="394" t="s">
        <v>28</v>
      </c>
      <c r="F5" s="394" t="s">
        <v>15</v>
      </c>
      <c r="G5" s="508"/>
      <c r="H5" s="394" t="s">
        <v>28</v>
      </c>
      <c r="I5" s="394" t="s">
        <v>15</v>
      </c>
      <c r="J5" s="394" t="s">
        <v>28</v>
      </c>
      <c r="K5" s="394" t="s">
        <v>15</v>
      </c>
      <c r="L5" s="508"/>
      <c r="M5" s="394" t="s">
        <v>28</v>
      </c>
      <c r="N5" s="394" t="s">
        <v>15</v>
      </c>
      <c r="O5" s="394" t="s">
        <v>28</v>
      </c>
      <c r="P5" s="394" t="s">
        <v>15</v>
      </c>
      <c r="Q5" s="471"/>
    </row>
    <row r="6" spans="1:17" ht="13.5" customHeight="1" x14ac:dyDescent="0.2">
      <c r="A6" s="48">
        <v>1</v>
      </c>
      <c r="B6" s="49" t="s">
        <v>50</v>
      </c>
      <c r="C6" s="61">
        <v>4010</v>
      </c>
      <c r="D6" s="61">
        <v>14037</v>
      </c>
      <c r="E6" s="61">
        <v>11</v>
      </c>
      <c r="F6" s="61">
        <v>201</v>
      </c>
      <c r="G6" s="62">
        <f t="shared" ref="G6:G45" si="0">F6*100/D6</f>
        <v>1.4319298995511862</v>
      </c>
      <c r="H6" s="61">
        <v>3027</v>
      </c>
      <c r="I6" s="61">
        <v>6734</v>
      </c>
      <c r="J6" s="61">
        <v>182</v>
      </c>
      <c r="K6" s="61">
        <v>211</v>
      </c>
      <c r="L6" s="62">
        <f t="shared" ref="L6:L45" si="1">K6*100/I6</f>
        <v>3.1333531333531335</v>
      </c>
      <c r="M6" s="61">
        <f>H6+C6+'ACP_Agri_9(i)'!C6</f>
        <v>85563</v>
      </c>
      <c r="N6" s="61">
        <f>I6+D6+'ACP_Agri_9(i)'!D6</f>
        <v>196253</v>
      </c>
      <c r="O6" s="61">
        <f>J6+E6+'ACP_Agri_9(i)'!E6</f>
        <v>2580</v>
      </c>
      <c r="P6" s="61">
        <f>K6+F6+'ACP_Agri_9(i)'!F6</f>
        <v>4769</v>
      </c>
      <c r="Q6" s="62">
        <f>P6*100/N6</f>
        <v>2.4300265473648812</v>
      </c>
    </row>
    <row r="7" spans="1:17" ht="13.5" customHeight="1" x14ac:dyDescent="0.2">
      <c r="A7" s="48">
        <v>2</v>
      </c>
      <c r="B7" s="49" t="s">
        <v>51</v>
      </c>
      <c r="C7" s="61">
        <v>171</v>
      </c>
      <c r="D7" s="61">
        <v>740</v>
      </c>
      <c r="E7" s="61">
        <v>0</v>
      </c>
      <c r="F7" s="61">
        <v>0</v>
      </c>
      <c r="G7" s="62">
        <f t="shared" si="0"/>
        <v>0</v>
      </c>
      <c r="H7" s="61">
        <v>486</v>
      </c>
      <c r="I7" s="61">
        <v>2510</v>
      </c>
      <c r="J7" s="61">
        <v>0</v>
      </c>
      <c r="K7" s="61">
        <v>0</v>
      </c>
      <c r="L7" s="62">
        <f t="shared" si="1"/>
        <v>0</v>
      </c>
      <c r="M7" s="61">
        <f>H7+C7+'ACP_Agri_9(i)'!C7</f>
        <v>4879</v>
      </c>
      <c r="N7" s="61">
        <f>I7+D7+'ACP_Agri_9(i)'!D7</f>
        <v>12665</v>
      </c>
      <c r="O7" s="61">
        <f>J7+E7+'ACP_Agri_9(i)'!E7</f>
        <v>143</v>
      </c>
      <c r="P7" s="61">
        <f>K7+F7+'ACP_Agri_9(i)'!F7</f>
        <v>255</v>
      </c>
      <c r="Q7" s="62">
        <f t="shared" ref="Q7:Q65" si="2">P7*100/N7</f>
        <v>2.0134228187919465</v>
      </c>
    </row>
    <row r="8" spans="1:17" ht="13.5" customHeight="1" x14ac:dyDescent="0.2">
      <c r="A8" s="48">
        <v>3</v>
      </c>
      <c r="B8" s="49" t="s">
        <v>52</v>
      </c>
      <c r="C8" s="61">
        <v>2466</v>
      </c>
      <c r="D8" s="61">
        <v>8319</v>
      </c>
      <c r="E8" s="61">
        <v>18</v>
      </c>
      <c r="F8" s="61">
        <v>104</v>
      </c>
      <c r="G8" s="62">
        <f t="shared" si="0"/>
        <v>1.2501502584445245</v>
      </c>
      <c r="H8" s="61">
        <v>2207</v>
      </c>
      <c r="I8" s="61">
        <v>8237</v>
      </c>
      <c r="J8" s="61">
        <v>57</v>
      </c>
      <c r="K8" s="61">
        <v>58</v>
      </c>
      <c r="L8" s="62">
        <f t="shared" si="1"/>
        <v>0.70413985674396018</v>
      </c>
      <c r="M8" s="61">
        <f>H8+C8+'ACP_Agri_9(i)'!C8</f>
        <v>66554</v>
      </c>
      <c r="N8" s="61">
        <f>I8+D8+'ACP_Agri_9(i)'!D8</f>
        <v>198489</v>
      </c>
      <c r="O8" s="61">
        <f>J8+E8+'ACP_Agri_9(i)'!E8</f>
        <v>9782</v>
      </c>
      <c r="P8" s="61">
        <f>K8+F8+'ACP_Agri_9(i)'!F8</f>
        <v>22066</v>
      </c>
      <c r="Q8" s="62">
        <f t="shared" si="2"/>
        <v>11.116988850767548</v>
      </c>
    </row>
    <row r="9" spans="1:17" ht="13.5" customHeight="1" x14ac:dyDescent="0.2">
      <c r="A9" s="48">
        <v>4</v>
      </c>
      <c r="B9" s="49" t="s">
        <v>53</v>
      </c>
      <c r="C9" s="61">
        <v>9918</v>
      </c>
      <c r="D9" s="61">
        <v>29354</v>
      </c>
      <c r="E9" s="61">
        <v>1786</v>
      </c>
      <c r="F9" s="61">
        <v>5577</v>
      </c>
      <c r="G9" s="62">
        <f t="shared" si="0"/>
        <v>18.999114260407442</v>
      </c>
      <c r="H9" s="61">
        <v>4758</v>
      </c>
      <c r="I9" s="61">
        <v>17428</v>
      </c>
      <c r="J9" s="61">
        <v>808</v>
      </c>
      <c r="K9" s="61">
        <v>3311</v>
      </c>
      <c r="L9" s="62">
        <f t="shared" si="1"/>
        <v>18.998163874225384</v>
      </c>
      <c r="M9" s="61">
        <f>H9+C9+'ACP_Agri_9(i)'!C9</f>
        <v>284531</v>
      </c>
      <c r="N9" s="61">
        <f>I9+D9+'ACP_Agri_9(i)'!D9</f>
        <v>834193</v>
      </c>
      <c r="O9" s="61">
        <f>J9+E9+'ACP_Agri_9(i)'!E9</f>
        <v>43072</v>
      </c>
      <c r="P9" s="61">
        <f>K9+F9+'ACP_Agri_9(i)'!F9</f>
        <v>145747</v>
      </c>
      <c r="Q9" s="62">
        <f t="shared" si="2"/>
        <v>17.471616280644888</v>
      </c>
    </row>
    <row r="10" spans="1:17" ht="13.5" customHeight="1" x14ac:dyDescent="0.2">
      <c r="A10" s="48">
        <v>5</v>
      </c>
      <c r="B10" s="49" t="s">
        <v>54</v>
      </c>
      <c r="C10" s="61">
        <v>1939</v>
      </c>
      <c r="D10" s="61">
        <v>5744</v>
      </c>
      <c r="E10" s="61">
        <v>63</v>
      </c>
      <c r="F10" s="61">
        <v>1413.57</v>
      </c>
      <c r="G10" s="62">
        <f t="shared" si="0"/>
        <v>24.609505571030642</v>
      </c>
      <c r="H10" s="61">
        <v>1103</v>
      </c>
      <c r="I10" s="61">
        <v>4177</v>
      </c>
      <c r="J10" s="61">
        <v>1755</v>
      </c>
      <c r="K10" s="61">
        <v>10970.38</v>
      </c>
      <c r="L10" s="62">
        <f t="shared" si="1"/>
        <v>262.63777830979171</v>
      </c>
      <c r="M10" s="61">
        <f>H10+C10+'ACP_Agri_9(i)'!C10</f>
        <v>58101</v>
      </c>
      <c r="N10" s="61">
        <f>I10+D10+'ACP_Agri_9(i)'!D10</f>
        <v>178204</v>
      </c>
      <c r="O10" s="61">
        <f>J10+E10+'ACP_Agri_9(i)'!E10</f>
        <v>14539</v>
      </c>
      <c r="P10" s="61">
        <f>K10+F10+'ACP_Agri_9(i)'!F10</f>
        <v>31706.739999999998</v>
      </c>
      <c r="Q10" s="62">
        <f t="shared" si="2"/>
        <v>17.792384009337614</v>
      </c>
    </row>
    <row r="11" spans="1:17" ht="13.5" customHeight="1" x14ac:dyDescent="0.2">
      <c r="A11" s="48">
        <v>6</v>
      </c>
      <c r="B11" s="49" t="s">
        <v>55</v>
      </c>
      <c r="C11" s="61">
        <v>1598</v>
      </c>
      <c r="D11" s="61">
        <v>4983</v>
      </c>
      <c r="E11" s="61">
        <v>0</v>
      </c>
      <c r="F11" s="61">
        <v>0</v>
      </c>
      <c r="G11" s="62">
        <f t="shared" si="0"/>
        <v>0</v>
      </c>
      <c r="H11" s="61">
        <v>1641</v>
      </c>
      <c r="I11" s="61">
        <v>4592</v>
      </c>
      <c r="J11" s="61">
        <v>50</v>
      </c>
      <c r="K11" s="61">
        <v>276.10000000000002</v>
      </c>
      <c r="L11" s="62">
        <f t="shared" si="1"/>
        <v>6.0126306620209071</v>
      </c>
      <c r="M11" s="61">
        <f>H11+C11+'ACP_Agri_9(i)'!C11</f>
        <v>52466</v>
      </c>
      <c r="N11" s="61">
        <f>I11+D11+'ACP_Agri_9(i)'!D11</f>
        <v>133066</v>
      </c>
      <c r="O11" s="61">
        <f>J11+E11+'ACP_Agri_9(i)'!E11</f>
        <v>21574</v>
      </c>
      <c r="P11" s="61">
        <f>K11+F11+'ACP_Agri_9(i)'!F11</f>
        <v>41561.1</v>
      </c>
      <c r="Q11" s="62">
        <f t="shared" si="2"/>
        <v>31.233448063367049</v>
      </c>
    </row>
    <row r="12" spans="1:17" ht="13.5" customHeight="1" x14ac:dyDescent="0.2">
      <c r="A12" s="48">
        <v>7</v>
      </c>
      <c r="B12" s="49" t="s">
        <v>56</v>
      </c>
      <c r="C12" s="61">
        <v>16605</v>
      </c>
      <c r="D12" s="61">
        <v>46561</v>
      </c>
      <c r="E12" s="61">
        <v>104</v>
      </c>
      <c r="F12" s="61">
        <v>4185</v>
      </c>
      <c r="G12" s="62">
        <f t="shared" si="0"/>
        <v>8.9882090161293782</v>
      </c>
      <c r="H12" s="61">
        <v>8470</v>
      </c>
      <c r="I12" s="61">
        <v>18178</v>
      </c>
      <c r="J12" s="61">
        <v>341</v>
      </c>
      <c r="K12" s="61">
        <v>2879</v>
      </c>
      <c r="L12" s="62">
        <f t="shared" si="1"/>
        <v>15.837825943448124</v>
      </c>
      <c r="M12" s="61">
        <f>H12+C12+'ACP_Agri_9(i)'!C12</f>
        <v>279399</v>
      </c>
      <c r="N12" s="61">
        <f>I12+D12+'ACP_Agri_9(i)'!D12</f>
        <v>840421</v>
      </c>
      <c r="O12" s="61">
        <f>J12+E12+'ACP_Agri_9(i)'!E12</f>
        <v>50229</v>
      </c>
      <c r="P12" s="61">
        <f>K12+F12+'ACP_Agri_9(i)'!F12</f>
        <v>175240</v>
      </c>
      <c r="Q12" s="62">
        <f t="shared" si="2"/>
        <v>20.851454211639165</v>
      </c>
    </row>
    <row r="13" spans="1:17" ht="13.5" customHeight="1" x14ac:dyDescent="0.2">
      <c r="A13" s="48">
        <v>8</v>
      </c>
      <c r="B13" s="49" t="s">
        <v>43</v>
      </c>
      <c r="C13" s="61">
        <v>760</v>
      </c>
      <c r="D13" s="61">
        <v>2466</v>
      </c>
      <c r="E13" s="61">
        <v>0</v>
      </c>
      <c r="F13" s="61">
        <v>0</v>
      </c>
      <c r="G13" s="62">
        <f t="shared" si="0"/>
        <v>0</v>
      </c>
      <c r="H13" s="61">
        <v>366</v>
      </c>
      <c r="I13" s="61">
        <v>1389</v>
      </c>
      <c r="J13" s="61">
        <v>0</v>
      </c>
      <c r="K13" s="61">
        <v>0</v>
      </c>
      <c r="L13" s="62">
        <f t="shared" si="1"/>
        <v>0</v>
      </c>
      <c r="M13" s="61">
        <f>H13+C13+'ACP_Agri_9(i)'!C13</f>
        <v>10426</v>
      </c>
      <c r="N13" s="61">
        <f>I13+D13+'ACP_Agri_9(i)'!D13</f>
        <v>28771</v>
      </c>
      <c r="O13" s="61">
        <f>J13+E13+'ACP_Agri_9(i)'!E13</f>
        <v>366</v>
      </c>
      <c r="P13" s="61">
        <f>K13+F13+'ACP_Agri_9(i)'!F13</f>
        <v>653.75</v>
      </c>
      <c r="Q13" s="62">
        <f t="shared" si="2"/>
        <v>2.2722533106252825</v>
      </c>
    </row>
    <row r="14" spans="1:17" ht="13.5" customHeight="1" x14ac:dyDescent="0.2">
      <c r="A14" s="48">
        <v>9</v>
      </c>
      <c r="B14" s="49" t="s">
        <v>44</v>
      </c>
      <c r="C14" s="61">
        <v>844</v>
      </c>
      <c r="D14" s="61">
        <v>2778</v>
      </c>
      <c r="E14" s="61">
        <v>0</v>
      </c>
      <c r="F14" s="61">
        <v>0</v>
      </c>
      <c r="G14" s="62">
        <f t="shared" si="0"/>
        <v>0</v>
      </c>
      <c r="H14" s="61">
        <v>821</v>
      </c>
      <c r="I14" s="61">
        <v>3151</v>
      </c>
      <c r="J14" s="61">
        <v>0</v>
      </c>
      <c r="K14" s="61">
        <v>0</v>
      </c>
      <c r="L14" s="62">
        <f t="shared" si="1"/>
        <v>0</v>
      </c>
      <c r="M14" s="61">
        <f>H14+C14+'ACP_Agri_9(i)'!C14</f>
        <v>21960</v>
      </c>
      <c r="N14" s="61">
        <f>I14+D14+'ACP_Agri_9(i)'!D14</f>
        <v>61708</v>
      </c>
      <c r="O14" s="61">
        <f>J14+E14+'ACP_Agri_9(i)'!E14</f>
        <v>2486</v>
      </c>
      <c r="P14" s="61">
        <f>K14+F14+'ACP_Agri_9(i)'!F14</f>
        <v>5466</v>
      </c>
      <c r="Q14" s="62">
        <f t="shared" si="2"/>
        <v>8.8578466325273872</v>
      </c>
    </row>
    <row r="15" spans="1:17" ht="13.5" customHeight="1" x14ac:dyDescent="0.2">
      <c r="A15" s="48">
        <v>10</v>
      </c>
      <c r="B15" s="49" t="s">
        <v>76</v>
      </c>
      <c r="C15" s="61">
        <v>1105</v>
      </c>
      <c r="D15" s="61">
        <v>3974</v>
      </c>
      <c r="E15" s="61">
        <v>3</v>
      </c>
      <c r="F15" s="61">
        <v>93</v>
      </c>
      <c r="G15" s="62">
        <f t="shared" si="0"/>
        <v>2.3402113739305483</v>
      </c>
      <c r="H15" s="61">
        <v>921</v>
      </c>
      <c r="I15" s="61">
        <v>3752</v>
      </c>
      <c r="J15" s="61">
        <v>17</v>
      </c>
      <c r="K15" s="61">
        <v>4742</v>
      </c>
      <c r="L15" s="62">
        <f t="shared" si="1"/>
        <v>126.38592750533049</v>
      </c>
      <c r="M15" s="61">
        <f>H15+C15+'ACP_Agri_9(i)'!C15</f>
        <v>22628</v>
      </c>
      <c r="N15" s="61">
        <f>I15+D15+'ACP_Agri_9(i)'!D15</f>
        <v>61947</v>
      </c>
      <c r="O15" s="61">
        <f>J15+E15+'ACP_Agri_9(i)'!E15</f>
        <v>7105</v>
      </c>
      <c r="P15" s="61">
        <f>K15+F15+'ACP_Agri_9(i)'!F15</f>
        <v>22205</v>
      </c>
      <c r="Q15" s="62">
        <f t="shared" si="2"/>
        <v>35.845157957608926</v>
      </c>
    </row>
    <row r="16" spans="1:17" ht="13.5" customHeight="1" x14ac:dyDescent="0.2">
      <c r="A16" s="48">
        <v>11</v>
      </c>
      <c r="B16" s="49" t="s">
        <v>57</v>
      </c>
      <c r="C16" s="61">
        <v>241</v>
      </c>
      <c r="D16" s="61">
        <v>932</v>
      </c>
      <c r="E16" s="61">
        <v>1</v>
      </c>
      <c r="F16" s="61">
        <v>12</v>
      </c>
      <c r="G16" s="62">
        <f t="shared" si="0"/>
        <v>1.2875536480686696</v>
      </c>
      <c r="H16" s="61">
        <v>342</v>
      </c>
      <c r="I16" s="61">
        <v>1403</v>
      </c>
      <c r="J16" s="61">
        <v>14</v>
      </c>
      <c r="K16" s="61">
        <v>32</v>
      </c>
      <c r="L16" s="62">
        <f t="shared" si="1"/>
        <v>2.2808267997148968</v>
      </c>
      <c r="M16" s="61">
        <f>H16+C16+'ACP_Agri_9(i)'!C16</f>
        <v>5384</v>
      </c>
      <c r="N16" s="61">
        <f>I16+D16+'ACP_Agri_9(i)'!D16</f>
        <v>16087</v>
      </c>
      <c r="O16" s="61">
        <f>J16+E16+'ACP_Agri_9(i)'!E16</f>
        <v>204</v>
      </c>
      <c r="P16" s="61">
        <f>K16+F16+'ACP_Agri_9(i)'!F16</f>
        <v>499.92</v>
      </c>
      <c r="Q16" s="62">
        <f t="shared" si="2"/>
        <v>3.1076024118853733</v>
      </c>
    </row>
    <row r="17" spans="1:17" ht="13.5" customHeight="1" x14ac:dyDescent="0.2">
      <c r="A17" s="48">
        <v>12</v>
      </c>
      <c r="B17" s="49" t="s">
        <v>58</v>
      </c>
      <c r="C17" s="61">
        <v>251</v>
      </c>
      <c r="D17" s="61">
        <v>846</v>
      </c>
      <c r="E17" s="61">
        <v>0</v>
      </c>
      <c r="F17" s="61">
        <v>0</v>
      </c>
      <c r="G17" s="62">
        <f t="shared" si="0"/>
        <v>0</v>
      </c>
      <c r="H17" s="61">
        <v>316</v>
      </c>
      <c r="I17" s="61">
        <v>1317</v>
      </c>
      <c r="J17" s="61">
        <v>140</v>
      </c>
      <c r="K17" s="61">
        <v>815.26</v>
      </c>
      <c r="L17" s="62">
        <f t="shared" si="1"/>
        <v>61.902809415337892</v>
      </c>
      <c r="M17" s="61">
        <f>H17+C17+'ACP_Agri_9(i)'!C17</f>
        <v>8986</v>
      </c>
      <c r="N17" s="61">
        <f>I17+D17+'ACP_Agri_9(i)'!D17</f>
        <v>23509</v>
      </c>
      <c r="O17" s="61">
        <f>J17+E17+'ACP_Agri_9(i)'!E17</f>
        <v>1266</v>
      </c>
      <c r="P17" s="61">
        <f>K17+F17+'ACP_Agri_9(i)'!F17</f>
        <v>2746.84</v>
      </c>
      <c r="Q17" s="62">
        <f t="shared" si="2"/>
        <v>11.684206048747289</v>
      </c>
    </row>
    <row r="18" spans="1:17" ht="13.5" customHeight="1" x14ac:dyDescent="0.2">
      <c r="A18" s="48">
        <v>13</v>
      </c>
      <c r="B18" s="49" t="s">
        <v>186</v>
      </c>
      <c r="C18" s="61">
        <v>940</v>
      </c>
      <c r="D18" s="61">
        <v>2487</v>
      </c>
      <c r="E18" s="61">
        <v>65</v>
      </c>
      <c r="F18" s="61">
        <v>165</v>
      </c>
      <c r="G18" s="62">
        <f t="shared" si="0"/>
        <v>6.6344993968636912</v>
      </c>
      <c r="H18" s="61">
        <v>2219</v>
      </c>
      <c r="I18" s="61">
        <v>5498</v>
      </c>
      <c r="J18" s="61">
        <v>5</v>
      </c>
      <c r="K18" s="61">
        <v>24</v>
      </c>
      <c r="L18" s="62">
        <f t="shared" si="1"/>
        <v>0.43652237177155329</v>
      </c>
      <c r="M18" s="61">
        <f>H18+C18+'ACP_Agri_9(i)'!C18</f>
        <v>24506</v>
      </c>
      <c r="N18" s="61">
        <f>I18+D18+'ACP_Agri_9(i)'!D18</f>
        <v>63620</v>
      </c>
      <c r="O18" s="61">
        <f>J18+E18+'ACP_Agri_9(i)'!E18</f>
        <v>2422</v>
      </c>
      <c r="P18" s="61">
        <f>K18+F18+'ACP_Agri_9(i)'!F18</f>
        <v>4937</v>
      </c>
      <c r="Q18" s="62">
        <f t="shared" si="2"/>
        <v>7.7601383212826152</v>
      </c>
    </row>
    <row r="19" spans="1:17" ht="13.5" customHeight="1" x14ac:dyDescent="0.2">
      <c r="A19" s="48">
        <v>14</v>
      </c>
      <c r="B19" s="49" t="s">
        <v>187</v>
      </c>
      <c r="C19" s="61">
        <v>262</v>
      </c>
      <c r="D19" s="61">
        <v>1023</v>
      </c>
      <c r="E19" s="61">
        <v>0</v>
      </c>
      <c r="F19" s="61">
        <v>0</v>
      </c>
      <c r="G19" s="62">
        <f t="shared" si="0"/>
        <v>0</v>
      </c>
      <c r="H19" s="61">
        <v>359</v>
      </c>
      <c r="I19" s="61">
        <v>1448</v>
      </c>
      <c r="J19" s="61">
        <v>51</v>
      </c>
      <c r="K19" s="61">
        <v>1397</v>
      </c>
      <c r="L19" s="62">
        <f t="shared" si="1"/>
        <v>96.47790055248619</v>
      </c>
      <c r="M19" s="61">
        <f>H19+C19+'ACP_Agri_9(i)'!C19</f>
        <v>10453</v>
      </c>
      <c r="N19" s="61">
        <f>I19+D19+'ACP_Agri_9(i)'!D19</f>
        <v>27807</v>
      </c>
      <c r="O19" s="61">
        <f>J19+E19+'ACP_Agri_9(i)'!E19</f>
        <v>179</v>
      </c>
      <c r="P19" s="61">
        <f>K19+F19+'ACP_Agri_9(i)'!F19</f>
        <v>1892.98</v>
      </c>
      <c r="Q19" s="62">
        <f t="shared" si="2"/>
        <v>6.8075664401050098</v>
      </c>
    </row>
    <row r="20" spans="1:17" ht="13.5" customHeight="1" x14ac:dyDescent="0.2">
      <c r="A20" s="48">
        <v>15</v>
      </c>
      <c r="B20" s="49" t="s">
        <v>59</v>
      </c>
      <c r="C20" s="61">
        <v>4179</v>
      </c>
      <c r="D20" s="61">
        <v>14169</v>
      </c>
      <c r="E20" s="61">
        <v>24</v>
      </c>
      <c r="F20" s="61">
        <v>4408</v>
      </c>
      <c r="G20" s="62">
        <f t="shared" si="0"/>
        <v>31.110170089632295</v>
      </c>
      <c r="H20" s="61">
        <v>3291</v>
      </c>
      <c r="I20" s="61">
        <v>11028</v>
      </c>
      <c r="J20" s="61">
        <v>138</v>
      </c>
      <c r="K20" s="61">
        <v>5149</v>
      </c>
      <c r="L20" s="62">
        <f t="shared" si="1"/>
        <v>46.690243017772943</v>
      </c>
      <c r="M20" s="61">
        <f>H20+C20+'ACP_Agri_9(i)'!C20</f>
        <v>138979</v>
      </c>
      <c r="N20" s="61">
        <f>I20+D20+'ACP_Agri_9(i)'!D20</f>
        <v>399543</v>
      </c>
      <c r="O20" s="61">
        <f>J20+E20+'ACP_Agri_9(i)'!E20</f>
        <v>30433</v>
      </c>
      <c r="P20" s="61">
        <f>K20+F20+'ACP_Agri_9(i)'!F20</f>
        <v>75582</v>
      </c>
      <c r="Q20" s="62">
        <f t="shared" si="2"/>
        <v>18.91711280137557</v>
      </c>
    </row>
    <row r="21" spans="1:17" ht="13.5" customHeight="1" x14ac:dyDescent="0.2">
      <c r="A21" s="48">
        <v>16</v>
      </c>
      <c r="B21" s="49" t="s">
        <v>65</v>
      </c>
      <c r="C21" s="61">
        <v>29451</v>
      </c>
      <c r="D21" s="61">
        <v>100532</v>
      </c>
      <c r="E21" s="61">
        <v>126</v>
      </c>
      <c r="F21" s="61">
        <v>70</v>
      </c>
      <c r="G21" s="62">
        <f t="shared" si="0"/>
        <v>6.962957068396132E-2</v>
      </c>
      <c r="H21" s="61">
        <v>38093</v>
      </c>
      <c r="I21" s="61">
        <v>81721</v>
      </c>
      <c r="J21" s="61">
        <v>717</v>
      </c>
      <c r="K21" s="61">
        <v>813</v>
      </c>
      <c r="L21" s="62">
        <f t="shared" si="1"/>
        <v>0.99484832539983603</v>
      </c>
      <c r="M21" s="61">
        <f>H21+C21+'ACP_Agri_9(i)'!C21</f>
        <v>866502</v>
      </c>
      <c r="N21" s="61">
        <f>I21+D21+'ACP_Agri_9(i)'!D21</f>
        <v>2479491</v>
      </c>
      <c r="O21" s="61">
        <f>J21+E21+'ACP_Agri_9(i)'!E21</f>
        <v>144284</v>
      </c>
      <c r="P21" s="61">
        <f>K21+F21+'ACP_Agri_9(i)'!F21</f>
        <v>322999</v>
      </c>
      <c r="Q21" s="62">
        <f t="shared" si="2"/>
        <v>13.026826876967894</v>
      </c>
    </row>
    <row r="22" spans="1:17" ht="13.5" customHeight="1" x14ac:dyDescent="0.2">
      <c r="A22" s="48">
        <v>17</v>
      </c>
      <c r="B22" s="49" t="s">
        <v>60</v>
      </c>
      <c r="C22" s="61">
        <v>1190</v>
      </c>
      <c r="D22" s="61">
        <v>3304</v>
      </c>
      <c r="E22" s="61">
        <v>3</v>
      </c>
      <c r="F22" s="61">
        <v>25</v>
      </c>
      <c r="G22" s="62">
        <f t="shared" si="0"/>
        <v>0.7566585956416465</v>
      </c>
      <c r="H22" s="61">
        <v>908</v>
      </c>
      <c r="I22" s="61">
        <v>3225</v>
      </c>
      <c r="J22" s="61">
        <v>49</v>
      </c>
      <c r="K22" s="61">
        <v>729</v>
      </c>
      <c r="L22" s="62">
        <f t="shared" si="1"/>
        <v>22.604651162790699</v>
      </c>
      <c r="M22" s="61">
        <f>H22+C22+'ACP_Agri_9(i)'!C22</f>
        <v>31065</v>
      </c>
      <c r="N22" s="61">
        <f>I22+D22+'ACP_Agri_9(i)'!D22</f>
        <v>73390</v>
      </c>
      <c r="O22" s="61">
        <f>J22+E22+'ACP_Agri_9(i)'!E22</f>
        <v>2026</v>
      </c>
      <c r="P22" s="61">
        <f>K22+F22+'ACP_Agri_9(i)'!F22</f>
        <v>4041</v>
      </c>
      <c r="Q22" s="62">
        <f t="shared" si="2"/>
        <v>5.5061997547349772</v>
      </c>
    </row>
    <row r="23" spans="1:17" ht="13.5" customHeight="1" x14ac:dyDescent="0.2">
      <c r="A23" s="48">
        <v>18</v>
      </c>
      <c r="B23" s="49" t="s">
        <v>188</v>
      </c>
      <c r="C23" s="61">
        <v>2472</v>
      </c>
      <c r="D23" s="61">
        <v>6901</v>
      </c>
      <c r="E23" s="61">
        <v>7</v>
      </c>
      <c r="F23" s="61">
        <v>23</v>
      </c>
      <c r="G23" s="62">
        <f t="shared" si="0"/>
        <v>0.3332850311549051</v>
      </c>
      <c r="H23" s="61">
        <v>2742</v>
      </c>
      <c r="I23" s="61">
        <v>7870</v>
      </c>
      <c r="J23" s="61">
        <v>143</v>
      </c>
      <c r="K23" s="61">
        <v>234</v>
      </c>
      <c r="L23" s="62">
        <f t="shared" si="1"/>
        <v>2.9733163913595932</v>
      </c>
      <c r="M23" s="61">
        <f>H23+C23+'ACP_Agri_9(i)'!C23</f>
        <v>67530</v>
      </c>
      <c r="N23" s="61">
        <f>I23+D23+'ACP_Agri_9(i)'!D23</f>
        <v>218256</v>
      </c>
      <c r="O23" s="61">
        <f>J23+E23+'ACP_Agri_9(i)'!E23</f>
        <v>871</v>
      </c>
      <c r="P23" s="61">
        <f>K23+F23+'ACP_Agri_9(i)'!F23</f>
        <v>1880</v>
      </c>
      <c r="Q23" s="62">
        <f t="shared" si="2"/>
        <v>0.86137379957481119</v>
      </c>
    </row>
    <row r="24" spans="1:17" ht="13.5" customHeight="1" x14ac:dyDescent="0.2">
      <c r="A24" s="48">
        <v>19</v>
      </c>
      <c r="B24" s="49" t="s">
        <v>61</v>
      </c>
      <c r="C24" s="61">
        <v>3510</v>
      </c>
      <c r="D24" s="61">
        <v>12360</v>
      </c>
      <c r="E24" s="61">
        <v>17</v>
      </c>
      <c r="F24" s="61">
        <v>665</v>
      </c>
      <c r="G24" s="62">
        <f t="shared" si="0"/>
        <v>5.3802588996763756</v>
      </c>
      <c r="H24" s="61">
        <v>4758</v>
      </c>
      <c r="I24" s="61">
        <v>12773</v>
      </c>
      <c r="J24" s="61">
        <v>54</v>
      </c>
      <c r="K24" s="61">
        <v>2196</v>
      </c>
      <c r="L24" s="62">
        <f t="shared" si="1"/>
        <v>17.192515462303295</v>
      </c>
      <c r="M24" s="61">
        <f>H24+C24+'ACP_Agri_9(i)'!C24</f>
        <v>144224</v>
      </c>
      <c r="N24" s="61">
        <f>I24+D24+'ACP_Agri_9(i)'!D24</f>
        <v>327828</v>
      </c>
      <c r="O24" s="61">
        <f>J24+E24+'ACP_Agri_9(i)'!E24</f>
        <v>16362</v>
      </c>
      <c r="P24" s="61">
        <f>K24+F24+'ACP_Agri_9(i)'!F24</f>
        <v>88886</v>
      </c>
      <c r="Q24" s="62">
        <f t="shared" si="2"/>
        <v>27.113608355601109</v>
      </c>
    </row>
    <row r="25" spans="1:17" ht="13.5" customHeight="1" x14ac:dyDescent="0.2">
      <c r="A25" s="48">
        <v>20</v>
      </c>
      <c r="B25" s="49" t="s">
        <v>62</v>
      </c>
      <c r="C25" s="61">
        <v>104</v>
      </c>
      <c r="D25" s="61">
        <v>438</v>
      </c>
      <c r="E25" s="61">
        <v>1</v>
      </c>
      <c r="F25" s="61">
        <v>6.53</v>
      </c>
      <c r="G25" s="62">
        <f t="shared" si="0"/>
        <v>1.4908675799086757</v>
      </c>
      <c r="H25" s="61">
        <v>501</v>
      </c>
      <c r="I25" s="61">
        <v>2181</v>
      </c>
      <c r="J25" s="61">
        <v>11</v>
      </c>
      <c r="K25" s="61">
        <v>38.89</v>
      </c>
      <c r="L25" s="62">
        <f t="shared" si="1"/>
        <v>1.7831270059605686</v>
      </c>
      <c r="M25" s="61">
        <f>H25+C25+'ACP_Agri_9(i)'!C25</f>
        <v>2087</v>
      </c>
      <c r="N25" s="61">
        <f>I25+D25+'ACP_Agri_9(i)'!D25</f>
        <v>6387</v>
      </c>
      <c r="O25" s="61">
        <f>J25+E25+'ACP_Agri_9(i)'!E25</f>
        <v>43</v>
      </c>
      <c r="P25" s="61">
        <f>K25+F25+'ACP_Agri_9(i)'!F25</f>
        <v>84.31</v>
      </c>
      <c r="Q25" s="62">
        <f t="shared" si="2"/>
        <v>1.3200250508846094</v>
      </c>
    </row>
    <row r="26" spans="1:17" ht="13.5" customHeight="1" x14ac:dyDescent="0.2">
      <c r="A26" s="48">
        <v>21</v>
      </c>
      <c r="B26" s="49" t="s">
        <v>45</v>
      </c>
      <c r="C26" s="61">
        <v>745</v>
      </c>
      <c r="D26" s="61">
        <v>2634</v>
      </c>
      <c r="E26" s="61">
        <v>0</v>
      </c>
      <c r="F26" s="61">
        <v>0</v>
      </c>
      <c r="G26" s="62">
        <f t="shared" si="0"/>
        <v>0</v>
      </c>
      <c r="H26" s="61">
        <v>664</v>
      </c>
      <c r="I26" s="61">
        <v>2437</v>
      </c>
      <c r="J26" s="61">
        <v>0</v>
      </c>
      <c r="K26" s="61">
        <v>0</v>
      </c>
      <c r="L26" s="62">
        <f t="shared" si="1"/>
        <v>0</v>
      </c>
      <c r="M26" s="61">
        <f>H26+C26+'ACP_Agri_9(i)'!C26</f>
        <v>15098</v>
      </c>
      <c r="N26" s="61">
        <f>I26+D26+'ACP_Agri_9(i)'!D26</f>
        <v>39963</v>
      </c>
      <c r="O26" s="61">
        <f>J26+E26+'ACP_Agri_9(i)'!E26</f>
        <v>419</v>
      </c>
      <c r="P26" s="61">
        <f>K26+F26+'ACP_Agri_9(i)'!F26</f>
        <v>243</v>
      </c>
      <c r="Q26" s="62">
        <f t="shared" si="2"/>
        <v>0.60806245777344048</v>
      </c>
    </row>
    <row r="27" spans="1:17" s="64" customFormat="1" ht="13.5" customHeight="1" x14ac:dyDescent="0.2">
      <c r="A27" s="393"/>
      <c r="B27" s="140" t="s">
        <v>295</v>
      </c>
      <c r="C27" s="63">
        <f>SUM(C6:C26)</f>
        <v>82761</v>
      </c>
      <c r="D27" s="63">
        <f t="shared" ref="D27:K27" si="3">SUM(D6:D26)</f>
        <v>264582</v>
      </c>
      <c r="E27" s="63">
        <f t="shared" si="3"/>
        <v>2229</v>
      </c>
      <c r="F27" s="63">
        <f t="shared" si="3"/>
        <v>16948.099999999999</v>
      </c>
      <c r="G27" s="60">
        <f t="shared" si="0"/>
        <v>6.4056133826186201</v>
      </c>
      <c r="H27" s="63">
        <f t="shared" si="3"/>
        <v>77993</v>
      </c>
      <c r="I27" s="63">
        <f t="shared" si="3"/>
        <v>201049</v>
      </c>
      <c r="J27" s="63">
        <f t="shared" si="3"/>
        <v>4532</v>
      </c>
      <c r="K27" s="63">
        <f t="shared" si="3"/>
        <v>33875.629999999997</v>
      </c>
      <c r="L27" s="60">
        <f t="shared" si="1"/>
        <v>16.849439688832074</v>
      </c>
      <c r="M27" s="63">
        <f>H27+C27+'ACP_Agri_9(i)'!C27</f>
        <v>2201321</v>
      </c>
      <c r="N27" s="63">
        <f>I27+D27+'ACP_Agri_9(i)'!D27</f>
        <v>6221598</v>
      </c>
      <c r="O27" s="63">
        <f>J27+E27+'ACP_Agri_9(i)'!E27</f>
        <v>350385</v>
      </c>
      <c r="P27" s="63">
        <f>K27+F27+'ACP_Agri_9(i)'!F27</f>
        <v>953461.64</v>
      </c>
      <c r="Q27" s="60">
        <f t="shared" si="2"/>
        <v>15.32502807156618</v>
      </c>
    </row>
    <row r="28" spans="1:17" ht="13.5" customHeight="1" x14ac:dyDescent="0.2">
      <c r="A28" s="48">
        <v>22</v>
      </c>
      <c r="B28" s="49" t="s">
        <v>42</v>
      </c>
      <c r="C28" s="61">
        <v>4798</v>
      </c>
      <c r="D28" s="61">
        <v>11055</v>
      </c>
      <c r="E28" s="61">
        <v>12</v>
      </c>
      <c r="F28" s="61">
        <v>60.08</v>
      </c>
      <c r="G28" s="62">
        <f t="shared" si="0"/>
        <v>0.54346449570330169</v>
      </c>
      <c r="H28" s="61">
        <v>2345</v>
      </c>
      <c r="I28" s="61">
        <v>10322</v>
      </c>
      <c r="J28" s="61">
        <v>152</v>
      </c>
      <c r="K28" s="61">
        <v>5957.56</v>
      </c>
      <c r="L28" s="62">
        <f t="shared" si="1"/>
        <v>57.717109087386163</v>
      </c>
      <c r="M28" s="61">
        <f>H28+C28+'ACP_Agri_9(i)'!C28</f>
        <v>46746</v>
      </c>
      <c r="N28" s="61">
        <f>I28+D28+'ACP_Agri_9(i)'!D28</f>
        <v>138231</v>
      </c>
      <c r="O28" s="61">
        <f>J28+E28+'ACP_Agri_9(i)'!E28</f>
        <v>5299</v>
      </c>
      <c r="P28" s="61">
        <f>K28+F28+'ACP_Agri_9(i)'!F28</f>
        <v>19681.87</v>
      </c>
      <c r="Q28" s="62">
        <f t="shared" si="2"/>
        <v>14.238390809586852</v>
      </c>
    </row>
    <row r="29" spans="1:17" ht="13.5" customHeight="1" x14ac:dyDescent="0.2">
      <c r="A29" s="48">
        <v>23</v>
      </c>
      <c r="B29" s="49" t="s">
        <v>189</v>
      </c>
      <c r="C29" s="61">
        <v>253</v>
      </c>
      <c r="D29" s="61">
        <v>730</v>
      </c>
      <c r="E29" s="61">
        <v>0</v>
      </c>
      <c r="F29" s="61">
        <v>0</v>
      </c>
      <c r="G29" s="62">
        <f t="shared" si="0"/>
        <v>0</v>
      </c>
      <c r="H29" s="61">
        <v>228</v>
      </c>
      <c r="I29" s="61">
        <v>944</v>
      </c>
      <c r="J29" s="61">
        <v>0</v>
      </c>
      <c r="K29" s="61">
        <v>0</v>
      </c>
      <c r="L29" s="62">
        <f t="shared" si="1"/>
        <v>0</v>
      </c>
      <c r="M29" s="61">
        <f>H29+C29+'ACP_Agri_9(i)'!C29</f>
        <v>3576</v>
      </c>
      <c r="N29" s="61">
        <f>I29+D29+'ACP_Agri_9(i)'!D29</f>
        <v>9804</v>
      </c>
      <c r="O29" s="61">
        <f>J29+E29+'ACP_Agri_9(i)'!E29</f>
        <v>26501</v>
      </c>
      <c r="P29" s="61">
        <f>K29+F29+'ACP_Agri_9(i)'!F29</f>
        <v>14948.95</v>
      </c>
      <c r="Q29" s="62">
        <f t="shared" si="2"/>
        <v>152.4780701754386</v>
      </c>
    </row>
    <row r="30" spans="1:17" ht="13.5" customHeight="1" x14ac:dyDescent="0.2">
      <c r="A30" s="48">
        <v>24</v>
      </c>
      <c r="B30" s="49" t="s">
        <v>190</v>
      </c>
      <c r="C30" s="61">
        <v>14</v>
      </c>
      <c r="D30" s="61">
        <v>65</v>
      </c>
      <c r="E30" s="61">
        <v>0</v>
      </c>
      <c r="F30" s="61">
        <v>0</v>
      </c>
      <c r="G30" s="62">
        <f t="shared" si="0"/>
        <v>0</v>
      </c>
      <c r="H30" s="61">
        <v>52</v>
      </c>
      <c r="I30" s="61">
        <v>214</v>
      </c>
      <c r="J30" s="61">
        <v>0</v>
      </c>
      <c r="K30" s="61">
        <v>0</v>
      </c>
      <c r="L30" s="62">
        <f t="shared" si="1"/>
        <v>0</v>
      </c>
      <c r="M30" s="61">
        <f>H30+C30+'ACP_Agri_9(i)'!C30</f>
        <v>156</v>
      </c>
      <c r="N30" s="61">
        <f>I30+D30+'ACP_Agri_9(i)'!D30</f>
        <v>558</v>
      </c>
      <c r="O30" s="61">
        <f>J30+E30+'ACP_Agri_9(i)'!E30</f>
        <v>171</v>
      </c>
      <c r="P30" s="61">
        <f>K30+F30+'ACP_Agri_9(i)'!F30</f>
        <v>243.73</v>
      </c>
      <c r="Q30" s="62">
        <f t="shared" si="2"/>
        <v>43.679211469534053</v>
      </c>
    </row>
    <row r="31" spans="1:17" ht="13.5" customHeight="1" x14ac:dyDescent="0.2">
      <c r="A31" s="48">
        <v>25</v>
      </c>
      <c r="B31" s="49" t="s">
        <v>46</v>
      </c>
      <c r="C31" s="61">
        <v>8</v>
      </c>
      <c r="D31" s="61">
        <v>40</v>
      </c>
      <c r="E31" s="61">
        <v>0</v>
      </c>
      <c r="F31" s="61">
        <v>0</v>
      </c>
      <c r="G31" s="62">
        <f t="shared" si="0"/>
        <v>0</v>
      </c>
      <c r="H31" s="61">
        <v>66</v>
      </c>
      <c r="I31" s="61">
        <v>285</v>
      </c>
      <c r="J31" s="61">
        <v>0</v>
      </c>
      <c r="K31" s="61">
        <v>0</v>
      </c>
      <c r="L31" s="62">
        <f t="shared" si="1"/>
        <v>0</v>
      </c>
      <c r="M31" s="61">
        <f>H31+C31+'ACP_Agri_9(i)'!C31</f>
        <v>78</v>
      </c>
      <c r="N31" s="61">
        <f>I31+D31+'ACP_Agri_9(i)'!D31</f>
        <v>335</v>
      </c>
      <c r="O31" s="61">
        <f>J31+E31+'ACP_Agri_9(i)'!E31</f>
        <v>0</v>
      </c>
      <c r="P31" s="61">
        <f>K31+F31+'ACP_Agri_9(i)'!F31</f>
        <v>0</v>
      </c>
      <c r="Q31" s="62">
        <f t="shared" si="2"/>
        <v>0</v>
      </c>
    </row>
    <row r="32" spans="1:17" ht="13.5" customHeight="1" x14ac:dyDescent="0.2">
      <c r="A32" s="48">
        <v>26</v>
      </c>
      <c r="B32" s="49" t="s">
        <v>191</v>
      </c>
      <c r="C32" s="61">
        <v>244</v>
      </c>
      <c r="D32" s="61">
        <v>873</v>
      </c>
      <c r="E32" s="61">
        <v>0</v>
      </c>
      <c r="F32" s="61">
        <v>0</v>
      </c>
      <c r="G32" s="62">
        <f t="shared" si="0"/>
        <v>0</v>
      </c>
      <c r="H32" s="61">
        <v>146</v>
      </c>
      <c r="I32" s="61">
        <v>564</v>
      </c>
      <c r="J32" s="61">
        <v>0</v>
      </c>
      <c r="K32" s="61">
        <v>0</v>
      </c>
      <c r="L32" s="62">
        <f t="shared" si="1"/>
        <v>0</v>
      </c>
      <c r="M32" s="61">
        <f>H32+C32+'ACP_Agri_9(i)'!C32</f>
        <v>2945</v>
      </c>
      <c r="N32" s="61">
        <f>I32+D32+'ACP_Agri_9(i)'!D32</f>
        <v>8918</v>
      </c>
      <c r="O32" s="61">
        <f>J32+E32+'ACP_Agri_9(i)'!E32</f>
        <v>9761</v>
      </c>
      <c r="P32" s="61">
        <f>K32+F32+'ACP_Agri_9(i)'!F32</f>
        <v>6984</v>
      </c>
      <c r="Q32" s="62">
        <f t="shared" si="2"/>
        <v>78.313523211482391</v>
      </c>
    </row>
    <row r="33" spans="1:17" ht="13.5" customHeight="1" x14ac:dyDescent="0.2">
      <c r="A33" s="48">
        <v>27</v>
      </c>
      <c r="B33" s="49" t="s">
        <v>192</v>
      </c>
      <c r="C33" s="61">
        <v>12</v>
      </c>
      <c r="D33" s="61">
        <v>50</v>
      </c>
      <c r="E33" s="61">
        <v>0</v>
      </c>
      <c r="F33" s="61">
        <v>0</v>
      </c>
      <c r="G33" s="62">
        <f t="shared" si="0"/>
        <v>0</v>
      </c>
      <c r="H33" s="61">
        <v>16</v>
      </c>
      <c r="I33" s="61">
        <v>94</v>
      </c>
      <c r="J33" s="61">
        <v>0</v>
      </c>
      <c r="K33" s="61">
        <v>0</v>
      </c>
      <c r="L33" s="62">
        <f t="shared" si="1"/>
        <v>0</v>
      </c>
      <c r="M33" s="61">
        <f>H33+C33+'ACP_Agri_9(i)'!C33</f>
        <v>48</v>
      </c>
      <c r="N33" s="61">
        <f>I33+D33+'ACP_Agri_9(i)'!D33</f>
        <v>205</v>
      </c>
      <c r="O33" s="61">
        <f>J33+E33+'ACP_Agri_9(i)'!E33</f>
        <v>0</v>
      </c>
      <c r="P33" s="61">
        <f>K33+F33+'ACP_Agri_9(i)'!F33</f>
        <v>0</v>
      </c>
      <c r="Q33" s="62">
        <f t="shared" si="2"/>
        <v>0</v>
      </c>
    </row>
    <row r="34" spans="1:17" ht="13.5" customHeight="1" x14ac:dyDescent="0.2">
      <c r="A34" s="48">
        <v>28</v>
      </c>
      <c r="B34" s="49" t="s">
        <v>193</v>
      </c>
      <c r="C34" s="61">
        <v>116</v>
      </c>
      <c r="D34" s="61">
        <v>516</v>
      </c>
      <c r="E34" s="61">
        <v>2</v>
      </c>
      <c r="F34" s="61">
        <v>834</v>
      </c>
      <c r="G34" s="62">
        <f t="shared" si="0"/>
        <v>161.62790697674419</v>
      </c>
      <c r="H34" s="61">
        <v>188</v>
      </c>
      <c r="I34" s="61">
        <v>793</v>
      </c>
      <c r="J34" s="61">
        <v>8</v>
      </c>
      <c r="K34" s="61">
        <v>122</v>
      </c>
      <c r="L34" s="62">
        <f t="shared" si="1"/>
        <v>15.384615384615385</v>
      </c>
      <c r="M34" s="61">
        <f>H34+C34+'ACP_Agri_9(i)'!C34</f>
        <v>2208</v>
      </c>
      <c r="N34" s="61">
        <f>I34+D34+'ACP_Agri_9(i)'!D34</f>
        <v>6884</v>
      </c>
      <c r="O34" s="61">
        <f>J34+E34+'ACP_Agri_9(i)'!E34</f>
        <v>2229</v>
      </c>
      <c r="P34" s="61">
        <f>K34+F34+'ACP_Agri_9(i)'!F34</f>
        <v>4334</v>
      </c>
      <c r="Q34" s="62">
        <f t="shared" si="2"/>
        <v>62.957582800697267</v>
      </c>
    </row>
    <row r="35" spans="1:17" ht="13.5" customHeight="1" x14ac:dyDescent="0.2">
      <c r="A35" s="48">
        <v>29</v>
      </c>
      <c r="B35" s="49" t="s">
        <v>66</v>
      </c>
      <c r="C35" s="61">
        <v>5558</v>
      </c>
      <c r="D35" s="61">
        <v>21289</v>
      </c>
      <c r="E35" s="61">
        <v>5</v>
      </c>
      <c r="F35" s="61">
        <v>404.67</v>
      </c>
      <c r="G35" s="62">
        <f t="shared" si="0"/>
        <v>1.9008408098078819</v>
      </c>
      <c r="H35" s="61">
        <v>2901</v>
      </c>
      <c r="I35" s="61">
        <v>12425</v>
      </c>
      <c r="J35" s="61">
        <v>427</v>
      </c>
      <c r="K35" s="61">
        <v>40679.96</v>
      </c>
      <c r="L35" s="62">
        <f t="shared" si="1"/>
        <v>327.40410462776657</v>
      </c>
      <c r="M35" s="61">
        <f>H35+C35+'ACP_Agri_9(i)'!C35</f>
        <v>76461</v>
      </c>
      <c r="N35" s="61">
        <f>I35+D35+'ACP_Agri_9(i)'!D35</f>
        <v>228734</v>
      </c>
      <c r="O35" s="61">
        <f>J35+E35+'ACP_Agri_9(i)'!E35</f>
        <v>30090</v>
      </c>
      <c r="P35" s="61">
        <f>K35+F35+'ACP_Agri_9(i)'!F35</f>
        <v>107261.32</v>
      </c>
      <c r="Q35" s="62">
        <f t="shared" si="2"/>
        <v>46.893474516250315</v>
      </c>
    </row>
    <row r="36" spans="1:17" ht="13.5" customHeight="1" x14ac:dyDescent="0.2">
      <c r="A36" s="48">
        <v>30</v>
      </c>
      <c r="B36" s="49" t="s">
        <v>67</v>
      </c>
      <c r="C36" s="61">
        <v>6311</v>
      </c>
      <c r="D36" s="61">
        <v>15665</v>
      </c>
      <c r="E36" s="61">
        <v>2</v>
      </c>
      <c r="F36" s="61">
        <v>3</v>
      </c>
      <c r="G36" s="62">
        <f t="shared" si="0"/>
        <v>1.9150973507819982E-2</v>
      </c>
      <c r="H36" s="61">
        <v>2446</v>
      </c>
      <c r="I36" s="61">
        <v>10331</v>
      </c>
      <c r="J36" s="61">
        <v>50</v>
      </c>
      <c r="K36" s="61">
        <v>6492</v>
      </c>
      <c r="L36" s="62">
        <f t="shared" si="1"/>
        <v>62.839996128157971</v>
      </c>
      <c r="M36" s="61">
        <f>H36+C36+'ACP_Agri_9(i)'!C36</f>
        <v>77172</v>
      </c>
      <c r="N36" s="61">
        <f>I36+D36+'ACP_Agri_9(i)'!D36</f>
        <v>234290</v>
      </c>
      <c r="O36" s="61">
        <f>J36+E36+'ACP_Agri_9(i)'!E36</f>
        <v>21267</v>
      </c>
      <c r="P36" s="61">
        <f>K36+F36+'ACP_Agri_9(i)'!F36</f>
        <v>38326</v>
      </c>
      <c r="Q36" s="62">
        <f t="shared" si="2"/>
        <v>16.358359298305519</v>
      </c>
    </row>
    <row r="37" spans="1:17" ht="13.5" customHeight="1" x14ac:dyDescent="0.2">
      <c r="A37" s="48">
        <v>31</v>
      </c>
      <c r="B37" s="49" t="s">
        <v>194</v>
      </c>
      <c r="C37" s="61">
        <v>247</v>
      </c>
      <c r="D37" s="61">
        <v>857</v>
      </c>
      <c r="E37" s="61">
        <v>0</v>
      </c>
      <c r="F37" s="61">
        <v>0</v>
      </c>
      <c r="G37" s="62">
        <f t="shared" si="0"/>
        <v>0</v>
      </c>
      <c r="H37" s="61">
        <v>157</v>
      </c>
      <c r="I37" s="61">
        <v>552</v>
      </c>
      <c r="J37" s="61">
        <v>0</v>
      </c>
      <c r="K37" s="61">
        <v>0</v>
      </c>
      <c r="L37" s="62">
        <f t="shared" si="1"/>
        <v>0</v>
      </c>
      <c r="M37" s="61">
        <f>H37+C37+'ACP_Agri_9(i)'!C37</f>
        <v>3953</v>
      </c>
      <c r="N37" s="61">
        <f>I37+D37+'ACP_Agri_9(i)'!D37</f>
        <v>12081</v>
      </c>
      <c r="O37" s="61">
        <f>J37+E37+'ACP_Agri_9(i)'!E37</f>
        <v>13511</v>
      </c>
      <c r="P37" s="61">
        <f>K37+F37+'ACP_Agri_9(i)'!F37</f>
        <v>6038.26</v>
      </c>
      <c r="Q37" s="62">
        <f t="shared" si="2"/>
        <v>49.981458488535715</v>
      </c>
    </row>
    <row r="38" spans="1:17" ht="13.5" customHeight="1" x14ac:dyDescent="0.2">
      <c r="A38" s="48">
        <v>32</v>
      </c>
      <c r="B38" s="49" t="s">
        <v>195</v>
      </c>
      <c r="C38" s="61">
        <v>1085</v>
      </c>
      <c r="D38" s="61">
        <v>3200</v>
      </c>
      <c r="E38" s="61">
        <v>0</v>
      </c>
      <c r="F38" s="61">
        <v>0</v>
      </c>
      <c r="G38" s="62">
        <f t="shared" si="0"/>
        <v>0</v>
      </c>
      <c r="H38" s="61">
        <v>450</v>
      </c>
      <c r="I38" s="61">
        <v>1815</v>
      </c>
      <c r="J38" s="61">
        <v>13</v>
      </c>
      <c r="K38" s="61">
        <v>18</v>
      </c>
      <c r="L38" s="62">
        <f t="shared" si="1"/>
        <v>0.99173553719008267</v>
      </c>
      <c r="M38" s="61">
        <f>H38+C38+'ACP_Agri_9(i)'!C38</f>
        <v>7593</v>
      </c>
      <c r="N38" s="61">
        <f>I38+D38+'ACP_Agri_9(i)'!D38</f>
        <v>20555</v>
      </c>
      <c r="O38" s="61">
        <f>J38+E38+'ACP_Agri_9(i)'!E38</f>
        <v>5380</v>
      </c>
      <c r="P38" s="61">
        <f>K38+F38+'ACP_Agri_9(i)'!F38</f>
        <v>18813</v>
      </c>
      <c r="Q38" s="62">
        <f t="shared" si="2"/>
        <v>91.52517635611774</v>
      </c>
    </row>
    <row r="39" spans="1:17" ht="13.5" customHeight="1" x14ac:dyDescent="0.2">
      <c r="A39" s="48">
        <v>33</v>
      </c>
      <c r="B39" s="49" t="s">
        <v>196</v>
      </c>
      <c r="C39" s="61">
        <v>12</v>
      </c>
      <c r="D39" s="61">
        <v>50</v>
      </c>
      <c r="E39" s="61">
        <v>0</v>
      </c>
      <c r="F39" s="61">
        <v>0</v>
      </c>
      <c r="G39" s="62">
        <f t="shared" si="0"/>
        <v>0</v>
      </c>
      <c r="H39" s="61">
        <v>102</v>
      </c>
      <c r="I39" s="61">
        <v>424</v>
      </c>
      <c r="J39" s="61">
        <v>0</v>
      </c>
      <c r="K39" s="61">
        <v>0</v>
      </c>
      <c r="L39" s="62">
        <f t="shared" si="1"/>
        <v>0</v>
      </c>
      <c r="M39" s="61">
        <f>H39+C39+'ACP_Agri_9(i)'!C39</f>
        <v>158</v>
      </c>
      <c r="N39" s="61">
        <f>I39+D39+'ACP_Agri_9(i)'!D39</f>
        <v>615</v>
      </c>
      <c r="O39" s="61">
        <f>J39+E39+'ACP_Agri_9(i)'!E39</f>
        <v>0</v>
      </c>
      <c r="P39" s="61">
        <f>K39+F39+'ACP_Agri_9(i)'!F39</f>
        <v>0</v>
      </c>
      <c r="Q39" s="62">
        <f t="shared" si="2"/>
        <v>0</v>
      </c>
    </row>
    <row r="40" spans="1:17" ht="13.5" customHeight="1" x14ac:dyDescent="0.2">
      <c r="A40" s="48">
        <v>34</v>
      </c>
      <c r="B40" s="49" t="s">
        <v>197</v>
      </c>
      <c r="C40" s="61">
        <v>35</v>
      </c>
      <c r="D40" s="61">
        <v>155</v>
      </c>
      <c r="E40" s="61">
        <v>14</v>
      </c>
      <c r="F40" s="61">
        <v>71</v>
      </c>
      <c r="G40" s="62">
        <f t="shared" si="0"/>
        <v>45.806451612903224</v>
      </c>
      <c r="H40" s="61">
        <v>144</v>
      </c>
      <c r="I40" s="61">
        <v>621</v>
      </c>
      <c r="J40" s="61">
        <v>41</v>
      </c>
      <c r="K40" s="61">
        <v>412</v>
      </c>
      <c r="L40" s="62">
        <f t="shared" si="1"/>
        <v>66.344605475040254</v>
      </c>
      <c r="M40" s="61">
        <f>H40+C40+'ACP_Agri_9(i)'!C40</f>
        <v>574</v>
      </c>
      <c r="N40" s="61">
        <f>I40+D40+'ACP_Agri_9(i)'!D40</f>
        <v>2083</v>
      </c>
      <c r="O40" s="61">
        <f>J40+E40+'ACP_Agri_9(i)'!E40</f>
        <v>250</v>
      </c>
      <c r="P40" s="61">
        <f>K40+F40+'ACP_Agri_9(i)'!F40</f>
        <v>1453</v>
      </c>
      <c r="Q40" s="62">
        <f t="shared" si="2"/>
        <v>69.755160825732119</v>
      </c>
    </row>
    <row r="41" spans="1:17" ht="13.5" customHeight="1" x14ac:dyDescent="0.2">
      <c r="A41" s="48">
        <v>35</v>
      </c>
      <c r="B41" s="49" t="s">
        <v>198</v>
      </c>
      <c r="C41" s="61">
        <v>12</v>
      </c>
      <c r="D41" s="61">
        <v>50</v>
      </c>
      <c r="E41" s="61">
        <v>0</v>
      </c>
      <c r="F41" s="61">
        <v>0</v>
      </c>
      <c r="G41" s="62">
        <f t="shared" si="0"/>
        <v>0</v>
      </c>
      <c r="H41" s="61">
        <v>116</v>
      </c>
      <c r="I41" s="61">
        <v>507</v>
      </c>
      <c r="J41" s="61">
        <v>0</v>
      </c>
      <c r="K41" s="61">
        <v>0</v>
      </c>
      <c r="L41" s="62">
        <f t="shared" si="1"/>
        <v>0</v>
      </c>
      <c r="M41" s="61">
        <f>H41+C41+'ACP_Agri_9(i)'!C41</f>
        <v>190</v>
      </c>
      <c r="N41" s="61">
        <f>I41+D41+'ACP_Agri_9(i)'!D41</f>
        <v>757</v>
      </c>
      <c r="O41" s="61">
        <f>J41+E41+'ACP_Agri_9(i)'!E41</f>
        <v>0</v>
      </c>
      <c r="P41" s="61">
        <f>K41+F41+'ACP_Agri_9(i)'!F41</f>
        <v>0</v>
      </c>
      <c r="Q41" s="62">
        <f t="shared" si="2"/>
        <v>0</v>
      </c>
    </row>
    <row r="42" spans="1:17" ht="13.5" customHeight="1" x14ac:dyDescent="0.2">
      <c r="A42" s="48">
        <v>36</v>
      </c>
      <c r="B42" s="49" t="s">
        <v>68</v>
      </c>
      <c r="C42" s="61">
        <v>1948</v>
      </c>
      <c r="D42" s="61">
        <v>7946</v>
      </c>
      <c r="E42" s="61">
        <v>6</v>
      </c>
      <c r="F42" s="61">
        <v>82.78</v>
      </c>
      <c r="G42" s="62">
        <f t="shared" si="0"/>
        <v>1.0417820286936823</v>
      </c>
      <c r="H42" s="61">
        <v>447</v>
      </c>
      <c r="I42" s="61">
        <v>1919</v>
      </c>
      <c r="J42" s="61">
        <v>19</v>
      </c>
      <c r="K42" s="61">
        <v>692.93</v>
      </c>
      <c r="L42" s="62">
        <f t="shared" si="1"/>
        <v>36.10891089108911</v>
      </c>
      <c r="M42" s="61">
        <f>H42+C42+'ACP_Agri_9(i)'!C42</f>
        <v>11841</v>
      </c>
      <c r="N42" s="61">
        <f>I42+D42+'ACP_Agri_9(i)'!D42</f>
        <v>36474</v>
      </c>
      <c r="O42" s="61">
        <f>J42+E42+'ACP_Agri_9(i)'!E42</f>
        <v>4184</v>
      </c>
      <c r="P42" s="61">
        <f>K42+F42+'ACP_Agri_9(i)'!F42</f>
        <v>10384.679999999998</v>
      </c>
      <c r="Q42" s="62">
        <f t="shared" si="2"/>
        <v>28.471459121566046</v>
      </c>
    </row>
    <row r="43" spans="1:17" ht="13.5" customHeight="1" x14ac:dyDescent="0.2">
      <c r="A43" s="48">
        <v>37</v>
      </c>
      <c r="B43" s="49" t="s">
        <v>199</v>
      </c>
      <c r="C43" s="61">
        <v>26</v>
      </c>
      <c r="D43" s="61">
        <v>115</v>
      </c>
      <c r="E43" s="61">
        <v>0</v>
      </c>
      <c r="F43" s="61">
        <v>0</v>
      </c>
      <c r="G43" s="62">
        <f t="shared" si="0"/>
        <v>0</v>
      </c>
      <c r="H43" s="61">
        <v>126</v>
      </c>
      <c r="I43" s="61">
        <v>542</v>
      </c>
      <c r="J43" s="61">
        <v>0</v>
      </c>
      <c r="K43" s="61">
        <v>0</v>
      </c>
      <c r="L43" s="62">
        <f t="shared" si="1"/>
        <v>0</v>
      </c>
      <c r="M43" s="61">
        <f>H43+C43+'ACP_Agri_9(i)'!C43</f>
        <v>559</v>
      </c>
      <c r="N43" s="61">
        <f>I43+D43+'ACP_Agri_9(i)'!D43</f>
        <v>1912</v>
      </c>
      <c r="O43" s="61">
        <f>J43+E43+'ACP_Agri_9(i)'!E43</f>
        <v>0</v>
      </c>
      <c r="P43" s="61">
        <f>K43+F43+'ACP_Agri_9(i)'!F43</f>
        <v>0</v>
      </c>
      <c r="Q43" s="62">
        <f t="shared" si="2"/>
        <v>0</v>
      </c>
    </row>
    <row r="44" spans="1:17" ht="13.5" customHeight="1" x14ac:dyDescent="0.2">
      <c r="A44" s="48">
        <v>38</v>
      </c>
      <c r="B44" s="49" t="s">
        <v>200</v>
      </c>
      <c r="C44" s="61">
        <v>132</v>
      </c>
      <c r="D44" s="61">
        <v>594</v>
      </c>
      <c r="E44" s="61">
        <v>3</v>
      </c>
      <c r="F44" s="61">
        <v>175</v>
      </c>
      <c r="G44" s="62">
        <f t="shared" si="0"/>
        <v>29.46127946127946</v>
      </c>
      <c r="H44" s="61">
        <v>192</v>
      </c>
      <c r="I44" s="61">
        <v>764</v>
      </c>
      <c r="J44" s="61">
        <v>58</v>
      </c>
      <c r="K44" s="61">
        <v>676</v>
      </c>
      <c r="L44" s="62">
        <f t="shared" si="1"/>
        <v>88.481675392670155</v>
      </c>
      <c r="M44" s="61">
        <f>H44+C44+'ACP_Agri_9(i)'!C44</f>
        <v>4402</v>
      </c>
      <c r="N44" s="61">
        <f>I44+D44+'ACP_Agri_9(i)'!D44</f>
        <v>13258</v>
      </c>
      <c r="O44" s="61">
        <f>J44+E44+'ACP_Agri_9(i)'!E44</f>
        <v>5123</v>
      </c>
      <c r="P44" s="61">
        <f>K44+F44+'ACP_Agri_9(i)'!F44</f>
        <v>6811</v>
      </c>
      <c r="Q44" s="62">
        <f t="shared" si="2"/>
        <v>51.372756071805703</v>
      </c>
    </row>
    <row r="45" spans="1:17" ht="13.5" customHeight="1" x14ac:dyDescent="0.2">
      <c r="A45" s="48">
        <v>39</v>
      </c>
      <c r="B45" s="49" t="s">
        <v>201</v>
      </c>
      <c r="C45" s="61">
        <v>24</v>
      </c>
      <c r="D45" s="61">
        <v>102</v>
      </c>
      <c r="E45" s="61">
        <v>0</v>
      </c>
      <c r="F45" s="61">
        <v>0</v>
      </c>
      <c r="G45" s="62">
        <f t="shared" si="0"/>
        <v>0</v>
      </c>
      <c r="H45" s="61">
        <v>169</v>
      </c>
      <c r="I45" s="61">
        <v>762</v>
      </c>
      <c r="J45" s="61">
        <v>0</v>
      </c>
      <c r="K45" s="61">
        <v>0</v>
      </c>
      <c r="L45" s="62">
        <f t="shared" si="1"/>
        <v>0</v>
      </c>
      <c r="M45" s="61">
        <f>H45+C45+'ACP_Agri_9(i)'!C45</f>
        <v>473</v>
      </c>
      <c r="N45" s="61">
        <f>I45+D45+'ACP_Agri_9(i)'!D45</f>
        <v>1726</v>
      </c>
      <c r="O45" s="61">
        <f>J45+E45+'ACP_Agri_9(i)'!E45</f>
        <v>0</v>
      </c>
      <c r="P45" s="61">
        <f>K45+F45+'ACP_Agri_9(i)'!F45</f>
        <v>0</v>
      </c>
      <c r="Q45" s="62">
        <f t="shared" si="2"/>
        <v>0</v>
      </c>
    </row>
    <row r="46" spans="1:17" ht="13.5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2">
        <v>0</v>
      </c>
      <c r="H46" s="61">
        <v>0</v>
      </c>
      <c r="I46" s="61">
        <v>0</v>
      </c>
      <c r="J46" s="61">
        <v>0</v>
      </c>
      <c r="K46" s="61">
        <v>0</v>
      </c>
      <c r="L46" s="62">
        <v>0</v>
      </c>
      <c r="M46" s="61">
        <f>H46+C46+'ACP_Agri_9(i)'!C46</f>
        <v>116</v>
      </c>
      <c r="N46" s="61">
        <f>I46+D46+'ACP_Agri_9(i)'!D46</f>
        <v>528</v>
      </c>
      <c r="O46" s="61">
        <f>J46+E46+'ACP_Agri_9(i)'!E46</f>
        <v>0</v>
      </c>
      <c r="P46" s="61">
        <f>K46+F46+'ACP_Agri_9(i)'!F46</f>
        <v>0</v>
      </c>
      <c r="Q46" s="62">
        <f t="shared" si="2"/>
        <v>0</v>
      </c>
    </row>
    <row r="47" spans="1:17" ht="13.5" customHeight="1" x14ac:dyDescent="0.2">
      <c r="A47" s="48">
        <v>41</v>
      </c>
      <c r="B47" s="49" t="s">
        <v>202</v>
      </c>
      <c r="C47" s="61">
        <v>13</v>
      </c>
      <c r="D47" s="61">
        <v>57</v>
      </c>
      <c r="E47" s="61">
        <v>0</v>
      </c>
      <c r="F47" s="61">
        <v>0</v>
      </c>
      <c r="G47" s="62">
        <f t="shared" ref="G47:G57" si="4">F47*100/D47</f>
        <v>0</v>
      </c>
      <c r="H47" s="61">
        <v>18</v>
      </c>
      <c r="I47" s="61">
        <v>57</v>
      </c>
      <c r="J47" s="61">
        <v>0</v>
      </c>
      <c r="K47" s="61">
        <v>0</v>
      </c>
      <c r="L47" s="62">
        <f t="shared" ref="L47:L57" si="5">K47*100/I47</f>
        <v>0</v>
      </c>
      <c r="M47" s="61">
        <f>H47+C47+'ACP_Agri_9(i)'!C47</f>
        <v>475</v>
      </c>
      <c r="N47" s="61">
        <f>I47+D47+'ACP_Agri_9(i)'!D47</f>
        <v>1486</v>
      </c>
      <c r="O47" s="61">
        <f>J47+E47+'ACP_Agri_9(i)'!E47</f>
        <v>0</v>
      </c>
      <c r="P47" s="61">
        <f>K47+F47+'ACP_Agri_9(i)'!F47</f>
        <v>0</v>
      </c>
      <c r="Q47" s="62">
        <f t="shared" si="2"/>
        <v>0</v>
      </c>
    </row>
    <row r="48" spans="1:17" ht="13.5" customHeight="1" x14ac:dyDescent="0.2">
      <c r="A48" s="48">
        <v>42</v>
      </c>
      <c r="B48" s="49" t="s">
        <v>71</v>
      </c>
      <c r="C48" s="61">
        <v>317</v>
      </c>
      <c r="D48" s="61">
        <v>1105</v>
      </c>
      <c r="E48" s="61">
        <v>32</v>
      </c>
      <c r="F48" s="61">
        <v>879</v>
      </c>
      <c r="G48" s="62">
        <f t="shared" si="4"/>
        <v>79.547511312217196</v>
      </c>
      <c r="H48" s="61">
        <v>209</v>
      </c>
      <c r="I48" s="61">
        <v>887</v>
      </c>
      <c r="J48" s="61">
        <v>84</v>
      </c>
      <c r="K48" s="61">
        <v>8653</v>
      </c>
      <c r="L48" s="62">
        <f t="shared" si="5"/>
        <v>975.53551296505077</v>
      </c>
      <c r="M48" s="61">
        <f>H48+C48+'ACP_Agri_9(i)'!C48</f>
        <v>5344</v>
      </c>
      <c r="N48" s="61">
        <f>I48+D48+'ACP_Agri_9(i)'!D48</f>
        <v>15733</v>
      </c>
      <c r="O48" s="61">
        <f>J48+E48+'ACP_Agri_9(i)'!E48</f>
        <v>8761</v>
      </c>
      <c r="P48" s="61">
        <f>K48+F48+'ACP_Agri_9(i)'!F48</f>
        <v>12033</v>
      </c>
      <c r="Q48" s="62">
        <f t="shared" si="2"/>
        <v>76.482552596453317</v>
      </c>
    </row>
    <row r="49" spans="1:17" s="64" customFormat="1" ht="13.5" customHeight="1" x14ac:dyDescent="0.2">
      <c r="A49" s="393"/>
      <c r="B49" s="140" t="s">
        <v>291</v>
      </c>
      <c r="C49" s="63">
        <f>SUM(C28:C48)</f>
        <v>21165</v>
      </c>
      <c r="D49" s="63">
        <f t="shared" ref="D49:K49" si="6">SUM(D28:D48)</f>
        <v>64514</v>
      </c>
      <c r="E49" s="63">
        <f t="shared" si="6"/>
        <v>76</v>
      </c>
      <c r="F49" s="63">
        <f t="shared" si="6"/>
        <v>2509.5299999999997</v>
      </c>
      <c r="G49" s="60">
        <f t="shared" si="4"/>
        <v>3.8898998666956004</v>
      </c>
      <c r="H49" s="63">
        <f t="shared" si="6"/>
        <v>10518</v>
      </c>
      <c r="I49" s="63">
        <f t="shared" si="6"/>
        <v>44822</v>
      </c>
      <c r="J49" s="63">
        <f t="shared" si="6"/>
        <v>852</v>
      </c>
      <c r="K49" s="63">
        <f t="shared" si="6"/>
        <v>63703.45</v>
      </c>
      <c r="L49" s="60">
        <f t="shared" si="5"/>
        <v>142.12540716612378</v>
      </c>
      <c r="M49" s="63">
        <f>H49+C49+'ACP_Agri_9(i)'!C49</f>
        <v>245068</v>
      </c>
      <c r="N49" s="63">
        <f>I49+D49+'ACP_Agri_9(i)'!D49</f>
        <v>735167</v>
      </c>
      <c r="O49" s="63">
        <f>J49+E49+'ACP_Agri_9(i)'!E49</f>
        <v>132527</v>
      </c>
      <c r="P49" s="63">
        <f>K49+F49+'ACP_Agri_9(i)'!F49</f>
        <v>247312.81</v>
      </c>
      <c r="Q49" s="60">
        <f t="shared" si="2"/>
        <v>33.64035790507463</v>
      </c>
    </row>
    <row r="50" spans="1:17" s="64" customFormat="1" ht="13.5" customHeight="1" x14ac:dyDescent="0.2">
      <c r="A50" s="393"/>
      <c r="B50" s="140" t="s">
        <v>595</v>
      </c>
      <c r="C50" s="63">
        <f>C49+C27</f>
        <v>103926</v>
      </c>
      <c r="D50" s="63">
        <f t="shared" ref="D50:K50" si="7">D49+D27</f>
        <v>329096</v>
      </c>
      <c r="E50" s="63">
        <f t="shared" si="7"/>
        <v>2305</v>
      </c>
      <c r="F50" s="63">
        <f t="shared" si="7"/>
        <v>19457.629999999997</v>
      </c>
      <c r="G50" s="60">
        <f t="shared" si="4"/>
        <v>5.9124480394778418</v>
      </c>
      <c r="H50" s="63">
        <f t="shared" si="7"/>
        <v>88511</v>
      </c>
      <c r="I50" s="63">
        <f t="shared" si="7"/>
        <v>245871</v>
      </c>
      <c r="J50" s="63">
        <f t="shared" si="7"/>
        <v>5384</v>
      </c>
      <c r="K50" s="63">
        <f t="shared" si="7"/>
        <v>97579.079999999987</v>
      </c>
      <c r="L50" s="60">
        <f t="shared" si="5"/>
        <v>39.687104213184952</v>
      </c>
      <c r="M50" s="63">
        <f>H50+C50+'ACP_Agri_9(i)'!C50</f>
        <v>2446389</v>
      </c>
      <c r="N50" s="63">
        <f>I50+D50+'ACP_Agri_9(i)'!D50</f>
        <v>6956765</v>
      </c>
      <c r="O50" s="63">
        <f>J50+E50+'ACP_Agri_9(i)'!E50</f>
        <v>482912</v>
      </c>
      <c r="P50" s="63">
        <f>K50+F50+'ACP_Agri_9(i)'!F50</f>
        <v>1200774.45</v>
      </c>
      <c r="Q50" s="60">
        <f t="shared" si="2"/>
        <v>17.260529139621649</v>
      </c>
    </row>
    <row r="51" spans="1:17" ht="13.5" customHeight="1" x14ac:dyDescent="0.2">
      <c r="A51" s="48">
        <v>43</v>
      </c>
      <c r="B51" s="49" t="s">
        <v>41</v>
      </c>
      <c r="C51" s="61">
        <v>4401</v>
      </c>
      <c r="D51" s="61">
        <v>11657</v>
      </c>
      <c r="E51" s="61">
        <v>0</v>
      </c>
      <c r="F51" s="61">
        <v>0</v>
      </c>
      <c r="G51" s="62">
        <f t="shared" si="4"/>
        <v>0</v>
      </c>
      <c r="H51" s="61">
        <v>3505</v>
      </c>
      <c r="I51" s="61">
        <v>6715</v>
      </c>
      <c r="J51" s="61">
        <v>4</v>
      </c>
      <c r="K51" s="61">
        <v>13.43</v>
      </c>
      <c r="L51" s="62">
        <f t="shared" si="5"/>
        <v>0.2</v>
      </c>
      <c r="M51" s="61">
        <f>H51+C51+'ACP_Agri_9(i)'!C51</f>
        <v>154336</v>
      </c>
      <c r="N51" s="61">
        <f>I51+D51+'ACP_Agri_9(i)'!D51</f>
        <v>505284</v>
      </c>
      <c r="O51" s="61">
        <f>J51+E51+'ACP_Agri_9(i)'!E51</f>
        <v>50862</v>
      </c>
      <c r="P51" s="61">
        <f>K51+F51+'ACP_Agri_9(i)'!F51</f>
        <v>70798.28</v>
      </c>
      <c r="Q51" s="62">
        <f t="shared" si="2"/>
        <v>14.011581605592102</v>
      </c>
    </row>
    <row r="52" spans="1:17" ht="12.75" customHeight="1" x14ac:dyDescent="0.2">
      <c r="A52" s="48">
        <v>44</v>
      </c>
      <c r="B52" s="49" t="s">
        <v>203</v>
      </c>
      <c r="C52" s="61">
        <v>1796</v>
      </c>
      <c r="D52" s="61">
        <v>3454</v>
      </c>
      <c r="E52" s="61">
        <v>0</v>
      </c>
      <c r="F52" s="61">
        <v>0</v>
      </c>
      <c r="G52" s="62">
        <f t="shared" si="4"/>
        <v>0</v>
      </c>
      <c r="H52" s="61">
        <v>2918</v>
      </c>
      <c r="I52" s="61">
        <v>4542</v>
      </c>
      <c r="J52" s="61">
        <v>0</v>
      </c>
      <c r="K52" s="61">
        <v>0</v>
      </c>
      <c r="L52" s="62">
        <f t="shared" si="5"/>
        <v>0</v>
      </c>
      <c r="M52" s="61">
        <f>H52+C52+'ACP_Agri_9(i)'!C52</f>
        <v>191796</v>
      </c>
      <c r="N52" s="61">
        <f>I52+D52+'ACP_Agri_9(i)'!D52</f>
        <v>315332</v>
      </c>
      <c r="O52" s="61">
        <f>J52+E52+'ACP_Agri_9(i)'!E52</f>
        <v>66408</v>
      </c>
      <c r="P52" s="61">
        <f>K52+F52+'ACP_Agri_9(i)'!F52</f>
        <v>43710</v>
      </c>
      <c r="Q52" s="62">
        <f t="shared" si="2"/>
        <v>13.861580810066851</v>
      </c>
    </row>
    <row r="53" spans="1:17" ht="13.5" customHeight="1" x14ac:dyDescent="0.2">
      <c r="A53" s="48">
        <v>45</v>
      </c>
      <c r="B53" s="49" t="s">
        <v>47</v>
      </c>
      <c r="C53" s="61">
        <v>5085</v>
      </c>
      <c r="D53" s="61">
        <v>13900</v>
      </c>
      <c r="E53" s="61">
        <v>0</v>
      </c>
      <c r="F53" s="61">
        <v>0</v>
      </c>
      <c r="G53" s="62">
        <f t="shared" si="4"/>
        <v>0</v>
      </c>
      <c r="H53" s="61">
        <v>4593</v>
      </c>
      <c r="I53" s="61">
        <v>16974</v>
      </c>
      <c r="J53" s="61">
        <v>0</v>
      </c>
      <c r="K53" s="61">
        <v>0</v>
      </c>
      <c r="L53" s="62">
        <f t="shared" si="5"/>
        <v>0</v>
      </c>
      <c r="M53" s="61">
        <f>H53+C53+'ACP_Agri_9(i)'!C53</f>
        <v>190300</v>
      </c>
      <c r="N53" s="61">
        <f>I53+D53+'ACP_Agri_9(i)'!D53</f>
        <v>507787</v>
      </c>
      <c r="O53" s="61">
        <f>J53+E53+'ACP_Agri_9(i)'!E53</f>
        <v>57441</v>
      </c>
      <c r="P53" s="61">
        <f>K53+F53+'ACP_Agri_9(i)'!F53</f>
        <v>103229</v>
      </c>
      <c r="Q53" s="62">
        <f t="shared" si="2"/>
        <v>20.329193145945052</v>
      </c>
    </row>
    <row r="54" spans="1:17" s="64" customFormat="1" ht="13.5" customHeight="1" x14ac:dyDescent="0.2">
      <c r="A54" s="393"/>
      <c r="B54" s="140" t="s">
        <v>296</v>
      </c>
      <c r="C54" s="63">
        <f>SUM(C51:C53)</f>
        <v>11282</v>
      </c>
      <c r="D54" s="63">
        <f t="shared" ref="D54:K54" si="8">SUM(D51:D53)</f>
        <v>29011</v>
      </c>
      <c r="E54" s="63">
        <f t="shared" si="8"/>
        <v>0</v>
      </c>
      <c r="F54" s="63">
        <f t="shared" si="8"/>
        <v>0</v>
      </c>
      <c r="G54" s="60">
        <f t="shared" si="4"/>
        <v>0</v>
      </c>
      <c r="H54" s="63">
        <f t="shared" si="8"/>
        <v>11016</v>
      </c>
      <c r="I54" s="63">
        <f t="shared" si="8"/>
        <v>28231</v>
      </c>
      <c r="J54" s="63">
        <f t="shared" si="8"/>
        <v>4</v>
      </c>
      <c r="K54" s="63">
        <f t="shared" si="8"/>
        <v>13.43</v>
      </c>
      <c r="L54" s="60">
        <f t="shared" si="5"/>
        <v>4.7571818214020047E-2</v>
      </c>
      <c r="M54" s="63">
        <f>H54+C54+'ACP_Agri_9(i)'!C54</f>
        <v>536432</v>
      </c>
      <c r="N54" s="63">
        <f>I54+D54+'ACP_Agri_9(i)'!D54</f>
        <v>1328403</v>
      </c>
      <c r="O54" s="63">
        <f>J54+E54+'ACP_Agri_9(i)'!E54</f>
        <v>174711</v>
      </c>
      <c r="P54" s="63">
        <f>K54+F54+'ACP_Agri_9(i)'!F54</f>
        <v>217737.28</v>
      </c>
      <c r="Q54" s="60">
        <f t="shared" si="2"/>
        <v>16.390905470704297</v>
      </c>
    </row>
    <row r="55" spans="1:17" ht="13.5" customHeight="1" x14ac:dyDescent="0.2">
      <c r="A55" s="48">
        <v>46</v>
      </c>
      <c r="B55" s="49" t="s">
        <v>596</v>
      </c>
      <c r="C55" s="61">
        <v>8499</v>
      </c>
      <c r="D55" s="61">
        <v>15195</v>
      </c>
      <c r="E55" s="61">
        <v>0</v>
      </c>
      <c r="F55" s="61">
        <v>0</v>
      </c>
      <c r="G55" s="62">
        <f t="shared" si="4"/>
        <v>0</v>
      </c>
      <c r="H55" s="61">
        <v>6920</v>
      </c>
      <c r="I55" s="61">
        <v>21080</v>
      </c>
      <c r="J55" s="61">
        <v>0</v>
      </c>
      <c r="K55" s="61">
        <v>0</v>
      </c>
      <c r="L55" s="62">
        <f t="shared" si="5"/>
        <v>0</v>
      </c>
      <c r="M55" s="61">
        <f>H55+C55+'ACP_Agri_9(i)'!C55</f>
        <v>1022383</v>
      </c>
      <c r="N55" s="61">
        <f>I55+D55+'ACP_Agri_9(i)'!D55</f>
        <v>2640112</v>
      </c>
      <c r="O55" s="61">
        <f>J55+E55+'ACP_Agri_9(i)'!E55</f>
        <v>1002591</v>
      </c>
      <c r="P55" s="61">
        <f>K55+F55+'ACP_Agri_9(i)'!F55</f>
        <v>633300</v>
      </c>
      <c r="Q55" s="62">
        <f t="shared" si="2"/>
        <v>23.987618707085154</v>
      </c>
    </row>
    <row r="56" spans="1:17" s="64" customFormat="1" ht="13.5" customHeight="1" x14ac:dyDescent="0.2">
      <c r="A56" s="393"/>
      <c r="B56" s="140" t="s">
        <v>294</v>
      </c>
      <c r="C56" s="63">
        <f>C55</f>
        <v>8499</v>
      </c>
      <c r="D56" s="63">
        <f t="shared" ref="D56:K56" si="9">D55</f>
        <v>15195</v>
      </c>
      <c r="E56" s="63">
        <f t="shared" si="9"/>
        <v>0</v>
      </c>
      <c r="F56" s="63">
        <f t="shared" si="9"/>
        <v>0</v>
      </c>
      <c r="G56" s="60">
        <f t="shared" si="4"/>
        <v>0</v>
      </c>
      <c r="H56" s="63">
        <f t="shared" si="9"/>
        <v>6920</v>
      </c>
      <c r="I56" s="63">
        <f t="shared" si="9"/>
        <v>21080</v>
      </c>
      <c r="J56" s="63">
        <f t="shared" si="9"/>
        <v>0</v>
      </c>
      <c r="K56" s="63">
        <f t="shared" si="9"/>
        <v>0</v>
      </c>
      <c r="L56" s="60">
        <f t="shared" si="5"/>
        <v>0</v>
      </c>
      <c r="M56" s="63">
        <f>H56+C56+'ACP_Agri_9(i)'!C56</f>
        <v>1022383</v>
      </c>
      <c r="N56" s="63">
        <f>I56+D56+'ACP_Agri_9(i)'!D56</f>
        <v>2640112</v>
      </c>
      <c r="O56" s="63">
        <f>J56+E56+'ACP_Agri_9(i)'!E56</f>
        <v>1002591</v>
      </c>
      <c r="P56" s="63">
        <f>K56+F56+'ACP_Agri_9(i)'!F56</f>
        <v>633300</v>
      </c>
      <c r="Q56" s="60">
        <f t="shared" si="2"/>
        <v>23.987618707085154</v>
      </c>
    </row>
    <row r="57" spans="1:17" ht="13.5" customHeight="1" x14ac:dyDescent="0.2">
      <c r="A57" s="48">
        <v>47</v>
      </c>
      <c r="B57" s="49" t="s">
        <v>588</v>
      </c>
      <c r="C57" s="61">
        <v>1</v>
      </c>
      <c r="D57" s="61">
        <v>4</v>
      </c>
      <c r="E57" s="61">
        <v>2</v>
      </c>
      <c r="F57" s="61">
        <v>128.30000000000001</v>
      </c>
      <c r="G57" s="61">
        <f t="shared" si="4"/>
        <v>3207.5000000000005</v>
      </c>
      <c r="H57" s="61">
        <v>16</v>
      </c>
      <c r="I57" s="61">
        <v>94</v>
      </c>
      <c r="J57" s="61">
        <v>905</v>
      </c>
      <c r="K57" s="61">
        <v>3922.58</v>
      </c>
      <c r="L57" s="61">
        <f t="shared" si="5"/>
        <v>4172.9574468085102</v>
      </c>
      <c r="M57" s="61">
        <f>H57+C57+'ACP_Agri_9(i)'!C57</f>
        <v>462</v>
      </c>
      <c r="N57" s="61">
        <f>I57+D57+'ACP_Agri_9(i)'!D57</f>
        <v>1117</v>
      </c>
      <c r="O57" s="61">
        <f>J57+E57+'ACP_Agri_9(i)'!E57</f>
        <v>919</v>
      </c>
      <c r="P57" s="61">
        <f>K57+F57+'ACP_Agri_9(i)'!F57</f>
        <v>4670.88</v>
      </c>
      <c r="Q57" s="61">
        <f t="shared" si="2"/>
        <v>418.16293643688454</v>
      </c>
    </row>
    <row r="58" spans="1:17" ht="13.5" customHeight="1" x14ac:dyDescent="0.2">
      <c r="A58" s="48">
        <v>48</v>
      </c>
      <c r="B58" s="49" t="s">
        <v>589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f>H58+C58+'ACP_Agri_9(i)'!C58</f>
        <v>0</v>
      </c>
      <c r="N58" s="61">
        <f>I58+D58+'ACP_Agri_9(i)'!D58</f>
        <v>0</v>
      </c>
      <c r="O58" s="61">
        <f>J58+E58+'ACP_Agri_9(i)'!E58</f>
        <v>0</v>
      </c>
      <c r="P58" s="61">
        <f>K58+F58+'ACP_Agri_9(i)'!F58</f>
        <v>0</v>
      </c>
      <c r="Q58" s="61">
        <v>0</v>
      </c>
    </row>
    <row r="59" spans="1:17" ht="13.5" customHeight="1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f>H59+C59+'ACP_Agri_9(i)'!C59</f>
        <v>0</v>
      </c>
      <c r="N59" s="61">
        <f>I59+D59+'ACP_Agri_9(i)'!D59</f>
        <v>0</v>
      </c>
      <c r="O59" s="61">
        <f>J59+E59+'ACP_Agri_9(i)'!E59</f>
        <v>0</v>
      </c>
      <c r="P59" s="61">
        <f>K59+F59+'ACP_Agri_9(i)'!F59</f>
        <v>0</v>
      </c>
      <c r="Q59" s="61">
        <v>0</v>
      </c>
    </row>
    <row r="60" spans="1:17" ht="13.5" customHeight="1" x14ac:dyDescent="0.2">
      <c r="A60" s="48">
        <v>50</v>
      </c>
      <c r="B60" s="49" t="s">
        <v>591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f>H60+C60+'ACP_Agri_9(i)'!C60</f>
        <v>0</v>
      </c>
      <c r="N60" s="61">
        <f>I60+D60+'ACP_Agri_9(i)'!D60</f>
        <v>0</v>
      </c>
      <c r="O60" s="61">
        <f>J60+E60+'ACP_Agri_9(i)'!E60</f>
        <v>30208</v>
      </c>
      <c r="P60" s="61">
        <f>K60+F60+'ACP_Agri_9(i)'!F60</f>
        <v>6389.6172488998682</v>
      </c>
      <c r="Q60" s="61">
        <v>0</v>
      </c>
    </row>
    <row r="61" spans="1:17" ht="13.5" customHeight="1" x14ac:dyDescent="0.2">
      <c r="A61" s="48">
        <v>51</v>
      </c>
      <c r="B61" s="49" t="s">
        <v>592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f>H61+C61+'ACP_Agri_9(i)'!C61</f>
        <v>0</v>
      </c>
      <c r="N61" s="61">
        <f>I61+D61+'ACP_Agri_9(i)'!D61</f>
        <v>0</v>
      </c>
      <c r="O61" s="61">
        <f>J61+E61+'ACP_Agri_9(i)'!E61</f>
        <v>0</v>
      </c>
      <c r="P61" s="61">
        <f>K61+F61+'ACP_Agri_9(i)'!F61</f>
        <v>0</v>
      </c>
      <c r="Q61" s="61">
        <v>0</v>
      </c>
    </row>
    <row r="62" spans="1:17" ht="13.5" customHeight="1" x14ac:dyDescent="0.2">
      <c r="A62" s="48">
        <v>52</v>
      </c>
      <c r="B62" s="49" t="s">
        <v>582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f>H62+C62+'ACP_Agri_9(i)'!C62</f>
        <v>0</v>
      </c>
      <c r="N62" s="61">
        <f>I62+D62+'ACP_Agri_9(i)'!D62</f>
        <v>0</v>
      </c>
      <c r="O62" s="61">
        <f>J62+E62+'ACP_Agri_9(i)'!E62</f>
        <v>0</v>
      </c>
      <c r="P62" s="61">
        <f>K62+F62+'ACP_Agri_9(i)'!F62</f>
        <v>0</v>
      </c>
      <c r="Q62" s="61">
        <v>0</v>
      </c>
    </row>
    <row r="63" spans="1:17" ht="13.5" customHeight="1" x14ac:dyDescent="0.2">
      <c r="A63" s="48">
        <v>53</v>
      </c>
      <c r="B63" s="49" t="s">
        <v>593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f>H63+C63+'ACP_Agri_9(i)'!C63</f>
        <v>0</v>
      </c>
      <c r="N63" s="61">
        <f>I63+D63+'ACP_Agri_9(i)'!D63</f>
        <v>0</v>
      </c>
      <c r="O63" s="61">
        <f>J63+E63+'ACP_Agri_9(i)'!E63</f>
        <v>5727</v>
      </c>
      <c r="P63" s="61">
        <f>K63+F63+'ACP_Agri_9(i)'!F63</f>
        <v>1526</v>
      </c>
      <c r="Q63" s="61">
        <v>0</v>
      </c>
    </row>
    <row r="64" spans="1:17" s="64" customFormat="1" ht="13.5" customHeight="1" x14ac:dyDescent="0.2">
      <c r="A64" s="393"/>
      <c r="B64" s="140" t="s">
        <v>594</v>
      </c>
      <c r="C64" s="63">
        <f>SUM(C57:C63)</f>
        <v>1</v>
      </c>
      <c r="D64" s="63">
        <f t="shared" ref="D64:K64" si="10">SUM(D57:D63)</f>
        <v>4</v>
      </c>
      <c r="E64" s="63">
        <f t="shared" si="10"/>
        <v>2</v>
      </c>
      <c r="F64" s="63">
        <f t="shared" si="10"/>
        <v>128.30000000000001</v>
      </c>
      <c r="G64" s="63">
        <f>F64*100/D64</f>
        <v>3207.5000000000005</v>
      </c>
      <c r="H64" s="63">
        <f t="shared" si="10"/>
        <v>16</v>
      </c>
      <c r="I64" s="63">
        <f t="shared" si="10"/>
        <v>94</v>
      </c>
      <c r="J64" s="63">
        <f t="shared" si="10"/>
        <v>905</v>
      </c>
      <c r="K64" s="63">
        <f t="shared" si="10"/>
        <v>3922.58</v>
      </c>
      <c r="L64" s="63">
        <f>K64*100/I64</f>
        <v>4172.9574468085102</v>
      </c>
      <c r="M64" s="63">
        <f>H64+C64+'ACP_Agri_9(i)'!C64</f>
        <v>462</v>
      </c>
      <c r="N64" s="63">
        <f>I64+D64+'ACP_Agri_9(i)'!D64</f>
        <v>1117</v>
      </c>
      <c r="O64" s="63">
        <f>J64+E64+'ACP_Agri_9(i)'!E64</f>
        <v>36854</v>
      </c>
      <c r="P64" s="63">
        <f>K64+F64+'ACP_Agri_9(i)'!F64</f>
        <v>12586.497248899868</v>
      </c>
      <c r="Q64" s="63">
        <f t="shared" si="2"/>
        <v>1126.8126453804716</v>
      </c>
    </row>
    <row r="65" spans="1:17" s="64" customFormat="1" ht="13.5" customHeight="1" x14ac:dyDescent="0.2">
      <c r="A65" s="393"/>
      <c r="B65" s="297" t="s">
        <v>0</v>
      </c>
      <c r="C65" s="63">
        <f>C64+C56+C54+C50</f>
        <v>123708</v>
      </c>
      <c r="D65" s="63">
        <f t="shared" ref="D65:K65" si="11">D64+D56+D54+D50</f>
        <v>373306</v>
      </c>
      <c r="E65" s="63">
        <f t="shared" si="11"/>
        <v>2307</v>
      </c>
      <c r="F65" s="63">
        <f t="shared" si="11"/>
        <v>19585.929999999997</v>
      </c>
      <c r="G65" s="60">
        <f>F65*100/D65</f>
        <v>5.2466153771972586</v>
      </c>
      <c r="H65" s="63">
        <f t="shared" si="11"/>
        <v>106463</v>
      </c>
      <c r="I65" s="63">
        <f t="shared" si="11"/>
        <v>295276</v>
      </c>
      <c r="J65" s="63">
        <f t="shared" si="11"/>
        <v>6293</v>
      </c>
      <c r="K65" s="63">
        <f t="shared" si="11"/>
        <v>101515.08999999998</v>
      </c>
      <c r="L65" s="60">
        <f>K65*100/I65</f>
        <v>34.379729473441792</v>
      </c>
      <c r="M65" s="63">
        <f t="shared" ref="M65" si="12">M64+M56+M54+M50</f>
        <v>4005666</v>
      </c>
      <c r="N65" s="63">
        <f>I65+D65+'ACP_Agri_9(i)'!D65</f>
        <v>10926397</v>
      </c>
      <c r="O65" s="63">
        <f>J65+E65+'ACP_Agri_9(i)'!E65</f>
        <v>1697068</v>
      </c>
      <c r="P65" s="63">
        <f>K65+F65+'ACP_Agri_9(i)'!F65</f>
        <v>2064398.2272488999</v>
      </c>
      <c r="Q65" s="60">
        <f t="shared" si="2"/>
        <v>18.893677643681627</v>
      </c>
    </row>
    <row r="66" spans="1:17" x14ac:dyDescent="0.2">
      <c r="J66" s="68" t="s">
        <v>1007</v>
      </c>
    </row>
  </sheetData>
  <autoFilter ref="M5:P62"/>
  <mergeCells count="15">
    <mergeCell ref="Q4:Q5"/>
    <mergeCell ref="A1:P1"/>
    <mergeCell ref="M3:Q3"/>
    <mergeCell ref="A3:A5"/>
    <mergeCell ref="B3:B5"/>
    <mergeCell ref="G4:G5"/>
    <mergeCell ref="C3:G3"/>
    <mergeCell ref="L4:L5"/>
    <mergeCell ref="H3:L3"/>
    <mergeCell ref="E4:F4"/>
    <mergeCell ref="H4:I4"/>
    <mergeCell ref="O4:P4"/>
    <mergeCell ref="C4:D4"/>
    <mergeCell ref="J4:K4"/>
    <mergeCell ref="M4:N4"/>
  </mergeCells>
  <pageMargins left="0.7" right="0" top="1" bottom="0.5" header="0.3" footer="0.3"/>
  <pageSetup paperSize="9"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6"/>
  <sheetViews>
    <sheetView zoomScaleNormal="100" workbookViewId="0">
      <pane xSplit="2" ySplit="5" topLeftCell="D57" activePane="bottomRight" state="frozen"/>
      <selection pane="topRight" activeCell="C1" sqref="C1"/>
      <selection pane="bottomLeft" activeCell="A6" sqref="A6"/>
      <selection pane="bottomRight" activeCell="I66" sqref="I66"/>
    </sheetView>
  </sheetViews>
  <sheetFormatPr defaultColWidth="4.42578125" defaultRowHeight="13.5" x14ac:dyDescent="0.2"/>
  <cols>
    <col min="1" max="1" width="4.42578125" style="295"/>
    <col min="2" max="2" width="23.140625" style="73" customWidth="1"/>
    <col min="3" max="3" width="10.5703125" style="77" bestFit="1" customWidth="1"/>
    <col min="4" max="4" width="11.140625" style="77" bestFit="1" customWidth="1"/>
    <col min="5" max="5" width="10.42578125" style="77" bestFit="1" customWidth="1"/>
    <col min="6" max="6" width="10.140625" style="77" bestFit="1" customWidth="1"/>
    <col min="7" max="7" width="8" style="77" customWidth="1"/>
    <col min="8" max="8" width="10.42578125" style="77" bestFit="1" customWidth="1"/>
    <col min="9" max="9" width="8" style="77" customWidth="1"/>
    <col min="10" max="10" width="9.85546875" style="77" bestFit="1" customWidth="1"/>
    <col min="11" max="12" width="7.140625" style="77" customWidth="1"/>
    <col min="13" max="13" width="10.140625" style="77" bestFit="1" customWidth="1"/>
    <col min="14" max="14" width="8.5703125" style="77" customWidth="1"/>
    <col min="15" max="15" width="9.42578125" style="77" bestFit="1" customWidth="1"/>
    <col min="16" max="16" width="10.140625" style="77" bestFit="1" customWidth="1"/>
    <col min="17" max="17" width="9.5703125" style="79" customWidth="1"/>
    <col min="18" max="16384" width="4.42578125" style="73"/>
  </cols>
  <sheetData>
    <row r="1" spans="1:17" s="50" customFormat="1" ht="18.75" x14ac:dyDescent="0.2">
      <c r="A1" s="470" t="s">
        <v>616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65"/>
    </row>
    <row r="2" spans="1:17" s="50" customFormat="1" x14ac:dyDescent="0.2">
      <c r="A2" s="153"/>
      <c r="B2" s="64" t="s">
        <v>125</v>
      </c>
      <c r="C2" s="68"/>
      <c r="D2" s="68"/>
      <c r="E2" s="67"/>
      <c r="F2" s="67"/>
      <c r="G2" s="67"/>
      <c r="H2" s="67"/>
      <c r="I2" s="67"/>
      <c r="J2" s="67"/>
      <c r="K2" s="67" t="s">
        <v>134</v>
      </c>
      <c r="L2" s="67"/>
      <c r="M2" s="67"/>
      <c r="N2" s="68" t="s">
        <v>148</v>
      </c>
      <c r="O2" s="67"/>
      <c r="P2" s="67"/>
      <c r="Q2" s="65"/>
    </row>
    <row r="3" spans="1:17" s="50" customFormat="1" ht="15" customHeight="1" x14ac:dyDescent="0.2">
      <c r="A3" s="472" t="s">
        <v>111</v>
      </c>
      <c r="B3" s="472" t="s">
        <v>95</v>
      </c>
      <c r="C3" s="485" t="s">
        <v>614</v>
      </c>
      <c r="D3" s="489"/>
      <c r="E3" s="477" t="s">
        <v>615</v>
      </c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9"/>
      <c r="Q3" s="471" t="s">
        <v>149</v>
      </c>
    </row>
    <row r="4" spans="1:17" s="50" customFormat="1" ht="15" customHeight="1" x14ac:dyDescent="0.2">
      <c r="A4" s="472"/>
      <c r="B4" s="472"/>
      <c r="C4" s="487"/>
      <c r="D4" s="490"/>
      <c r="E4" s="477" t="s">
        <v>118</v>
      </c>
      <c r="F4" s="479"/>
      <c r="G4" s="477" t="s">
        <v>119</v>
      </c>
      <c r="H4" s="479"/>
      <c r="I4" s="477" t="s">
        <v>120</v>
      </c>
      <c r="J4" s="479"/>
      <c r="K4" s="477" t="s">
        <v>121</v>
      </c>
      <c r="L4" s="479"/>
      <c r="M4" s="477" t="s">
        <v>123</v>
      </c>
      <c r="N4" s="479"/>
      <c r="O4" s="477" t="s">
        <v>147</v>
      </c>
      <c r="P4" s="479"/>
      <c r="Q4" s="471"/>
    </row>
    <row r="5" spans="1:17" s="50" customFormat="1" ht="15" customHeight="1" x14ac:dyDescent="0.2">
      <c r="A5" s="472"/>
      <c r="B5" s="472"/>
      <c r="C5" s="358" t="s">
        <v>28</v>
      </c>
      <c r="D5" s="358" t="s">
        <v>15</v>
      </c>
      <c r="E5" s="358" t="s">
        <v>28</v>
      </c>
      <c r="F5" s="358" t="s">
        <v>15</v>
      </c>
      <c r="G5" s="358" t="s">
        <v>28</v>
      </c>
      <c r="H5" s="358" t="s">
        <v>15</v>
      </c>
      <c r="I5" s="358" t="s">
        <v>28</v>
      </c>
      <c r="J5" s="358" t="s">
        <v>15</v>
      </c>
      <c r="K5" s="358" t="s">
        <v>28</v>
      </c>
      <c r="L5" s="358" t="s">
        <v>15</v>
      </c>
      <c r="M5" s="358" t="s">
        <v>28</v>
      </c>
      <c r="N5" s="358" t="s">
        <v>15</v>
      </c>
      <c r="O5" s="358" t="s">
        <v>28</v>
      </c>
      <c r="P5" s="358" t="s">
        <v>15</v>
      </c>
      <c r="Q5" s="471"/>
    </row>
    <row r="6" spans="1:17" s="50" customFormat="1" ht="13.5" customHeight="1" x14ac:dyDescent="0.2">
      <c r="A6" s="48">
        <v>1</v>
      </c>
      <c r="B6" s="49" t="s">
        <v>50</v>
      </c>
      <c r="C6" s="61">
        <v>17182</v>
      </c>
      <c r="D6" s="61">
        <v>78518</v>
      </c>
      <c r="E6" s="61">
        <v>2257</v>
      </c>
      <c r="F6" s="61">
        <v>5401</v>
      </c>
      <c r="G6" s="61">
        <v>371</v>
      </c>
      <c r="H6" s="61">
        <v>2587</v>
      </c>
      <c r="I6" s="61">
        <v>4</v>
      </c>
      <c r="J6" s="61">
        <v>197</v>
      </c>
      <c r="K6" s="61">
        <v>29</v>
      </c>
      <c r="L6" s="61">
        <v>111</v>
      </c>
      <c r="M6" s="61">
        <v>0</v>
      </c>
      <c r="N6" s="61">
        <v>0</v>
      </c>
      <c r="O6" s="61">
        <f t="shared" ref="O6:O37" si="0">E6+G6+I6+K6+M6</f>
        <v>2661</v>
      </c>
      <c r="P6" s="61">
        <f t="shared" ref="P6:P37" si="1">F6+H6+J6+L6+N6</f>
        <v>8296</v>
      </c>
      <c r="Q6" s="62">
        <f t="shared" ref="Q6:Q37" si="2">P6*100/D6</f>
        <v>10.565730151048168</v>
      </c>
    </row>
    <row r="7" spans="1:17" ht="13.5" customHeight="1" x14ac:dyDescent="0.2">
      <c r="A7" s="48">
        <v>2</v>
      </c>
      <c r="B7" s="49" t="s">
        <v>51</v>
      </c>
      <c r="C7" s="80">
        <v>2621</v>
      </c>
      <c r="D7" s="80">
        <v>17691</v>
      </c>
      <c r="E7" s="80">
        <v>171</v>
      </c>
      <c r="F7" s="80">
        <v>1135</v>
      </c>
      <c r="G7" s="80">
        <v>27</v>
      </c>
      <c r="H7" s="80">
        <v>918</v>
      </c>
      <c r="I7" s="80">
        <v>19</v>
      </c>
      <c r="J7" s="80">
        <v>317</v>
      </c>
      <c r="K7" s="80">
        <v>0</v>
      </c>
      <c r="L7" s="80">
        <v>0</v>
      </c>
      <c r="M7" s="80">
        <v>45</v>
      </c>
      <c r="N7" s="80">
        <v>290</v>
      </c>
      <c r="O7" s="61">
        <f t="shared" si="0"/>
        <v>262</v>
      </c>
      <c r="P7" s="61">
        <f t="shared" si="1"/>
        <v>2660</v>
      </c>
      <c r="Q7" s="62">
        <f t="shared" si="2"/>
        <v>15.035893957379459</v>
      </c>
    </row>
    <row r="8" spans="1:17" ht="13.5" customHeight="1" x14ac:dyDescent="0.2">
      <c r="A8" s="48">
        <v>3</v>
      </c>
      <c r="B8" s="49" t="s">
        <v>52</v>
      </c>
      <c r="C8" s="80">
        <v>11876</v>
      </c>
      <c r="D8" s="80">
        <v>61140</v>
      </c>
      <c r="E8" s="80">
        <v>435</v>
      </c>
      <c r="F8" s="80">
        <v>1254</v>
      </c>
      <c r="G8" s="80">
        <v>521</v>
      </c>
      <c r="H8" s="80">
        <v>1642</v>
      </c>
      <c r="I8" s="80">
        <v>271</v>
      </c>
      <c r="J8" s="80">
        <v>6784</v>
      </c>
      <c r="K8" s="80">
        <v>18</v>
      </c>
      <c r="L8" s="80">
        <v>360</v>
      </c>
      <c r="M8" s="80">
        <v>287</v>
      </c>
      <c r="N8" s="80">
        <v>3731</v>
      </c>
      <c r="O8" s="61">
        <f t="shared" si="0"/>
        <v>1532</v>
      </c>
      <c r="P8" s="61">
        <f t="shared" si="1"/>
        <v>13771</v>
      </c>
      <c r="Q8" s="62">
        <f t="shared" si="2"/>
        <v>22.523716061498202</v>
      </c>
    </row>
    <row r="9" spans="1:17" ht="13.5" customHeight="1" x14ac:dyDescent="0.2">
      <c r="A9" s="48">
        <v>4</v>
      </c>
      <c r="B9" s="49" t="s">
        <v>53</v>
      </c>
      <c r="C9" s="80">
        <v>30929</v>
      </c>
      <c r="D9" s="80">
        <v>132988</v>
      </c>
      <c r="E9" s="80">
        <v>2648</v>
      </c>
      <c r="F9" s="80">
        <v>12845</v>
      </c>
      <c r="G9" s="80">
        <v>288</v>
      </c>
      <c r="H9" s="80">
        <v>2215</v>
      </c>
      <c r="I9" s="80">
        <v>11</v>
      </c>
      <c r="J9" s="80">
        <v>590</v>
      </c>
      <c r="K9" s="80">
        <v>0</v>
      </c>
      <c r="L9" s="80">
        <v>0</v>
      </c>
      <c r="M9" s="80">
        <v>0</v>
      </c>
      <c r="N9" s="80">
        <v>0</v>
      </c>
      <c r="O9" s="61">
        <f t="shared" si="0"/>
        <v>2947</v>
      </c>
      <c r="P9" s="61">
        <f t="shared" si="1"/>
        <v>15650</v>
      </c>
      <c r="Q9" s="62">
        <f t="shared" si="2"/>
        <v>11.767979065780372</v>
      </c>
    </row>
    <row r="10" spans="1:17" ht="13.5" customHeight="1" x14ac:dyDescent="0.2">
      <c r="A10" s="48">
        <v>5</v>
      </c>
      <c r="B10" s="49" t="s">
        <v>54</v>
      </c>
      <c r="C10" s="80">
        <v>10673</v>
      </c>
      <c r="D10" s="80">
        <v>46690</v>
      </c>
      <c r="E10" s="80">
        <v>1121</v>
      </c>
      <c r="F10" s="80">
        <v>6748.5</v>
      </c>
      <c r="G10" s="80">
        <v>136</v>
      </c>
      <c r="H10" s="80">
        <v>4329.1000000000004</v>
      </c>
      <c r="I10" s="80">
        <v>1</v>
      </c>
      <c r="J10" s="80">
        <v>0.1</v>
      </c>
      <c r="K10" s="80">
        <v>0</v>
      </c>
      <c r="L10" s="80">
        <v>0</v>
      </c>
      <c r="M10" s="80">
        <v>9</v>
      </c>
      <c r="N10" s="80">
        <v>34.58</v>
      </c>
      <c r="O10" s="61">
        <f t="shared" si="0"/>
        <v>1267</v>
      </c>
      <c r="P10" s="61">
        <f t="shared" si="1"/>
        <v>11112.28</v>
      </c>
      <c r="Q10" s="62">
        <f t="shared" si="2"/>
        <v>23.800128507174986</v>
      </c>
    </row>
    <row r="11" spans="1:17" s="50" customFormat="1" ht="13.5" customHeight="1" x14ac:dyDescent="0.2">
      <c r="A11" s="48">
        <v>6</v>
      </c>
      <c r="B11" s="49" t="s">
        <v>55</v>
      </c>
      <c r="C11" s="61">
        <v>8501</v>
      </c>
      <c r="D11" s="61">
        <v>37051</v>
      </c>
      <c r="E11" s="61">
        <v>1215</v>
      </c>
      <c r="F11" s="61">
        <v>3865.65</v>
      </c>
      <c r="G11" s="61">
        <v>81</v>
      </c>
      <c r="H11" s="61">
        <v>1757.8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f t="shared" si="0"/>
        <v>1296</v>
      </c>
      <c r="P11" s="61">
        <f t="shared" si="1"/>
        <v>5623.45</v>
      </c>
      <c r="Q11" s="62">
        <f t="shared" si="2"/>
        <v>15.177593047421123</v>
      </c>
    </row>
    <row r="12" spans="1:17" ht="13.5" customHeight="1" x14ac:dyDescent="0.2">
      <c r="A12" s="48">
        <v>7</v>
      </c>
      <c r="B12" s="49" t="s">
        <v>56</v>
      </c>
      <c r="C12" s="80">
        <v>35316</v>
      </c>
      <c r="D12" s="80">
        <v>154996</v>
      </c>
      <c r="E12" s="80">
        <v>13097</v>
      </c>
      <c r="F12" s="80">
        <v>21788</v>
      </c>
      <c r="G12" s="80">
        <v>204</v>
      </c>
      <c r="H12" s="80">
        <v>16873</v>
      </c>
      <c r="I12" s="80">
        <v>103</v>
      </c>
      <c r="J12" s="80">
        <v>4721</v>
      </c>
      <c r="K12" s="80">
        <v>24</v>
      </c>
      <c r="L12" s="80">
        <v>241</v>
      </c>
      <c r="M12" s="80">
        <v>19</v>
      </c>
      <c r="N12" s="80">
        <v>98</v>
      </c>
      <c r="O12" s="61">
        <f t="shared" si="0"/>
        <v>13447</v>
      </c>
      <c r="P12" s="61">
        <f t="shared" si="1"/>
        <v>43721</v>
      </c>
      <c r="Q12" s="62">
        <f t="shared" si="2"/>
        <v>28.207824718057239</v>
      </c>
    </row>
    <row r="13" spans="1:17" ht="13.5" customHeight="1" x14ac:dyDescent="0.2">
      <c r="A13" s="48">
        <v>8</v>
      </c>
      <c r="B13" s="49" t="s">
        <v>43</v>
      </c>
      <c r="C13" s="80">
        <v>2548</v>
      </c>
      <c r="D13" s="80">
        <v>10781</v>
      </c>
      <c r="E13" s="80">
        <v>165</v>
      </c>
      <c r="F13" s="80">
        <v>239.58</v>
      </c>
      <c r="G13" s="80">
        <v>10</v>
      </c>
      <c r="H13" s="80">
        <v>335.03</v>
      </c>
      <c r="I13" s="80">
        <v>0</v>
      </c>
      <c r="J13" s="80">
        <v>0</v>
      </c>
      <c r="K13" s="80">
        <v>0</v>
      </c>
      <c r="L13" s="80">
        <v>0</v>
      </c>
      <c r="M13" s="80">
        <v>5</v>
      </c>
      <c r="N13" s="80">
        <v>50.1</v>
      </c>
      <c r="O13" s="61">
        <f t="shared" si="0"/>
        <v>180</v>
      </c>
      <c r="P13" s="61">
        <f t="shared" si="1"/>
        <v>624.71</v>
      </c>
      <c r="Q13" s="62">
        <f t="shared" si="2"/>
        <v>5.7945459604860403</v>
      </c>
    </row>
    <row r="14" spans="1:17" ht="13.5" customHeight="1" x14ac:dyDescent="0.2">
      <c r="A14" s="48">
        <v>9</v>
      </c>
      <c r="B14" s="49" t="s">
        <v>44</v>
      </c>
      <c r="C14" s="80">
        <v>5328</v>
      </c>
      <c r="D14" s="80">
        <v>22836</v>
      </c>
      <c r="E14" s="80">
        <v>197</v>
      </c>
      <c r="F14" s="80">
        <v>274</v>
      </c>
      <c r="G14" s="80">
        <v>3</v>
      </c>
      <c r="H14" s="80">
        <v>70</v>
      </c>
      <c r="I14" s="80">
        <v>0</v>
      </c>
      <c r="J14" s="80">
        <v>0</v>
      </c>
      <c r="K14" s="80">
        <v>1</v>
      </c>
      <c r="L14" s="80">
        <v>20</v>
      </c>
      <c r="M14" s="80">
        <v>0</v>
      </c>
      <c r="N14" s="80">
        <v>0</v>
      </c>
      <c r="O14" s="61">
        <f t="shared" si="0"/>
        <v>201</v>
      </c>
      <c r="P14" s="61">
        <f t="shared" si="1"/>
        <v>364</v>
      </c>
      <c r="Q14" s="62">
        <f t="shared" si="2"/>
        <v>1.5939744263443685</v>
      </c>
    </row>
    <row r="15" spans="1:17" ht="13.5" customHeight="1" x14ac:dyDescent="0.2">
      <c r="A15" s="48">
        <v>10</v>
      </c>
      <c r="B15" s="49" t="s">
        <v>76</v>
      </c>
      <c r="C15" s="80">
        <v>6866</v>
      </c>
      <c r="D15" s="80">
        <v>26301</v>
      </c>
      <c r="E15" s="80">
        <v>4424</v>
      </c>
      <c r="F15" s="80">
        <v>36307</v>
      </c>
      <c r="G15" s="80">
        <v>240</v>
      </c>
      <c r="H15" s="80">
        <v>15744</v>
      </c>
      <c r="I15" s="80">
        <v>20</v>
      </c>
      <c r="J15" s="80">
        <v>3553</v>
      </c>
      <c r="K15" s="80">
        <v>0</v>
      </c>
      <c r="L15" s="80">
        <v>0</v>
      </c>
      <c r="M15" s="80">
        <v>0</v>
      </c>
      <c r="N15" s="80">
        <v>0</v>
      </c>
      <c r="O15" s="61">
        <f t="shared" si="0"/>
        <v>4684</v>
      </c>
      <c r="P15" s="61">
        <f t="shared" si="1"/>
        <v>55604</v>
      </c>
      <c r="Q15" s="62">
        <f t="shared" si="2"/>
        <v>211.41401467624806</v>
      </c>
    </row>
    <row r="16" spans="1:17" ht="13.5" customHeight="1" x14ac:dyDescent="0.2">
      <c r="A16" s="48">
        <v>11</v>
      </c>
      <c r="B16" s="49" t="s">
        <v>57</v>
      </c>
      <c r="C16" s="80">
        <v>2340</v>
      </c>
      <c r="D16" s="80">
        <v>11200</v>
      </c>
      <c r="E16" s="80">
        <v>5</v>
      </c>
      <c r="F16" s="80">
        <v>39</v>
      </c>
      <c r="G16" s="80">
        <v>3</v>
      </c>
      <c r="H16" s="80">
        <v>48</v>
      </c>
      <c r="I16" s="80">
        <v>1</v>
      </c>
      <c r="J16" s="80">
        <v>18</v>
      </c>
      <c r="K16" s="80">
        <v>64</v>
      </c>
      <c r="L16" s="80">
        <v>217</v>
      </c>
      <c r="M16" s="80">
        <v>79</v>
      </c>
      <c r="N16" s="80">
        <v>194</v>
      </c>
      <c r="O16" s="61">
        <f t="shared" si="0"/>
        <v>152</v>
      </c>
      <c r="P16" s="61">
        <f t="shared" si="1"/>
        <v>516</v>
      </c>
      <c r="Q16" s="62">
        <f t="shared" si="2"/>
        <v>4.6071428571428568</v>
      </c>
    </row>
    <row r="17" spans="1:17" ht="13.5" customHeight="1" x14ac:dyDescent="0.2">
      <c r="A17" s="48">
        <v>12</v>
      </c>
      <c r="B17" s="49" t="s">
        <v>58</v>
      </c>
      <c r="C17" s="80">
        <v>2896</v>
      </c>
      <c r="D17" s="80">
        <v>13518</v>
      </c>
      <c r="E17" s="80">
        <v>229</v>
      </c>
      <c r="F17" s="80">
        <v>574</v>
      </c>
      <c r="G17" s="80">
        <v>16</v>
      </c>
      <c r="H17" s="80">
        <v>218.45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61">
        <f t="shared" si="0"/>
        <v>245</v>
      </c>
      <c r="P17" s="61">
        <f t="shared" si="1"/>
        <v>792.45</v>
      </c>
      <c r="Q17" s="62">
        <f t="shared" si="2"/>
        <v>5.8621837549933424</v>
      </c>
    </row>
    <row r="18" spans="1:17" ht="13.5" customHeight="1" x14ac:dyDescent="0.2">
      <c r="A18" s="48">
        <v>13</v>
      </c>
      <c r="B18" s="49" t="s">
        <v>186</v>
      </c>
      <c r="C18" s="80">
        <v>5744</v>
      </c>
      <c r="D18" s="80">
        <v>26102</v>
      </c>
      <c r="E18" s="80">
        <v>403</v>
      </c>
      <c r="F18" s="80">
        <v>1887</v>
      </c>
      <c r="G18" s="80">
        <v>57</v>
      </c>
      <c r="H18" s="80">
        <v>1628</v>
      </c>
      <c r="I18" s="80">
        <v>0</v>
      </c>
      <c r="J18" s="80">
        <v>0</v>
      </c>
      <c r="K18" s="80">
        <v>2</v>
      </c>
      <c r="L18" s="80">
        <v>1</v>
      </c>
      <c r="M18" s="80">
        <v>0</v>
      </c>
      <c r="N18" s="80">
        <v>0</v>
      </c>
      <c r="O18" s="61">
        <f t="shared" si="0"/>
        <v>462</v>
      </c>
      <c r="P18" s="61">
        <f t="shared" si="1"/>
        <v>3516</v>
      </c>
      <c r="Q18" s="62">
        <f t="shared" si="2"/>
        <v>13.470232166117539</v>
      </c>
    </row>
    <row r="19" spans="1:17" ht="13.5" customHeight="1" x14ac:dyDescent="0.2">
      <c r="A19" s="48">
        <v>14</v>
      </c>
      <c r="B19" s="49" t="s">
        <v>187</v>
      </c>
      <c r="C19" s="80">
        <v>3176</v>
      </c>
      <c r="D19" s="80">
        <v>14411</v>
      </c>
      <c r="E19" s="80">
        <v>181</v>
      </c>
      <c r="F19" s="80">
        <v>1312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61">
        <f t="shared" si="0"/>
        <v>181</v>
      </c>
      <c r="P19" s="61">
        <f t="shared" si="1"/>
        <v>1312</v>
      </c>
      <c r="Q19" s="62">
        <f t="shared" si="2"/>
        <v>9.1041565470820895</v>
      </c>
    </row>
    <row r="20" spans="1:17" ht="13.5" customHeight="1" x14ac:dyDescent="0.2">
      <c r="A20" s="48">
        <v>15</v>
      </c>
      <c r="B20" s="49" t="s">
        <v>59</v>
      </c>
      <c r="C20" s="80">
        <v>35346</v>
      </c>
      <c r="D20" s="80">
        <v>188093</v>
      </c>
      <c r="E20" s="80">
        <v>13816</v>
      </c>
      <c r="F20" s="80">
        <v>54895.4</v>
      </c>
      <c r="G20" s="80">
        <v>1460</v>
      </c>
      <c r="H20" s="80">
        <v>51808.57</v>
      </c>
      <c r="I20" s="80">
        <v>97</v>
      </c>
      <c r="J20" s="80">
        <v>10254.620000000001</v>
      </c>
      <c r="K20" s="80">
        <v>10</v>
      </c>
      <c r="L20" s="80">
        <v>14.37</v>
      </c>
      <c r="M20" s="80">
        <v>0</v>
      </c>
      <c r="N20" s="80">
        <v>0</v>
      </c>
      <c r="O20" s="61">
        <f t="shared" si="0"/>
        <v>15383</v>
      </c>
      <c r="P20" s="61">
        <f t="shared" si="1"/>
        <v>116972.95999999999</v>
      </c>
      <c r="Q20" s="62">
        <f t="shared" si="2"/>
        <v>62.1888959185084</v>
      </c>
    </row>
    <row r="21" spans="1:17" ht="13.5" customHeight="1" x14ac:dyDescent="0.2">
      <c r="A21" s="48">
        <v>16</v>
      </c>
      <c r="B21" s="49" t="s">
        <v>65</v>
      </c>
      <c r="C21" s="80">
        <v>109769</v>
      </c>
      <c r="D21" s="80">
        <v>572437</v>
      </c>
      <c r="E21" s="80">
        <v>5616</v>
      </c>
      <c r="F21" s="80">
        <v>38851</v>
      </c>
      <c r="G21" s="80">
        <v>650</v>
      </c>
      <c r="H21" s="80">
        <v>24944</v>
      </c>
      <c r="I21" s="80">
        <v>22</v>
      </c>
      <c r="J21" s="80">
        <v>7640</v>
      </c>
      <c r="K21" s="80">
        <v>126</v>
      </c>
      <c r="L21" s="80">
        <v>1597</v>
      </c>
      <c r="M21" s="80">
        <v>0</v>
      </c>
      <c r="N21" s="80">
        <v>0</v>
      </c>
      <c r="O21" s="61">
        <f t="shared" si="0"/>
        <v>6414</v>
      </c>
      <c r="P21" s="61">
        <f t="shared" si="1"/>
        <v>73032</v>
      </c>
      <c r="Q21" s="62">
        <f t="shared" si="2"/>
        <v>12.758085169197658</v>
      </c>
    </row>
    <row r="22" spans="1:17" ht="13.5" customHeight="1" x14ac:dyDescent="0.2">
      <c r="A22" s="48">
        <v>17</v>
      </c>
      <c r="B22" s="49" t="s">
        <v>60</v>
      </c>
      <c r="C22" s="80">
        <v>7064</v>
      </c>
      <c r="D22" s="80">
        <v>27028</v>
      </c>
      <c r="E22" s="80">
        <v>3118</v>
      </c>
      <c r="F22" s="80">
        <v>14156</v>
      </c>
      <c r="G22" s="80">
        <v>153</v>
      </c>
      <c r="H22" s="80">
        <v>2564</v>
      </c>
      <c r="I22" s="80">
        <v>14</v>
      </c>
      <c r="J22" s="80">
        <v>1539</v>
      </c>
      <c r="K22" s="80">
        <v>0</v>
      </c>
      <c r="L22" s="80">
        <v>0</v>
      </c>
      <c r="M22" s="80">
        <v>67</v>
      </c>
      <c r="N22" s="80">
        <v>143</v>
      </c>
      <c r="O22" s="61">
        <f t="shared" si="0"/>
        <v>3352</v>
      </c>
      <c r="P22" s="61">
        <f t="shared" si="1"/>
        <v>18402</v>
      </c>
      <c r="Q22" s="62">
        <f t="shared" si="2"/>
        <v>68.084948941838093</v>
      </c>
    </row>
    <row r="23" spans="1:17" ht="13.5" customHeight="1" x14ac:dyDescent="0.2">
      <c r="A23" s="48">
        <v>18</v>
      </c>
      <c r="B23" s="49" t="s">
        <v>188</v>
      </c>
      <c r="C23" s="80">
        <v>12131</v>
      </c>
      <c r="D23" s="80">
        <v>66517</v>
      </c>
      <c r="E23" s="80">
        <v>293</v>
      </c>
      <c r="F23" s="80">
        <v>2729</v>
      </c>
      <c r="G23" s="80">
        <v>29</v>
      </c>
      <c r="H23" s="80">
        <v>241</v>
      </c>
      <c r="I23" s="80">
        <v>0</v>
      </c>
      <c r="J23" s="80">
        <v>0</v>
      </c>
      <c r="K23" s="80">
        <v>2</v>
      </c>
      <c r="L23" s="80">
        <v>5</v>
      </c>
      <c r="M23" s="80">
        <v>97</v>
      </c>
      <c r="N23" s="80">
        <v>163</v>
      </c>
      <c r="O23" s="61">
        <f t="shared" si="0"/>
        <v>421</v>
      </c>
      <c r="P23" s="61">
        <f t="shared" si="1"/>
        <v>3138</v>
      </c>
      <c r="Q23" s="62">
        <f t="shared" si="2"/>
        <v>4.7175909917765386</v>
      </c>
    </row>
    <row r="24" spans="1:17" ht="13.5" customHeight="1" x14ac:dyDescent="0.2">
      <c r="A24" s="48">
        <v>19</v>
      </c>
      <c r="B24" s="49" t="s">
        <v>61</v>
      </c>
      <c r="C24" s="80">
        <v>19621</v>
      </c>
      <c r="D24" s="80">
        <v>75516</v>
      </c>
      <c r="E24" s="80">
        <v>2489</v>
      </c>
      <c r="F24" s="80">
        <v>5701</v>
      </c>
      <c r="G24" s="80">
        <v>214</v>
      </c>
      <c r="H24" s="80">
        <v>4926</v>
      </c>
      <c r="I24" s="80">
        <v>75</v>
      </c>
      <c r="J24" s="80">
        <v>1823</v>
      </c>
      <c r="K24" s="80">
        <v>0</v>
      </c>
      <c r="L24" s="80">
        <v>0</v>
      </c>
      <c r="M24" s="80">
        <v>0</v>
      </c>
      <c r="N24" s="80">
        <v>0</v>
      </c>
      <c r="O24" s="61">
        <f t="shared" si="0"/>
        <v>2778</v>
      </c>
      <c r="P24" s="61">
        <f t="shared" si="1"/>
        <v>12450</v>
      </c>
      <c r="Q24" s="62">
        <f t="shared" si="2"/>
        <v>16.486572382011758</v>
      </c>
    </row>
    <row r="25" spans="1:17" ht="13.5" customHeight="1" x14ac:dyDescent="0.2">
      <c r="A25" s="48">
        <v>20</v>
      </c>
      <c r="B25" s="49" t="s">
        <v>62</v>
      </c>
      <c r="C25" s="80">
        <v>1130</v>
      </c>
      <c r="D25" s="80">
        <v>8813</v>
      </c>
      <c r="E25" s="80">
        <v>62</v>
      </c>
      <c r="F25" s="80">
        <v>125.9</v>
      </c>
      <c r="G25" s="80">
        <v>20</v>
      </c>
      <c r="H25" s="80">
        <v>44.75</v>
      </c>
      <c r="I25" s="80">
        <v>2</v>
      </c>
      <c r="J25" s="80">
        <v>3.72</v>
      </c>
      <c r="K25" s="80">
        <v>0</v>
      </c>
      <c r="L25" s="80">
        <v>0</v>
      </c>
      <c r="M25" s="80">
        <v>0</v>
      </c>
      <c r="N25" s="80">
        <v>0</v>
      </c>
      <c r="O25" s="61">
        <f t="shared" si="0"/>
        <v>84</v>
      </c>
      <c r="P25" s="61">
        <f t="shared" si="1"/>
        <v>174.37</v>
      </c>
      <c r="Q25" s="62">
        <f t="shared" si="2"/>
        <v>1.9785544082605242</v>
      </c>
    </row>
    <row r="26" spans="1:17" ht="13.5" customHeight="1" x14ac:dyDescent="0.2">
      <c r="A26" s="48">
        <v>21</v>
      </c>
      <c r="B26" s="49" t="s">
        <v>45</v>
      </c>
      <c r="C26" s="80">
        <v>4149</v>
      </c>
      <c r="D26" s="80">
        <v>14220</v>
      </c>
      <c r="E26" s="80">
        <v>251</v>
      </c>
      <c r="F26" s="80">
        <v>846</v>
      </c>
      <c r="G26" s="80">
        <v>20</v>
      </c>
      <c r="H26" s="80">
        <v>572</v>
      </c>
      <c r="I26" s="80">
        <v>0</v>
      </c>
      <c r="J26" s="80">
        <v>0</v>
      </c>
      <c r="K26" s="80">
        <v>0</v>
      </c>
      <c r="L26" s="80">
        <v>0</v>
      </c>
      <c r="M26" s="80">
        <v>40</v>
      </c>
      <c r="N26" s="80">
        <v>401</v>
      </c>
      <c r="O26" s="61">
        <f t="shared" si="0"/>
        <v>311</v>
      </c>
      <c r="P26" s="61">
        <f t="shared" si="1"/>
        <v>1819</v>
      </c>
      <c r="Q26" s="62">
        <f t="shared" si="2"/>
        <v>12.79184247538678</v>
      </c>
    </row>
    <row r="27" spans="1:17" ht="13.5" customHeight="1" x14ac:dyDescent="0.2">
      <c r="A27" s="357"/>
      <c r="B27" s="140" t="s">
        <v>295</v>
      </c>
      <c r="C27" s="156">
        <f>SUM(C6:C26)</f>
        <v>335206</v>
      </c>
      <c r="D27" s="156">
        <f t="shared" ref="D27:N27" si="3">SUM(D6:D26)</f>
        <v>1606847</v>
      </c>
      <c r="E27" s="156">
        <f t="shared" si="3"/>
        <v>52193</v>
      </c>
      <c r="F27" s="156">
        <f t="shared" si="3"/>
        <v>210974.03</v>
      </c>
      <c r="G27" s="156">
        <f t="shared" si="3"/>
        <v>4503</v>
      </c>
      <c r="H27" s="156">
        <f t="shared" si="3"/>
        <v>133465.70000000001</v>
      </c>
      <c r="I27" s="156">
        <f t="shared" si="3"/>
        <v>640</v>
      </c>
      <c r="J27" s="156">
        <f t="shared" si="3"/>
        <v>37440.44</v>
      </c>
      <c r="K27" s="156">
        <f t="shared" si="3"/>
        <v>276</v>
      </c>
      <c r="L27" s="156">
        <f t="shared" si="3"/>
        <v>2566.37</v>
      </c>
      <c r="M27" s="156">
        <f t="shared" si="3"/>
        <v>648</v>
      </c>
      <c r="N27" s="156">
        <f t="shared" si="3"/>
        <v>5104.68</v>
      </c>
      <c r="O27" s="63">
        <f t="shared" si="0"/>
        <v>58260</v>
      </c>
      <c r="P27" s="63">
        <f t="shared" si="1"/>
        <v>389551.22</v>
      </c>
      <c r="Q27" s="60">
        <f t="shared" si="2"/>
        <v>24.243205482538162</v>
      </c>
    </row>
    <row r="28" spans="1:17" ht="13.5" customHeight="1" x14ac:dyDescent="0.2">
      <c r="A28" s="48">
        <v>22</v>
      </c>
      <c r="B28" s="49" t="s">
        <v>42</v>
      </c>
      <c r="C28" s="80">
        <v>6879</v>
      </c>
      <c r="D28" s="80">
        <v>58117</v>
      </c>
      <c r="E28" s="80">
        <v>232</v>
      </c>
      <c r="F28" s="80">
        <v>2919.81</v>
      </c>
      <c r="G28" s="80">
        <v>179</v>
      </c>
      <c r="H28" s="80">
        <v>3083.95</v>
      </c>
      <c r="I28" s="80">
        <v>21</v>
      </c>
      <c r="J28" s="80">
        <v>1433.61</v>
      </c>
      <c r="K28" s="80">
        <v>0</v>
      </c>
      <c r="L28" s="80">
        <v>0</v>
      </c>
      <c r="M28" s="80">
        <v>0</v>
      </c>
      <c r="N28" s="80">
        <v>0</v>
      </c>
      <c r="O28" s="61">
        <f t="shared" si="0"/>
        <v>432</v>
      </c>
      <c r="P28" s="61">
        <f t="shared" si="1"/>
        <v>7437.37</v>
      </c>
      <c r="Q28" s="62">
        <f t="shared" si="2"/>
        <v>12.797236608909614</v>
      </c>
    </row>
    <row r="29" spans="1:17" ht="13.5" customHeight="1" x14ac:dyDescent="0.2">
      <c r="A29" s="48">
        <v>23</v>
      </c>
      <c r="B29" s="49" t="s">
        <v>189</v>
      </c>
      <c r="C29" s="80">
        <v>650</v>
      </c>
      <c r="D29" s="80">
        <v>3979</v>
      </c>
      <c r="E29" s="80">
        <v>43014</v>
      </c>
      <c r="F29" s="80">
        <v>24021.74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61">
        <f t="shared" si="0"/>
        <v>43014</v>
      </c>
      <c r="P29" s="61">
        <f t="shared" si="1"/>
        <v>24021.74</v>
      </c>
      <c r="Q29" s="62">
        <f t="shared" si="2"/>
        <v>603.7129932143755</v>
      </c>
    </row>
    <row r="30" spans="1:17" ht="13.5" customHeight="1" x14ac:dyDescent="0.2">
      <c r="A30" s="48">
        <v>24</v>
      </c>
      <c r="B30" s="49" t="s">
        <v>190</v>
      </c>
      <c r="C30" s="80">
        <v>25</v>
      </c>
      <c r="D30" s="80">
        <v>130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61">
        <f t="shared" si="0"/>
        <v>0</v>
      </c>
      <c r="P30" s="61">
        <f t="shared" si="1"/>
        <v>0</v>
      </c>
      <c r="Q30" s="62">
        <f t="shared" si="2"/>
        <v>0</v>
      </c>
    </row>
    <row r="31" spans="1:17" ht="13.5" customHeight="1" x14ac:dyDescent="0.2">
      <c r="A31" s="48">
        <v>25</v>
      </c>
      <c r="B31" s="49" t="s">
        <v>46</v>
      </c>
      <c r="C31" s="80">
        <v>155</v>
      </c>
      <c r="D31" s="80">
        <v>1482</v>
      </c>
      <c r="E31" s="80">
        <v>2</v>
      </c>
      <c r="F31" s="80">
        <v>44.22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61">
        <f t="shared" si="0"/>
        <v>2</v>
      </c>
      <c r="P31" s="61">
        <f t="shared" si="1"/>
        <v>44.22</v>
      </c>
      <c r="Q31" s="62">
        <f t="shared" si="2"/>
        <v>2.9838056680161942</v>
      </c>
    </row>
    <row r="32" spans="1:17" ht="13.5" customHeight="1" x14ac:dyDescent="0.2">
      <c r="A32" s="48">
        <v>26</v>
      </c>
      <c r="B32" s="49" t="s">
        <v>191</v>
      </c>
      <c r="C32" s="80">
        <v>585</v>
      </c>
      <c r="D32" s="80">
        <v>2295</v>
      </c>
      <c r="E32" s="80">
        <v>110</v>
      </c>
      <c r="F32" s="80">
        <v>1731</v>
      </c>
      <c r="G32" s="80">
        <v>93</v>
      </c>
      <c r="H32" s="80">
        <v>955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61">
        <f t="shared" si="0"/>
        <v>203</v>
      </c>
      <c r="P32" s="61">
        <f t="shared" si="1"/>
        <v>2686</v>
      </c>
      <c r="Q32" s="62">
        <f t="shared" si="2"/>
        <v>117.03703703703704</v>
      </c>
    </row>
    <row r="33" spans="1:17" ht="13.5" customHeight="1" x14ac:dyDescent="0.2">
      <c r="A33" s="48">
        <v>27</v>
      </c>
      <c r="B33" s="49" t="s">
        <v>192</v>
      </c>
      <c r="C33" s="80">
        <v>182</v>
      </c>
      <c r="D33" s="80">
        <v>998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61">
        <f t="shared" si="0"/>
        <v>0</v>
      </c>
      <c r="P33" s="61">
        <f t="shared" si="1"/>
        <v>0</v>
      </c>
      <c r="Q33" s="62">
        <f t="shared" si="2"/>
        <v>0</v>
      </c>
    </row>
    <row r="34" spans="1:17" ht="13.5" customHeight="1" x14ac:dyDescent="0.2">
      <c r="A34" s="48">
        <v>28</v>
      </c>
      <c r="B34" s="49" t="s">
        <v>193</v>
      </c>
      <c r="C34" s="80">
        <v>536</v>
      </c>
      <c r="D34" s="80">
        <v>3320</v>
      </c>
      <c r="E34" s="80">
        <v>61</v>
      </c>
      <c r="F34" s="80">
        <v>3210</v>
      </c>
      <c r="G34" s="80">
        <v>16</v>
      </c>
      <c r="H34" s="80">
        <v>580</v>
      </c>
      <c r="I34" s="80">
        <v>1</v>
      </c>
      <c r="J34" s="80">
        <v>1</v>
      </c>
      <c r="K34" s="80">
        <v>0</v>
      </c>
      <c r="L34" s="80">
        <v>0</v>
      </c>
      <c r="M34" s="80">
        <v>0</v>
      </c>
      <c r="N34" s="80">
        <v>0</v>
      </c>
      <c r="O34" s="61">
        <f t="shared" si="0"/>
        <v>78</v>
      </c>
      <c r="P34" s="61">
        <f t="shared" si="1"/>
        <v>3791</v>
      </c>
      <c r="Q34" s="62">
        <f t="shared" si="2"/>
        <v>114.18674698795181</v>
      </c>
    </row>
    <row r="35" spans="1:17" ht="13.5" customHeight="1" x14ac:dyDescent="0.2">
      <c r="A35" s="48">
        <v>29</v>
      </c>
      <c r="B35" s="49" t="s">
        <v>66</v>
      </c>
      <c r="C35" s="80">
        <v>12173</v>
      </c>
      <c r="D35" s="80">
        <v>97618</v>
      </c>
      <c r="E35" s="80">
        <v>10519</v>
      </c>
      <c r="F35" s="80">
        <v>29368.03</v>
      </c>
      <c r="G35" s="80">
        <v>550</v>
      </c>
      <c r="H35" s="80">
        <v>27989.1</v>
      </c>
      <c r="I35" s="80">
        <v>204</v>
      </c>
      <c r="J35" s="80">
        <v>8290.0300000000007</v>
      </c>
      <c r="K35" s="80">
        <v>0</v>
      </c>
      <c r="L35" s="80">
        <v>0</v>
      </c>
      <c r="M35" s="80">
        <v>0</v>
      </c>
      <c r="N35" s="80">
        <v>0</v>
      </c>
      <c r="O35" s="61">
        <f t="shared" si="0"/>
        <v>11273</v>
      </c>
      <c r="P35" s="61">
        <f t="shared" si="1"/>
        <v>65647.16</v>
      </c>
      <c r="Q35" s="62">
        <f t="shared" si="2"/>
        <v>67.249031940830591</v>
      </c>
    </row>
    <row r="36" spans="1:17" ht="13.5" customHeight="1" x14ac:dyDescent="0.2">
      <c r="A36" s="48">
        <v>30</v>
      </c>
      <c r="B36" s="49" t="s">
        <v>67</v>
      </c>
      <c r="C36" s="80">
        <v>12620</v>
      </c>
      <c r="D36" s="80">
        <v>86026</v>
      </c>
      <c r="E36" s="80">
        <v>1931</v>
      </c>
      <c r="F36" s="80">
        <v>71548</v>
      </c>
      <c r="G36" s="80">
        <v>309</v>
      </c>
      <c r="H36" s="80">
        <v>30367</v>
      </c>
      <c r="I36" s="80">
        <v>37</v>
      </c>
      <c r="J36" s="80">
        <v>7094</v>
      </c>
      <c r="K36" s="80">
        <v>0</v>
      </c>
      <c r="L36" s="80">
        <v>0</v>
      </c>
      <c r="M36" s="80">
        <v>0</v>
      </c>
      <c r="N36" s="80">
        <v>0</v>
      </c>
      <c r="O36" s="61">
        <f t="shared" si="0"/>
        <v>2277</v>
      </c>
      <c r="P36" s="61">
        <f t="shared" si="1"/>
        <v>109009</v>
      </c>
      <c r="Q36" s="62">
        <f t="shared" si="2"/>
        <v>126.71634157115291</v>
      </c>
    </row>
    <row r="37" spans="1:17" ht="13.5" customHeight="1" x14ac:dyDescent="0.2">
      <c r="A37" s="48">
        <v>31</v>
      </c>
      <c r="B37" s="49" t="s">
        <v>194</v>
      </c>
      <c r="C37" s="80">
        <v>601</v>
      </c>
      <c r="D37" s="80">
        <v>2368</v>
      </c>
      <c r="E37" s="80">
        <v>8285</v>
      </c>
      <c r="F37" s="80">
        <v>5799.36</v>
      </c>
      <c r="G37" s="80">
        <v>198</v>
      </c>
      <c r="H37" s="80">
        <v>1044.58</v>
      </c>
      <c r="I37" s="80">
        <v>10</v>
      </c>
      <c r="J37" s="80">
        <v>10.4</v>
      </c>
      <c r="K37" s="80">
        <v>79</v>
      </c>
      <c r="L37" s="80">
        <v>78.27</v>
      </c>
      <c r="M37" s="80">
        <v>0</v>
      </c>
      <c r="N37" s="80">
        <v>0</v>
      </c>
      <c r="O37" s="61">
        <f t="shared" si="0"/>
        <v>8572</v>
      </c>
      <c r="P37" s="61">
        <f t="shared" si="1"/>
        <v>6932.61</v>
      </c>
      <c r="Q37" s="62">
        <f t="shared" si="2"/>
        <v>292.76224662162161</v>
      </c>
    </row>
    <row r="38" spans="1:17" ht="13.5" customHeight="1" x14ac:dyDescent="0.2">
      <c r="A38" s="48">
        <v>32</v>
      </c>
      <c r="B38" s="49" t="s">
        <v>195</v>
      </c>
      <c r="C38" s="80">
        <v>2429</v>
      </c>
      <c r="D38" s="80">
        <v>19875</v>
      </c>
      <c r="E38" s="80">
        <v>16427</v>
      </c>
      <c r="F38" s="80">
        <v>25029</v>
      </c>
      <c r="G38" s="80">
        <v>720</v>
      </c>
      <c r="H38" s="80">
        <v>21100</v>
      </c>
      <c r="I38" s="80">
        <v>5</v>
      </c>
      <c r="J38" s="80">
        <v>1390</v>
      </c>
      <c r="K38" s="80">
        <v>0</v>
      </c>
      <c r="L38" s="80">
        <v>0</v>
      </c>
      <c r="M38" s="80">
        <v>0</v>
      </c>
      <c r="N38" s="80">
        <v>0</v>
      </c>
      <c r="O38" s="61">
        <f t="shared" ref="O38:O65" si="4">E38+G38+I38+K38+M38</f>
        <v>17152</v>
      </c>
      <c r="P38" s="61">
        <f t="shared" ref="P38:P65" si="5">F38+H38+J38+L38+N38</f>
        <v>47519</v>
      </c>
      <c r="Q38" s="62">
        <f t="shared" ref="Q38:Q65" si="6">P38*100/D38</f>
        <v>239.08930817610062</v>
      </c>
    </row>
    <row r="39" spans="1:17" ht="13.5" customHeight="1" x14ac:dyDescent="0.2">
      <c r="A39" s="48">
        <v>33</v>
      </c>
      <c r="B39" s="49" t="s">
        <v>196</v>
      </c>
      <c r="C39" s="80">
        <v>488</v>
      </c>
      <c r="D39" s="80">
        <v>4154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61">
        <f t="shared" si="4"/>
        <v>0</v>
      </c>
      <c r="P39" s="61">
        <f t="shared" si="5"/>
        <v>0</v>
      </c>
      <c r="Q39" s="62">
        <f t="shared" si="6"/>
        <v>0</v>
      </c>
    </row>
    <row r="40" spans="1:17" ht="13.5" customHeight="1" x14ac:dyDescent="0.2">
      <c r="A40" s="48">
        <v>34</v>
      </c>
      <c r="B40" s="49" t="s">
        <v>197</v>
      </c>
      <c r="C40" s="80">
        <v>796</v>
      </c>
      <c r="D40" s="80">
        <v>3889</v>
      </c>
      <c r="E40" s="80">
        <v>64</v>
      </c>
      <c r="F40" s="80">
        <v>211</v>
      </c>
      <c r="G40" s="80">
        <v>45</v>
      </c>
      <c r="H40" s="80">
        <v>730.1</v>
      </c>
      <c r="I40" s="80">
        <v>20</v>
      </c>
      <c r="J40" s="80">
        <v>305</v>
      </c>
      <c r="K40" s="80">
        <v>0</v>
      </c>
      <c r="L40" s="80">
        <v>0</v>
      </c>
      <c r="M40" s="80">
        <v>132</v>
      </c>
      <c r="N40" s="80">
        <v>5743.53</v>
      </c>
      <c r="O40" s="61">
        <f t="shared" si="4"/>
        <v>261</v>
      </c>
      <c r="P40" s="61">
        <f t="shared" si="5"/>
        <v>6989.6299999999992</v>
      </c>
      <c r="Q40" s="62">
        <f t="shared" si="6"/>
        <v>179.72820776549239</v>
      </c>
    </row>
    <row r="41" spans="1:17" ht="13.5" customHeight="1" x14ac:dyDescent="0.2">
      <c r="A41" s="48">
        <v>35</v>
      </c>
      <c r="B41" s="49" t="s">
        <v>198</v>
      </c>
      <c r="C41" s="80">
        <v>206</v>
      </c>
      <c r="D41" s="80">
        <v>2157</v>
      </c>
      <c r="E41" s="80">
        <v>0</v>
      </c>
      <c r="F41" s="80">
        <v>0</v>
      </c>
      <c r="G41" s="80">
        <v>1</v>
      </c>
      <c r="H41" s="80">
        <v>1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61">
        <f t="shared" si="4"/>
        <v>1</v>
      </c>
      <c r="P41" s="61">
        <f t="shared" si="5"/>
        <v>1</v>
      </c>
      <c r="Q41" s="62">
        <f t="shared" si="6"/>
        <v>4.6360686138154847E-2</v>
      </c>
    </row>
    <row r="42" spans="1:17" ht="13.5" customHeight="1" x14ac:dyDescent="0.2">
      <c r="A42" s="48">
        <v>36</v>
      </c>
      <c r="B42" s="49" t="s">
        <v>68</v>
      </c>
      <c r="C42" s="80">
        <v>1363</v>
      </c>
      <c r="D42" s="80">
        <v>19101</v>
      </c>
      <c r="E42" s="80">
        <v>344</v>
      </c>
      <c r="F42" s="80">
        <v>1965.06</v>
      </c>
      <c r="G42" s="80">
        <v>526</v>
      </c>
      <c r="H42" s="80">
        <v>8308.27</v>
      </c>
      <c r="I42" s="80">
        <v>39</v>
      </c>
      <c r="J42" s="80">
        <v>1025.07</v>
      </c>
      <c r="K42" s="80">
        <v>0</v>
      </c>
      <c r="L42" s="80">
        <v>0</v>
      </c>
      <c r="M42" s="80">
        <v>5</v>
      </c>
      <c r="N42" s="80">
        <v>54.67</v>
      </c>
      <c r="O42" s="61">
        <f t="shared" si="4"/>
        <v>914</v>
      </c>
      <c r="P42" s="61">
        <f t="shared" si="5"/>
        <v>11353.07</v>
      </c>
      <c r="Q42" s="62">
        <f t="shared" si="6"/>
        <v>59.437045180880581</v>
      </c>
    </row>
    <row r="43" spans="1:17" ht="13.5" customHeight="1" x14ac:dyDescent="0.2">
      <c r="A43" s="48">
        <v>37</v>
      </c>
      <c r="B43" s="49" t="s">
        <v>199</v>
      </c>
      <c r="C43" s="80">
        <v>179</v>
      </c>
      <c r="D43" s="80">
        <v>1782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61">
        <f t="shared" si="4"/>
        <v>0</v>
      </c>
      <c r="P43" s="61">
        <f t="shared" si="5"/>
        <v>0</v>
      </c>
      <c r="Q43" s="62">
        <f t="shared" si="6"/>
        <v>0</v>
      </c>
    </row>
    <row r="44" spans="1:17" ht="13.5" customHeight="1" x14ac:dyDescent="0.2">
      <c r="A44" s="48">
        <v>38</v>
      </c>
      <c r="B44" s="49" t="s">
        <v>200</v>
      </c>
      <c r="C44" s="80">
        <v>462</v>
      </c>
      <c r="D44" s="80">
        <v>2970</v>
      </c>
      <c r="E44" s="80">
        <v>4722</v>
      </c>
      <c r="F44" s="80">
        <v>3645</v>
      </c>
      <c r="G44" s="80">
        <v>19</v>
      </c>
      <c r="H44" s="80">
        <v>488</v>
      </c>
      <c r="I44" s="80">
        <v>3</v>
      </c>
      <c r="J44" s="80">
        <v>93</v>
      </c>
      <c r="K44" s="80">
        <v>0</v>
      </c>
      <c r="L44" s="80">
        <v>0</v>
      </c>
      <c r="M44" s="80">
        <v>0</v>
      </c>
      <c r="N44" s="80">
        <v>0</v>
      </c>
      <c r="O44" s="61">
        <f t="shared" si="4"/>
        <v>4744</v>
      </c>
      <c r="P44" s="61">
        <f t="shared" si="5"/>
        <v>4226</v>
      </c>
      <c r="Q44" s="62">
        <f t="shared" si="6"/>
        <v>142.2895622895623</v>
      </c>
    </row>
    <row r="45" spans="1:17" ht="13.5" customHeight="1" x14ac:dyDescent="0.2">
      <c r="A45" s="48">
        <v>39</v>
      </c>
      <c r="B45" s="49" t="s">
        <v>201</v>
      </c>
      <c r="C45" s="80">
        <v>308</v>
      </c>
      <c r="D45" s="80">
        <v>2620</v>
      </c>
      <c r="E45" s="80">
        <v>61</v>
      </c>
      <c r="F45" s="80">
        <v>278</v>
      </c>
      <c r="G45" s="80">
        <v>65</v>
      </c>
      <c r="H45" s="80">
        <v>2566</v>
      </c>
      <c r="I45" s="80">
        <v>5</v>
      </c>
      <c r="J45" s="80">
        <v>4</v>
      </c>
      <c r="K45" s="80">
        <v>0</v>
      </c>
      <c r="L45" s="80">
        <v>0</v>
      </c>
      <c r="M45" s="80">
        <v>80</v>
      </c>
      <c r="N45" s="80">
        <v>2500</v>
      </c>
      <c r="O45" s="61">
        <f t="shared" si="4"/>
        <v>211</v>
      </c>
      <c r="P45" s="61">
        <f t="shared" si="5"/>
        <v>5348</v>
      </c>
      <c r="Q45" s="62">
        <f t="shared" si="6"/>
        <v>204.12213740458014</v>
      </c>
    </row>
    <row r="46" spans="1:17" ht="13.5" customHeight="1" x14ac:dyDescent="0.2">
      <c r="A46" s="48">
        <v>40</v>
      </c>
      <c r="B46" s="49" t="s">
        <v>72</v>
      </c>
      <c r="C46" s="80">
        <v>8</v>
      </c>
      <c r="D46" s="80">
        <v>50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61">
        <f t="shared" si="4"/>
        <v>0</v>
      </c>
      <c r="P46" s="61">
        <f t="shared" si="5"/>
        <v>0</v>
      </c>
      <c r="Q46" s="62">
        <f t="shared" si="6"/>
        <v>0</v>
      </c>
    </row>
    <row r="47" spans="1:17" ht="13.5" customHeight="1" x14ac:dyDescent="0.2">
      <c r="A47" s="48">
        <v>41</v>
      </c>
      <c r="B47" s="49" t="s">
        <v>202</v>
      </c>
      <c r="C47" s="80">
        <v>50</v>
      </c>
      <c r="D47" s="80">
        <v>205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61">
        <f t="shared" si="4"/>
        <v>0</v>
      </c>
      <c r="P47" s="61">
        <f t="shared" si="5"/>
        <v>0</v>
      </c>
      <c r="Q47" s="62">
        <f t="shared" si="6"/>
        <v>0</v>
      </c>
    </row>
    <row r="48" spans="1:17" ht="13.5" customHeight="1" x14ac:dyDescent="0.2">
      <c r="A48" s="48">
        <v>42</v>
      </c>
      <c r="B48" s="49" t="s">
        <v>71</v>
      </c>
      <c r="C48" s="80">
        <v>1049</v>
      </c>
      <c r="D48" s="80">
        <v>5364</v>
      </c>
      <c r="E48" s="80">
        <v>1407</v>
      </c>
      <c r="F48" s="80">
        <v>10857</v>
      </c>
      <c r="G48" s="80">
        <v>214</v>
      </c>
      <c r="H48" s="80">
        <v>6462</v>
      </c>
      <c r="I48" s="80">
        <v>7</v>
      </c>
      <c r="J48" s="80">
        <v>1628</v>
      </c>
      <c r="K48" s="80">
        <v>0</v>
      </c>
      <c r="L48" s="80">
        <v>0</v>
      </c>
      <c r="M48" s="80">
        <v>0</v>
      </c>
      <c r="N48" s="80">
        <v>0</v>
      </c>
      <c r="O48" s="61">
        <f t="shared" si="4"/>
        <v>1628</v>
      </c>
      <c r="P48" s="61">
        <f t="shared" si="5"/>
        <v>18947</v>
      </c>
      <c r="Q48" s="62">
        <f t="shared" si="6"/>
        <v>353.22520507084266</v>
      </c>
    </row>
    <row r="49" spans="1:17" s="74" customFormat="1" ht="13.5" customHeight="1" x14ac:dyDescent="0.2">
      <c r="A49" s="357"/>
      <c r="B49" s="140" t="s">
        <v>291</v>
      </c>
      <c r="C49" s="156">
        <f>SUM(C28:C48)</f>
        <v>41744</v>
      </c>
      <c r="D49" s="156">
        <f t="shared" ref="D49:N49" si="7">SUM(D28:D48)</f>
        <v>318500</v>
      </c>
      <c r="E49" s="156">
        <f t="shared" si="7"/>
        <v>87179</v>
      </c>
      <c r="F49" s="156">
        <f t="shared" si="7"/>
        <v>180627.21999999997</v>
      </c>
      <c r="G49" s="156">
        <f t="shared" si="7"/>
        <v>2935</v>
      </c>
      <c r="H49" s="156">
        <f t="shared" si="7"/>
        <v>103675.00000000001</v>
      </c>
      <c r="I49" s="156">
        <f t="shared" si="7"/>
        <v>352</v>
      </c>
      <c r="J49" s="156">
        <f t="shared" si="7"/>
        <v>21274.11</v>
      </c>
      <c r="K49" s="156">
        <f t="shared" si="7"/>
        <v>79</v>
      </c>
      <c r="L49" s="156">
        <f t="shared" si="7"/>
        <v>78.27</v>
      </c>
      <c r="M49" s="156">
        <f t="shared" si="7"/>
        <v>217</v>
      </c>
      <c r="N49" s="156">
        <f t="shared" si="7"/>
        <v>8298.2000000000007</v>
      </c>
      <c r="O49" s="63">
        <f t="shared" si="4"/>
        <v>90762</v>
      </c>
      <c r="P49" s="63">
        <f t="shared" si="5"/>
        <v>313952.8</v>
      </c>
      <c r="Q49" s="60">
        <f t="shared" si="6"/>
        <v>98.572307692307689</v>
      </c>
    </row>
    <row r="50" spans="1:17" s="74" customFormat="1" ht="13.5" customHeight="1" x14ac:dyDescent="0.2">
      <c r="A50" s="357"/>
      <c r="B50" s="140" t="s">
        <v>595</v>
      </c>
      <c r="C50" s="156">
        <f>C49+C27</f>
        <v>376950</v>
      </c>
      <c r="D50" s="156">
        <f t="shared" ref="D50:N50" si="8">D49+D27</f>
        <v>1925347</v>
      </c>
      <c r="E50" s="156">
        <f t="shared" si="8"/>
        <v>139372</v>
      </c>
      <c r="F50" s="156">
        <f t="shared" si="8"/>
        <v>391601.25</v>
      </c>
      <c r="G50" s="156">
        <f t="shared" si="8"/>
        <v>7438</v>
      </c>
      <c r="H50" s="156">
        <f t="shared" si="8"/>
        <v>237140.7</v>
      </c>
      <c r="I50" s="156">
        <f t="shared" si="8"/>
        <v>992</v>
      </c>
      <c r="J50" s="156">
        <f t="shared" si="8"/>
        <v>58714.55</v>
      </c>
      <c r="K50" s="156">
        <f t="shared" si="8"/>
        <v>355</v>
      </c>
      <c r="L50" s="156">
        <f t="shared" si="8"/>
        <v>2644.64</v>
      </c>
      <c r="M50" s="156">
        <f t="shared" si="8"/>
        <v>865</v>
      </c>
      <c r="N50" s="156">
        <f t="shared" si="8"/>
        <v>13402.880000000001</v>
      </c>
      <c r="O50" s="63">
        <f t="shared" si="4"/>
        <v>149022</v>
      </c>
      <c r="P50" s="63">
        <f t="shared" si="5"/>
        <v>703504.02</v>
      </c>
      <c r="Q50" s="60">
        <f t="shared" si="6"/>
        <v>36.539076852120679</v>
      </c>
    </row>
    <row r="51" spans="1:17" ht="13.5" customHeight="1" x14ac:dyDescent="0.2">
      <c r="A51" s="48">
        <v>43</v>
      </c>
      <c r="B51" s="49" t="s">
        <v>41</v>
      </c>
      <c r="C51" s="80">
        <v>12343</v>
      </c>
      <c r="D51" s="80">
        <v>45166</v>
      </c>
      <c r="E51" s="80">
        <v>385</v>
      </c>
      <c r="F51" s="80">
        <v>7176.77</v>
      </c>
      <c r="G51" s="80">
        <v>23</v>
      </c>
      <c r="H51" s="80">
        <v>273.97000000000003</v>
      </c>
      <c r="I51" s="80">
        <v>0</v>
      </c>
      <c r="J51" s="80">
        <v>0</v>
      </c>
      <c r="K51" s="80">
        <v>28</v>
      </c>
      <c r="L51" s="80">
        <v>306.7</v>
      </c>
      <c r="M51" s="80">
        <v>0</v>
      </c>
      <c r="N51" s="80">
        <v>0</v>
      </c>
      <c r="O51" s="61">
        <f t="shared" si="4"/>
        <v>436</v>
      </c>
      <c r="P51" s="61">
        <f t="shared" si="5"/>
        <v>7757.4400000000005</v>
      </c>
      <c r="Q51" s="62">
        <f t="shared" si="6"/>
        <v>17.175397422840188</v>
      </c>
    </row>
    <row r="52" spans="1:17" ht="13.5" customHeight="1" x14ac:dyDescent="0.2">
      <c r="A52" s="48">
        <v>44</v>
      </c>
      <c r="B52" s="49" t="s">
        <v>203</v>
      </c>
      <c r="C52" s="80">
        <v>16457</v>
      </c>
      <c r="D52" s="80">
        <v>25137</v>
      </c>
      <c r="E52" s="80">
        <v>9013</v>
      </c>
      <c r="F52" s="80">
        <v>3672</v>
      </c>
      <c r="G52" s="80">
        <v>0</v>
      </c>
      <c r="H52" s="80">
        <v>0</v>
      </c>
      <c r="I52" s="80">
        <v>0</v>
      </c>
      <c r="J52" s="80">
        <v>0</v>
      </c>
      <c r="K52" s="80">
        <v>18</v>
      </c>
      <c r="L52" s="80">
        <v>22</v>
      </c>
      <c r="M52" s="80">
        <v>0</v>
      </c>
      <c r="N52" s="80">
        <v>0</v>
      </c>
      <c r="O52" s="61">
        <f t="shared" si="4"/>
        <v>9031</v>
      </c>
      <c r="P52" s="61">
        <f t="shared" si="5"/>
        <v>3694</v>
      </c>
      <c r="Q52" s="62">
        <f t="shared" si="6"/>
        <v>14.695468830807176</v>
      </c>
    </row>
    <row r="53" spans="1:17" ht="13.5" customHeight="1" x14ac:dyDescent="0.2">
      <c r="A53" s="48">
        <v>45</v>
      </c>
      <c r="B53" s="49" t="s">
        <v>47</v>
      </c>
      <c r="C53" s="80">
        <v>6951</v>
      </c>
      <c r="D53" s="80">
        <v>30827</v>
      </c>
      <c r="E53" s="80">
        <v>5450</v>
      </c>
      <c r="F53" s="80">
        <v>6464.85</v>
      </c>
      <c r="G53" s="80">
        <v>31</v>
      </c>
      <c r="H53" s="80">
        <v>180.56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61">
        <f t="shared" si="4"/>
        <v>5481</v>
      </c>
      <c r="P53" s="61">
        <f t="shared" si="5"/>
        <v>6645.4100000000008</v>
      </c>
      <c r="Q53" s="62">
        <f t="shared" si="6"/>
        <v>21.557109027800308</v>
      </c>
    </row>
    <row r="54" spans="1:17" s="74" customFormat="1" ht="13.5" customHeight="1" x14ac:dyDescent="0.2">
      <c r="A54" s="357"/>
      <c r="B54" s="140" t="s">
        <v>296</v>
      </c>
      <c r="C54" s="156">
        <f>SUM(C51:C53)</f>
        <v>35751</v>
      </c>
      <c r="D54" s="156">
        <f t="shared" ref="D54:N54" si="9">SUM(D51:D53)</f>
        <v>101130</v>
      </c>
      <c r="E54" s="156">
        <f t="shared" si="9"/>
        <v>14848</v>
      </c>
      <c r="F54" s="156">
        <f t="shared" si="9"/>
        <v>17313.620000000003</v>
      </c>
      <c r="G54" s="156">
        <f t="shared" si="9"/>
        <v>54</v>
      </c>
      <c r="H54" s="156">
        <f t="shared" si="9"/>
        <v>454.53000000000003</v>
      </c>
      <c r="I54" s="156">
        <f t="shared" si="9"/>
        <v>0</v>
      </c>
      <c r="J54" s="156">
        <f t="shared" si="9"/>
        <v>0</v>
      </c>
      <c r="K54" s="156">
        <f t="shared" si="9"/>
        <v>46</v>
      </c>
      <c r="L54" s="156">
        <f t="shared" si="9"/>
        <v>328.7</v>
      </c>
      <c r="M54" s="156">
        <f t="shared" si="9"/>
        <v>0</v>
      </c>
      <c r="N54" s="156">
        <f t="shared" si="9"/>
        <v>0</v>
      </c>
      <c r="O54" s="63">
        <f t="shared" si="4"/>
        <v>14948</v>
      </c>
      <c r="P54" s="63">
        <f t="shared" si="5"/>
        <v>18096.850000000002</v>
      </c>
      <c r="Q54" s="60">
        <f t="shared" si="6"/>
        <v>17.894640561653318</v>
      </c>
    </row>
    <row r="55" spans="1:17" ht="13.5" customHeight="1" x14ac:dyDescent="0.2">
      <c r="A55" s="48">
        <v>46</v>
      </c>
      <c r="B55" s="49" t="s">
        <v>596</v>
      </c>
      <c r="C55" s="80">
        <v>14587</v>
      </c>
      <c r="D55" s="80">
        <v>66814</v>
      </c>
      <c r="E55" s="80">
        <v>152</v>
      </c>
      <c r="F55" s="80">
        <v>608.27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61">
        <f t="shared" si="4"/>
        <v>152</v>
      </c>
      <c r="P55" s="61">
        <f t="shared" si="5"/>
        <v>608.27</v>
      </c>
      <c r="Q55" s="62">
        <f t="shared" si="6"/>
        <v>0.91039303140060468</v>
      </c>
    </row>
    <row r="56" spans="1:17" s="74" customFormat="1" ht="13.5" customHeight="1" x14ac:dyDescent="0.2">
      <c r="A56" s="357"/>
      <c r="B56" s="140" t="s">
        <v>294</v>
      </c>
      <c r="C56" s="156">
        <f>C55</f>
        <v>14587</v>
      </c>
      <c r="D56" s="156">
        <f t="shared" ref="D56:N56" si="10">D55</f>
        <v>66814</v>
      </c>
      <c r="E56" s="156">
        <f t="shared" si="10"/>
        <v>152</v>
      </c>
      <c r="F56" s="156">
        <f t="shared" si="10"/>
        <v>608.27</v>
      </c>
      <c r="G56" s="156">
        <f t="shared" si="10"/>
        <v>0</v>
      </c>
      <c r="H56" s="156">
        <f t="shared" si="10"/>
        <v>0</v>
      </c>
      <c r="I56" s="156">
        <f t="shared" si="10"/>
        <v>0</v>
      </c>
      <c r="J56" s="156">
        <f t="shared" si="10"/>
        <v>0</v>
      </c>
      <c r="K56" s="156">
        <f t="shared" si="10"/>
        <v>0</v>
      </c>
      <c r="L56" s="156">
        <f t="shared" si="10"/>
        <v>0</v>
      </c>
      <c r="M56" s="156">
        <f t="shared" si="10"/>
        <v>0</v>
      </c>
      <c r="N56" s="156">
        <f t="shared" si="10"/>
        <v>0</v>
      </c>
      <c r="O56" s="63">
        <f t="shared" si="4"/>
        <v>152</v>
      </c>
      <c r="P56" s="63">
        <f t="shared" si="5"/>
        <v>608.27</v>
      </c>
      <c r="Q56" s="60">
        <f t="shared" si="6"/>
        <v>0.91039303140060468</v>
      </c>
    </row>
    <row r="57" spans="1:17" ht="13.5" customHeight="1" x14ac:dyDescent="0.2">
      <c r="A57" s="48">
        <v>47</v>
      </c>
      <c r="B57" s="49" t="s">
        <v>588</v>
      </c>
      <c r="C57" s="80">
        <v>278</v>
      </c>
      <c r="D57" s="80">
        <v>1258</v>
      </c>
      <c r="E57" s="80">
        <v>2681</v>
      </c>
      <c r="F57" s="80">
        <v>19929.22</v>
      </c>
      <c r="G57" s="80">
        <v>139</v>
      </c>
      <c r="H57" s="80">
        <v>1527.93</v>
      </c>
      <c r="I57" s="80">
        <v>3</v>
      </c>
      <c r="J57" s="80">
        <v>7.1</v>
      </c>
      <c r="K57" s="80">
        <v>0</v>
      </c>
      <c r="L57" s="80">
        <v>0</v>
      </c>
      <c r="M57" s="80">
        <v>1</v>
      </c>
      <c r="N57" s="80">
        <v>2.2000000000000002</v>
      </c>
      <c r="O57" s="61">
        <f t="shared" si="4"/>
        <v>2824</v>
      </c>
      <c r="P57" s="61">
        <f t="shared" si="5"/>
        <v>21466.45</v>
      </c>
      <c r="Q57" s="62">
        <f t="shared" si="6"/>
        <v>1706.3950715421304</v>
      </c>
    </row>
    <row r="58" spans="1:17" ht="13.5" customHeight="1" x14ac:dyDescent="0.2">
      <c r="A58" s="11">
        <v>48</v>
      </c>
      <c r="B58" s="12" t="s">
        <v>589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61">
        <f t="shared" si="4"/>
        <v>0</v>
      </c>
      <c r="P58" s="61">
        <f t="shared" si="5"/>
        <v>0</v>
      </c>
      <c r="Q58" s="62">
        <v>0</v>
      </c>
    </row>
    <row r="59" spans="1:17" ht="13.5" customHeight="1" x14ac:dyDescent="0.2">
      <c r="A59" s="11">
        <v>49</v>
      </c>
      <c r="B59" s="12" t="s">
        <v>590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61">
        <f t="shared" si="4"/>
        <v>0</v>
      </c>
      <c r="P59" s="61">
        <f t="shared" si="5"/>
        <v>0</v>
      </c>
      <c r="Q59" s="62">
        <v>0</v>
      </c>
    </row>
    <row r="60" spans="1:17" ht="13.5" customHeight="1" x14ac:dyDescent="0.2">
      <c r="A60" s="11">
        <v>50</v>
      </c>
      <c r="B60" s="12" t="s">
        <v>591</v>
      </c>
      <c r="C60" s="294">
        <v>0</v>
      </c>
      <c r="D60" s="294">
        <v>0</v>
      </c>
      <c r="E60" s="80">
        <v>29</v>
      </c>
      <c r="F60" s="80">
        <v>109.1307292</v>
      </c>
      <c r="G60" s="80">
        <v>9</v>
      </c>
      <c r="H60" s="80">
        <v>62.354468099999991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61">
        <f t="shared" si="4"/>
        <v>38</v>
      </c>
      <c r="P60" s="61">
        <f t="shared" si="5"/>
        <v>171.48519729999998</v>
      </c>
      <c r="Q60" s="62">
        <v>0</v>
      </c>
    </row>
    <row r="61" spans="1:17" ht="13.5" customHeight="1" x14ac:dyDescent="0.2">
      <c r="A61" s="11">
        <v>51</v>
      </c>
      <c r="B61" s="296" t="s">
        <v>592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61">
        <f t="shared" si="4"/>
        <v>0</v>
      </c>
      <c r="P61" s="61">
        <f t="shared" si="5"/>
        <v>0</v>
      </c>
      <c r="Q61" s="62">
        <v>0</v>
      </c>
    </row>
    <row r="62" spans="1:17" ht="13.5" customHeight="1" x14ac:dyDescent="0.2">
      <c r="A62" s="11">
        <v>52</v>
      </c>
      <c r="B62" s="12" t="s">
        <v>582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61">
        <f t="shared" si="4"/>
        <v>0</v>
      </c>
      <c r="P62" s="61">
        <f t="shared" si="5"/>
        <v>0</v>
      </c>
      <c r="Q62" s="62">
        <v>0</v>
      </c>
    </row>
    <row r="63" spans="1:17" ht="13.5" customHeight="1" x14ac:dyDescent="0.2">
      <c r="A63" s="11">
        <v>53</v>
      </c>
      <c r="B63" s="12" t="s">
        <v>593</v>
      </c>
      <c r="C63" s="80">
        <v>0</v>
      </c>
      <c r="D63" s="80">
        <v>0</v>
      </c>
      <c r="E63" s="80">
        <v>8686</v>
      </c>
      <c r="F63" s="80">
        <v>2344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61">
        <f t="shared" si="4"/>
        <v>8686</v>
      </c>
      <c r="P63" s="61">
        <f t="shared" si="5"/>
        <v>2344</v>
      </c>
      <c r="Q63" s="62">
        <v>0</v>
      </c>
    </row>
    <row r="64" spans="1:17" s="74" customFormat="1" ht="13.5" customHeight="1" x14ac:dyDescent="0.2">
      <c r="A64" s="359"/>
      <c r="B64" s="15" t="s">
        <v>594</v>
      </c>
      <c r="C64" s="156">
        <f>SUM(C57:C63)</f>
        <v>278</v>
      </c>
      <c r="D64" s="156">
        <f t="shared" ref="D64:N64" si="11">SUM(D57:D63)</f>
        <v>1258</v>
      </c>
      <c r="E64" s="156">
        <f t="shared" si="11"/>
        <v>11396</v>
      </c>
      <c r="F64" s="156">
        <f t="shared" si="11"/>
        <v>22382.350729199999</v>
      </c>
      <c r="G64" s="156">
        <f t="shared" si="11"/>
        <v>148</v>
      </c>
      <c r="H64" s="156">
        <f t="shared" si="11"/>
        <v>1590.2844681000001</v>
      </c>
      <c r="I64" s="156">
        <f t="shared" si="11"/>
        <v>3</v>
      </c>
      <c r="J64" s="156">
        <f t="shared" si="11"/>
        <v>7.1</v>
      </c>
      <c r="K64" s="156">
        <f t="shared" si="11"/>
        <v>0</v>
      </c>
      <c r="L64" s="156">
        <f t="shared" si="11"/>
        <v>0</v>
      </c>
      <c r="M64" s="156">
        <f t="shared" si="11"/>
        <v>1</v>
      </c>
      <c r="N64" s="156">
        <f t="shared" si="11"/>
        <v>2.2000000000000002</v>
      </c>
      <c r="O64" s="63">
        <f t="shared" si="4"/>
        <v>11548</v>
      </c>
      <c r="P64" s="63">
        <f t="shared" si="5"/>
        <v>23981.935197299998</v>
      </c>
      <c r="Q64" s="60">
        <f t="shared" si="6"/>
        <v>1906.3541492289346</v>
      </c>
    </row>
    <row r="65" spans="1:17" s="74" customFormat="1" ht="13.5" customHeight="1" x14ac:dyDescent="0.2">
      <c r="A65" s="359"/>
      <c r="B65" s="15" t="s">
        <v>0</v>
      </c>
      <c r="C65" s="156">
        <f>C64+C56+C54+C50</f>
        <v>427566</v>
      </c>
      <c r="D65" s="156">
        <f t="shared" ref="D65:N65" si="12">D64+D56+D54+D50</f>
        <v>2094549</v>
      </c>
      <c r="E65" s="156">
        <f t="shared" si="12"/>
        <v>165768</v>
      </c>
      <c r="F65" s="156">
        <f t="shared" si="12"/>
        <v>431905.49072920001</v>
      </c>
      <c r="G65" s="156">
        <f t="shared" si="12"/>
        <v>7640</v>
      </c>
      <c r="H65" s="156">
        <f t="shared" si="12"/>
        <v>239185.51446810001</v>
      </c>
      <c r="I65" s="156">
        <f t="shared" si="12"/>
        <v>995</v>
      </c>
      <c r="J65" s="156">
        <f t="shared" si="12"/>
        <v>58721.65</v>
      </c>
      <c r="K65" s="156">
        <f t="shared" si="12"/>
        <v>401</v>
      </c>
      <c r="L65" s="156">
        <f t="shared" si="12"/>
        <v>2973.3399999999997</v>
      </c>
      <c r="M65" s="156">
        <f t="shared" si="12"/>
        <v>866</v>
      </c>
      <c r="N65" s="156">
        <f t="shared" si="12"/>
        <v>13405.080000000002</v>
      </c>
      <c r="O65" s="63">
        <f t="shared" si="4"/>
        <v>175670</v>
      </c>
      <c r="P65" s="63">
        <f t="shared" si="5"/>
        <v>746191.07519729994</v>
      </c>
      <c r="Q65" s="60">
        <f t="shared" si="6"/>
        <v>35.625381654824025</v>
      </c>
    </row>
    <row r="66" spans="1:17" x14ac:dyDescent="0.2">
      <c r="I66" s="76" t="s">
        <v>1008</v>
      </c>
    </row>
  </sheetData>
  <autoFilter ref="C5:P57"/>
  <mergeCells count="12">
    <mergeCell ref="Q3:Q5"/>
    <mergeCell ref="A1:P1"/>
    <mergeCell ref="A3:A5"/>
    <mergeCell ref="B3:B5"/>
    <mergeCell ref="E3:P3"/>
    <mergeCell ref="E4:F4"/>
    <mergeCell ref="G4:H4"/>
    <mergeCell ref="I4:J4"/>
    <mergeCell ref="K4:L4"/>
    <mergeCell ref="M4:N4"/>
    <mergeCell ref="O4:P4"/>
    <mergeCell ref="C3:D4"/>
  </mergeCells>
  <pageMargins left="1.25" right="0.2" top="0.25" bottom="0" header="0.05" footer="0.05"/>
  <pageSetup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0"/>
  <sheetViews>
    <sheetView view="pageBreakPreview" zoomScale="60" zoomScaleNormal="100" workbookViewId="0">
      <pane xSplit="2" ySplit="5" topLeftCell="C27" activePane="bottomRight" state="frozen"/>
      <selection pane="topRight" activeCell="C1" sqref="C1"/>
      <selection pane="bottomLeft" activeCell="A7" sqref="A7"/>
      <selection pane="bottomRight" activeCell="I66" sqref="I66"/>
    </sheetView>
  </sheetViews>
  <sheetFormatPr defaultColWidth="4.42578125" defaultRowHeight="13.5" x14ac:dyDescent="0.2"/>
  <cols>
    <col min="1" max="1" width="4.42578125" style="50"/>
    <col min="2" max="2" width="21.85546875" style="50" bestFit="1" customWidth="1"/>
    <col min="3" max="3" width="8" style="67" bestFit="1" customWidth="1"/>
    <col min="4" max="4" width="10.140625" style="67" bestFit="1" customWidth="1"/>
    <col min="5" max="5" width="8" style="67" bestFit="1" customWidth="1"/>
    <col min="6" max="6" width="8.140625" style="67" bestFit="1" customWidth="1"/>
    <col min="7" max="7" width="8.140625" style="65" customWidth="1"/>
    <col min="8" max="9" width="10.140625" style="67" bestFit="1" customWidth="1"/>
    <col min="10" max="10" width="8" style="67" bestFit="1" customWidth="1"/>
    <col min="11" max="11" width="10.140625" style="67" bestFit="1" customWidth="1"/>
    <col min="12" max="12" width="8.140625" style="65" customWidth="1"/>
    <col min="13" max="13" width="10.140625" style="67" bestFit="1" customWidth="1"/>
    <col min="14" max="14" width="10.42578125" style="67" bestFit="1" customWidth="1"/>
    <col min="15" max="16" width="10.140625" style="67" bestFit="1" customWidth="1"/>
    <col min="17" max="17" width="8.42578125" style="65" customWidth="1"/>
    <col min="18" max="18" width="9.5703125" style="50" customWidth="1"/>
    <col min="19" max="16384" width="4.42578125" style="50"/>
  </cols>
  <sheetData>
    <row r="1" spans="1:18" ht="18.75" x14ac:dyDescent="0.2">
      <c r="A1" s="470" t="s">
        <v>617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</row>
    <row r="2" spans="1:18" x14ac:dyDescent="0.2">
      <c r="B2" s="64" t="s">
        <v>125</v>
      </c>
      <c r="C2" s="68"/>
      <c r="D2" s="68"/>
      <c r="N2" s="513" t="s">
        <v>213</v>
      </c>
      <c r="O2" s="513"/>
      <c r="P2" s="513"/>
    </row>
    <row r="3" spans="1:18" ht="15" customHeight="1" x14ac:dyDescent="0.2">
      <c r="A3" s="472" t="s">
        <v>111</v>
      </c>
      <c r="B3" s="472" t="s">
        <v>95</v>
      </c>
      <c r="C3" s="512" t="s">
        <v>32</v>
      </c>
      <c r="D3" s="512"/>
      <c r="E3" s="512"/>
      <c r="F3" s="512"/>
      <c r="G3" s="476" t="s">
        <v>149</v>
      </c>
      <c r="H3" s="512" t="s">
        <v>18</v>
      </c>
      <c r="I3" s="512"/>
      <c r="J3" s="512"/>
      <c r="K3" s="512"/>
      <c r="L3" s="476" t="s">
        <v>149</v>
      </c>
      <c r="M3" s="512" t="s">
        <v>17</v>
      </c>
      <c r="N3" s="512"/>
      <c r="O3" s="512"/>
      <c r="P3" s="512"/>
      <c r="Q3" s="476" t="s">
        <v>149</v>
      </c>
    </row>
    <row r="4" spans="1:18" ht="15" customHeight="1" x14ac:dyDescent="0.2">
      <c r="A4" s="472"/>
      <c r="B4" s="472"/>
      <c r="C4" s="512" t="s">
        <v>19</v>
      </c>
      <c r="D4" s="512"/>
      <c r="E4" s="512" t="s">
        <v>150</v>
      </c>
      <c r="F4" s="512"/>
      <c r="G4" s="476"/>
      <c r="H4" s="512" t="s">
        <v>19</v>
      </c>
      <c r="I4" s="512"/>
      <c r="J4" s="512" t="s">
        <v>150</v>
      </c>
      <c r="K4" s="512"/>
      <c r="L4" s="476"/>
      <c r="M4" s="512" t="s">
        <v>19</v>
      </c>
      <c r="N4" s="512"/>
      <c r="O4" s="512" t="s">
        <v>150</v>
      </c>
      <c r="P4" s="512"/>
      <c r="Q4" s="476"/>
    </row>
    <row r="5" spans="1:18" ht="15" customHeight="1" x14ac:dyDescent="0.2">
      <c r="A5" s="472"/>
      <c r="B5" s="472"/>
      <c r="C5" s="157" t="s">
        <v>115</v>
      </c>
      <c r="D5" s="157" t="s">
        <v>94</v>
      </c>
      <c r="E5" s="157" t="s">
        <v>115</v>
      </c>
      <c r="F5" s="157" t="s">
        <v>94</v>
      </c>
      <c r="G5" s="476"/>
      <c r="H5" s="157" t="s">
        <v>115</v>
      </c>
      <c r="I5" s="157" t="s">
        <v>94</v>
      </c>
      <c r="J5" s="157" t="s">
        <v>115</v>
      </c>
      <c r="K5" s="157" t="s">
        <v>94</v>
      </c>
      <c r="L5" s="476"/>
      <c r="M5" s="157" t="s">
        <v>115</v>
      </c>
      <c r="N5" s="157" t="s">
        <v>94</v>
      </c>
      <c r="O5" s="157" t="s">
        <v>115</v>
      </c>
      <c r="P5" s="157" t="s">
        <v>94</v>
      </c>
      <c r="Q5" s="476"/>
      <c r="R5" s="180"/>
    </row>
    <row r="6" spans="1:18" ht="12.95" customHeight="1" x14ac:dyDescent="0.2">
      <c r="A6" s="48">
        <v>1</v>
      </c>
      <c r="B6" s="49" t="s">
        <v>50</v>
      </c>
      <c r="C6" s="61">
        <v>94</v>
      </c>
      <c r="D6" s="61">
        <v>2228</v>
      </c>
      <c r="E6" s="61">
        <v>0</v>
      </c>
      <c r="F6" s="61">
        <v>0</v>
      </c>
      <c r="G6" s="62">
        <f t="shared" ref="G6:G15" si="0">F6*100/D6</f>
        <v>0</v>
      </c>
      <c r="H6" s="61">
        <v>1216</v>
      </c>
      <c r="I6" s="61">
        <v>4554</v>
      </c>
      <c r="J6" s="61">
        <v>1216</v>
      </c>
      <c r="K6" s="61">
        <v>4554</v>
      </c>
      <c r="L6" s="62">
        <f t="shared" ref="L6:L45" si="1">K6*100/I6</f>
        <v>100</v>
      </c>
      <c r="M6" s="61">
        <v>5294</v>
      </c>
      <c r="N6" s="61">
        <v>26008</v>
      </c>
      <c r="O6" s="61">
        <v>540</v>
      </c>
      <c r="P6" s="61">
        <v>1252</v>
      </c>
      <c r="Q6" s="62">
        <f>P6*100/N6</f>
        <v>4.8139034143340513</v>
      </c>
    </row>
    <row r="7" spans="1:18" ht="12.95" customHeight="1" x14ac:dyDescent="0.2">
      <c r="A7" s="48">
        <v>2</v>
      </c>
      <c r="B7" s="49" t="s">
        <v>51</v>
      </c>
      <c r="C7" s="61">
        <v>6</v>
      </c>
      <c r="D7" s="61">
        <v>128</v>
      </c>
      <c r="E7" s="61">
        <v>0</v>
      </c>
      <c r="F7" s="61">
        <v>0</v>
      </c>
      <c r="G7" s="62">
        <f t="shared" si="0"/>
        <v>0</v>
      </c>
      <c r="H7" s="61">
        <v>188</v>
      </c>
      <c r="I7" s="61">
        <v>614</v>
      </c>
      <c r="J7" s="61">
        <v>6</v>
      </c>
      <c r="K7" s="61">
        <v>23</v>
      </c>
      <c r="L7" s="62">
        <f t="shared" si="1"/>
        <v>3.7459283387622149</v>
      </c>
      <c r="M7" s="61">
        <v>798</v>
      </c>
      <c r="N7" s="61">
        <v>4137</v>
      </c>
      <c r="O7" s="61">
        <v>78</v>
      </c>
      <c r="P7" s="61">
        <v>1140</v>
      </c>
      <c r="Q7" s="62">
        <f t="shared" ref="Q7:Q65" si="2">P7*100/N7</f>
        <v>27.556200145032633</v>
      </c>
    </row>
    <row r="8" spans="1:18" ht="12.95" customHeight="1" x14ac:dyDescent="0.2">
      <c r="A8" s="48">
        <v>3</v>
      </c>
      <c r="B8" s="49" t="s">
        <v>52</v>
      </c>
      <c r="C8" s="61">
        <v>202</v>
      </c>
      <c r="D8" s="61">
        <v>4209</v>
      </c>
      <c r="E8" s="61">
        <v>0</v>
      </c>
      <c r="F8" s="61">
        <v>0</v>
      </c>
      <c r="G8" s="62">
        <f t="shared" si="0"/>
        <v>0</v>
      </c>
      <c r="H8" s="61">
        <v>1337</v>
      </c>
      <c r="I8" s="61">
        <v>4490</v>
      </c>
      <c r="J8" s="61">
        <v>140</v>
      </c>
      <c r="K8" s="61">
        <v>646</v>
      </c>
      <c r="L8" s="62">
        <f t="shared" si="1"/>
        <v>14.387527839643653</v>
      </c>
      <c r="M8" s="61">
        <v>5071</v>
      </c>
      <c r="N8" s="61">
        <v>25021</v>
      </c>
      <c r="O8" s="61">
        <v>1613</v>
      </c>
      <c r="P8" s="61">
        <v>10746</v>
      </c>
      <c r="Q8" s="62">
        <f t="shared" si="2"/>
        <v>42.947923744054997</v>
      </c>
    </row>
    <row r="9" spans="1:18" ht="12.95" customHeight="1" x14ac:dyDescent="0.2">
      <c r="A9" s="48">
        <v>4</v>
      </c>
      <c r="B9" s="49" t="s">
        <v>53</v>
      </c>
      <c r="C9" s="61">
        <v>380</v>
      </c>
      <c r="D9" s="61">
        <v>7430</v>
      </c>
      <c r="E9" s="61">
        <v>0</v>
      </c>
      <c r="F9" s="61">
        <v>0</v>
      </c>
      <c r="G9" s="62">
        <f t="shared" si="0"/>
        <v>0</v>
      </c>
      <c r="H9" s="61">
        <v>2110</v>
      </c>
      <c r="I9" s="61">
        <v>6209</v>
      </c>
      <c r="J9" s="61">
        <v>182</v>
      </c>
      <c r="K9" s="61">
        <v>589</v>
      </c>
      <c r="L9" s="62">
        <f t="shared" si="1"/>
        <v>9.4862296666129815</v>
      </c>
      <c r="M9" s="61">
        <v>7920</v>
      </c>
      <c r="N9" s="61">
        <v>38417</v>
      </c>
      <c r="O9" s="61">
        <v>1225</v>
      </c>
      <c r="P9" s="61">
        <v>6915</v>
      </c>
      <c r="Q9" s="62">
        <f t="shared" si="2"/>
        <v>17.999843819142566</v>
      </c>
    </row>
    <row r="10" spans="1:18" ht="12.95" customHeight="1" x14ac:dyDescent="0.2">
      <c r="A10" s="48">
        <v>5</v>
      </c>
      <c r="B10" s="49" t="s">
        <v>54</v>
      </c>
      <c r="C10" s="61">
        <v>3</v>
      </c>
      <c r="D10" s="61">
        <v>127</v>
      </c>
      <c r="E10" s="61">
        <v>0</v>
      </c>
      <c r="F10" s="61">
        <v>0</v>
      </c>
      <c r="G10" s="62">
        <f t="shared" si="0"/>
        <v>0</v>
      </c>
      <c r="H10" s="61">
        <v>806</v>
      </c>
      <c r="I10" s="61">
        <v>2529</v>
      </c>
      <c r="J10" s="61">
        <v>44</v>
      </c>
      <c r="K10" s="61">
        <v>40.270000000000003</v>
      </c>
      <c r="L10" s="62">
        <f t="shared" si="1"/>
        <v>1.5923289837880588</v>
      </c>
      <c r="M10" s="61">
        <v>2665</v>
      </c>
      <c r="N10" s="61">
        <v>12386</v>
      </c>
      <c r="O10" s="61">
        <v>197</v>
      </c>
      <c r="P10" s="61">
        <v>624.59</v>
      </c>
      <c r="Q10" s="62">
        <f t="shared" si="2"/>
        <v>5.0427095107379296</v>
      </c>
    </row>
    <row r="11" spans="1:18" ht="12.95" customHeight="1" x14ac:dyDescent="0.2">
      <c r="A11" s="48">
        <v>6</v>
      </c>
      <c r="B11" s="49" t="s">
        <v>55</v>
      </c>
      <c r="C11" s="61">
        <v>150</v>
      </c>
      <c r="D11" s="61">
        <v>2860</v>
      </c>
      <c r="E11" s="61">
        <v>0</v>
      </c>
      <c r="F11" s="61">
        <v>0</v>
      </c>
      <c r="G11" s="62">
        <f t="shared" si="0"/>
        <v>0</v>
      </c>
      <c r="H11" s="61">
        <v>713</v>
      </c>
      <c r="I11" s="61">
        <v>2528</v>
      </c>
      <c r="J11" s="61">
        <v>154</v>
      </c>
      <c r="K11" s="61">
        <v>1300</v>
      </c>
      <c r="L11" s="62">
        <f t="shared" si="1"/>
        <v>51.424050632911396</v>
      </c>
      <c r="M11" s="61">
        <v>2767</v>
      </c>
      <c r="N11" s="61">
        <v>14520</v>
      </c>
      <c r="O11" s="61">
        <v>412</v>
      </c>
      <c r="P11" s="61">
        <v>7162</v>
      </c>
      <c r="Q11" s="62">
        <f t="shared" si="2"/>
        <v>49.325068870523417</v>
      </c>
    </row>
    <row r="12" spans="1:18" ht="12.95" customHeight="1" x14ac:dyDescent="0.2">
      <c r="A12" s="48">
        <v>7</v>
      </c>
      <c r="B12" s="49" t="s">
        <v>56</v>
      </c>
      <c r="C12" s="61">
        <v>184</v>
      </c>
      <c r="D12" s="61">
        <v>3888</v>
      </c>
      <c r="E12" s="61">
        <v>0</v>
      </c>
      <c r="F12" s="61">
        <v>0</v>
      </c>
      <c r="G12" s="62">
        <f t="shared" si="0"/>
        <v>0</v>
      </c>
      <c r="H12" s="61">
        <v>3219</v>
      </c>
      <c r="I12" s="61">
        <v>10407</v>
      </c>
      <c r="J12" s="61">
        <v>317</v>
      </c>
      <c r="K12" s="61">
        <v>1297</v>
      </c>
      <c r="L12" s="62">
        <f t="shared" si="1"/>
        <v>12.462765446334197</v>
      </c>
      <c r="M12" s="61">
        <v>8255</v>
      </c>
      <c r="N12" s="61">
        <v>45436</v>
      </c>
      <c r="O12" s="61">
        <v>911</v>
      </c>
      <c r="P12" s="61">
        <v>9362</v>
      </c>
      <c r="Q12" s="62">
        <f t="shared" si="2"/>
        <v>20.604806761158553</v>
      </c>
    </row>
    <row r="13" spans="1:18" ht="12.95" customHeight="1" x14ac:dyDescent="0.2">
      <c r="A13" s="48">
        <v>8</v>
      </c>
      <c r="B13" s="49" t="s">
        <v>43</v>
      </c>
      <c r="C13" s="61">
        <v>31</v>
      </c>
      <c r="D13" s="61">
        <v>876</v>
      </c>
      <c r="E13" s="61">
        <v>0</v>
      </c>
      <c r="F13" s="61">
        <v>0</v>
      </c>
      <c r="G13" s="62">
        <f t="shared" si="0"/>
        <v>0</v>
      </c>
      <c r="H13" s="61">
        <v>286</v>
      </c>
      <c r="I13" s="61">
        <v>929</v>
      </c>
      <c r="J13" s="61">
        <v>0</v>
      </c>
      <c r="K13" s="61">
        <v>0</v>
      </c>
      <c r="L13" s="62">
        <f t="shared" si="1"/>
        <v>0</v>
      </c>
      <c r="M13" s="61">
        <v>1388</v>
      </c>
      <c r="N13" s="61">
        <v>7101</v>
      </c>
      <c r="O13" s="61">
        <v>10</v>
      </c>
      <c r="P13" s="61">
        <v>102.7</v>
      </c>
      <c r="Q13" s="62">
        <f t="shared" si="2"/>
        <v>1.446275172510914</v>
      </c>
    </row>
    <row r="14" spans="1:18" ht="12.95" customHeight="1" x14ac:dyDescent="0.2">
      <c r="A14" s="48">
        <v>9</v>
      </c>
      <c r="B14" s="49" t="s">
        <v>44</v>
      </c>
      <c r="C14" s="61">
        <v>1</v>
      </c>
      <c r="D14" s="61">
        <v>32</v>
      </c>
      <c r="E14" s="61">
        <v>0</v>
      </c>
      <c r="F14" s="61">
        <v>0</v>
      </c>
      <c r="G14" s="62">
        <f t="shared" si="0"/>
        <v>0</v>
      </c>
      <c r="H14" s="61">
        <v>389</v>
      </c>
      <c r="I14" s="61">
        <v>1255</v>
      </c>
      <c r="J14" s="61">
        <v>4</v>
      </c>
      <c r="K14" s="61">
        <v>4</v>
      </c>
      <c r="L14" s="62">
        <f t="shared" si="1"/>
        <v>0.31872509960159362</v>
      </c>
      <c r="M14" s="61">
        <v>1515</v>
      </c>
      <c r="N14" s="61">
        <v>7283</v>
      </c>
      <c r="O14" s="61">
        <v>29</v>
      </c>
      <c r="P14" s="61">
        <v>280</v>
      </c>
      <c r="Q14" s="62">
        <f t="shared" si="2"/>
        <v>3.8445695455169573</v>
      </c>
    </row>
    <row r="15" spans="1:18" ht="12.95" customHeight="1" x14ac:dyDescent="0.2">
      <c r="A15" s="48">
        <v>10</v>
      </c>
      <c r="B15" s="49" t="s">
        <v>76</v>
      </c>
      <c r="C15" s="61">
        <v>182</v>
      </c>
      <c r="D15" s="61">
        <v>4843</v>
      </c>
      <c r="E15" s="61">
        <v>0</v>
      </c>
      <c r="F15" s="61">
        <v>0</v>
      </c>
      <c r="G15" s="62">
        <f t="shared" si="0"/>
        <v>0</v>
      </c>
      <c r="H15" s="61">
        <v>409</v>
      </c>
      <c r="I15" s="61">
        <v>1291</v>
      </c>
      <c r="J15" s="61">
        <v>87</v>
      </c>
      <c r="K15" s="61">
        <v>232</v>
      </c>
      <c r="L15" s="62">
        <f t="shared" si="1"/>
        <v>17.970565453137102</v>
      </c>
      <c r="M15" s="61">
        <v>1271</v>
      </c>
      <c r="N15" s="61">
        <v>5651</v>
      </c>
      <c r="O15" s="61">
        <v>370</v>
      </c>
      <c r="P15" s="61">
        <v>2293</v>
      </c>
      <c r="Q15" s="62">
        <f t="shared" si="2"/>
        <v>40.576889046186515</v>
      </c>
    </row>
    <row r="16" spans="1:18" ht="12.95" customHeight="1" x14ac:dyDescent="0.2">
      <c r="A16" s="48">
        <v>11</v>
      </c>
      <c r="B16" s="49" t="s">
        <v>57</v>
      </c>
      <c r="C16" s="61">
        <v>0</v>
      </c>
      <c r="D16" s="61">
        <v>0</v>
      </c>
      <c r="E16" s="61">
        <v>0</v>
      </c>
      <c r="F16" s="61">
        <v>0</v>
      </c>
      <c r="G16" s="62">
        <v>0</v>
      </c>
      <c r="H16" s="61">
        <v>207</v>
      </c>
      <c r="I16" s="61">
        <v>683</v>
      </c>
      <c r="J16" s="61">
        <v>29</v>
      </c>
      <c r="K16" s="61">
        <v>77.63</v>
      </c>
      <c r="L16" s="62">
        <f t="shared" si="1"/>
        <v>11.366032210834554</v>
      </c>
      <c r="M16" s="61">
        <v>645</v>
      </c>
      <c r="N16" s="61">
        <v>3264</v>
      </c>
      <c r="O16" s="61">
        <v>102</v>
      </c>
      <c r="P16" s="61">
        <v>401.34</v>
      </c>
      <c r="Q16" s="62">
        <f t="shared" si="2"/>
        <v>12.295955882352942</v>
      </c>
    </row>
    <row r="17" spans="1:17" ht="12.95" customHeight="1" x14ac:dyDescent="0.2">
      <c r="A17" s="48">
        <v>12</v>
      </c>
      <c r="B17" s="49" t="s">
        <v>58</v>
      </c>
      <c r="C17" s="61">
        <v>1</v>
      </c>
      <c r="D17" s="61">
        <v>13</v>
      </c>
      <c r="E17" s="61">
        <v>0</v>
      </c>
      <c r="F17" s="61">
        <v>0</v>
      </c>
      <c r="G17" s="62">
        <f>F17*100/D17</f>
        <v>0</v>
      </c>
      <c r="H17" s="61">
        <v>210</v>
      </c>
      <c r="I17" s="61">
        <v>768</v>
      </c>
      <c r="J17" s="61">
        <v>14</v>
      </c>
      <c r="K17" s="61">
        <v>24.08</v>
      </c>
      <c r="L17" s="62">
        <f t="shared" si="1"/>
        <v>3.1354166666666665</v>
      </c>
      <c r="M17" s="61">
        <v>1106</v>
      </c>
      <c r="N17" s="61">
        <v>5658</v>
      </c>
      <c r="O17" s="61">
        <v>63</v>
      </c>
      <c r="P17" s="61">
        <v>303.19</v>
      </c>
      <c r="Q17" s="62">
        <f t="shared" si="2"/>
        <v>5.358607281724991</v>
      </c>
    </row>
    <row r="18" spans="1:17" ht="12.95" customHeight="1" x14ac:dyDescent="0.2">
      <c r="A18" s="48">
        <v>13</v>
      </c>
      <c r="B18" s="49" t="s">
        <v>186</v>
      </c>
      <c r="C18" s="61">
        <v>1</v>
      </c>
      <c r="D18" s="61">
        <v>68</v>
      </c>
      <c r="E18" s="61">
        <v>0</v>
      </c>
      <c r="F18" s="61">
        <v>0</v>
      </c>
      <c r="G18" s="62">
        <f>F18*100/D18</f>
        <v>0</v>
      </c>
      <c r="H18" s="61">
        <v>738</v>
      </c>
      <c r="I18" s="61">
        <v>2437</v>
      </c>
      <c r="J18" s="61">
        <v>159</v>
      </c>
      <c r="K18" s="61">
        <v>274</v>
      </c>
      <c r="L18" s="62">
        <f t="shared" si="1"/>
        <v>11.243331965531391</v>
      </c>
      <c r="M18" s="61">
        <v>3301</v>
      </c>
      <c r="N18" s="61">
        <v>17266</v>
      </c>
      <c r="O18" s="61">
        <v>224</v>
      </c>
      <c r="P18" s="61">
        <v>1136</v>
      </c>
      <c r="Q18" s="62">
        <f t="shared" si="2"/>
        <v>6.5794046102166108</v>
      </c>
    </row>
    <row r="19" spans="1:17" ht="12.95" customHeight="1" x14ac:dyDescent="0.2">
      <c r="A19" s="48">
        <v>14</v>
      </c>
      <c r="B19" s="49" t="s">
        <v>187</v>
      </c>
      <c r="C19" s="61">
        <v>0</v>
      </c>
      <c r="D19" s="61">
        <v>0</v>
      </c>
      <c r="E19" s="61">
        <v>0</v>
      </c>
      <c r="F19" s="61">
        <v>0</v>
      </c>
      <c r="G19" s="62">
        <v>0</v>
      </c>
      <c r="H19" s="61">
        <v>870</v>
      </c>
      <c r="I19" s="61">
        <v>3170</v>
      </c>
      <c r="J19" s="61">
        <v>9</v>
      </c>
      <c r="K19" s="61">
        <v>90</v>
      </c>
      <c r="L19" s="62">
        <f t="shared" si="1"/>
        <v>2.8391167192429023</v>
      </c>
      <c r="M19" s="61">
        <v>1206</v>
      </c>
      <c r="N19" s="61">
        <v>6273</v>
      </c>
      <c r="O19" s="61">
        <v>31</v>
      </c>
      <c r="P19" s="61">
        <v>432</v>
      </c>
      <c r="Q19" s="62">
        <f t="shared" si="2"/>
        <v>6.8866571018651364</v>
      </c>
    </row>
    <row r="20" spans="1:17" ht="12.95" customHeight="1" x14ac:dyDescent="0.2">
      <c r="A20" s="48">
        <v>15</v>
      </c>
      <c r="B20" s="49" t="s">
        <v>59</v>
      </c>
      <c r="C20" s="61">
        <v>260</v>
      </c>
      <c r="D20" s="61">
        <v>5426</v>
      </c>
      <c r="E20" s="61">
        <v>1</v>
      </c>
      <c r="F20" s="61">
        <v>1000</v>
      </c>
      <c r="G20" s="62">
        <f t="shared" ref="G20:G28" si="3">F20*100/D20</f>
        <v>18.429782528566165</v>
      </c>
      <c r="H20" s="61">
        <v>1680</v>
      </c>
      <c r="I20" s="61">
        <v>5577</v>
      </c>
      <c r="J20" s="61">
        <v>273</v>
      </c>
      <c r="K20" s="61">
        <v>458.62</v>
      </c>
      <c r="L20" s="62">
        <f t="shared" si="1"/>
        <v>8.2234176080329924</v>
      </c>
      <c r="M20" s="61">
        <v>8916</v>
      </c>
      <c r="N20" s="61">
        <v>46991</v>
      </c>
      <c r="O20" s="61">
        <v>470</v>
      </c>
      <c r="P20" s="61">
        <v>1186.03</v>
      </c>
      <c r="Q20" s="62">
        <f t="shared" si="2"/>
        <v>2.5239513949479688</v>
      </c>
    </row>
    <row r="21" spans="1:17" ht="12.95" customHeight="1" x14ac:dyDescent="0.2">
      <c r="A21" s="48">
        <v>16</v>
      </c>
      <c r="B21" s="49" t="s">
        <v>65</v>
      </c>
      <c r="C21" s="61">
        <v>747</v>
      </c>
      <c r="D21" s="61">
        <v>16861</v>
      </c>
      <c r="E21" s="61">
        <v>27</v>
      </c>
      <c r="F21" s="61">
        <v>11237</v>
      </c>
      <c r="G21" s="62">
        <f t="shared" si="3"/>
        <v>66.644920230116838</v>
      </c>
      <c r="H21" s="61">
        <v>10875</v>
      </c>
      <c r="I21" s="61">
        <v>36963</v>
      </c>
      <c r="J21" s="61">
        <v>1891</v>
      </c>
      <c r="K21" s="61">
        <v>2130</v>
      </c>
      <c r="L21" s="62">
        <f t="shared" si="1"/>
        <v>5.7625192760327897</v>
      </c>
      <c r="M21" s="61">
        <v>39985</v>
      </c>
      <c r="N21" s="61">
        <v>205677</v>
      </c>
      <c r="O21" s="61">
        <v>4122</v>
      </c>
      <c r="P21" s="61">
        <v>17901</v>
      </c>
      <c r="Q21" s="62">
        <f t="shared" si="2"/>
        <v>8.7034525007657635</v>
      </c>
    </row>
    <row r="22" spans="1:17" ht="12.95" customHeight="1" x14ac:dyDescent="0.2">
      <c r="A22" s="48">
        <v>17</v>
      </c>
      <c r="B22" s="49" t="s">
        <v>60</v>
      </c>
      <c r="C22" s="61">
        <v>1</v>
      </c>
      <c r="D22" s="61">
        <v>19</v>
      </c>
      <c r="E22" s="61">
        <v>0</v>
      </c>
      <c r="F22" s="61">
        <v>0</v>
      </c>
      <c r="G22" s="62">
        <f t="shared" si="3"/>
        <v>0</v>
      </c>
      <c r="H22" s="61">
        <v>482</v>
      </c>
      <c r="I22" s="61">
        <v>1691</v>
      </c>
      <c r="J22" s="61">
        <v>88</v>
      </c>
      <c r="K22" s="61">
        <v>100</v>
      </c>
      <c r="L22" s="62">
        <f t="shared" si="1"/>
        <v>5.9136605558840927</v>
      </c>
      <c r="M22" s="61">
        <v>1746</v>
      </c>
      <c r="N22" s="61">
        <v>8244</v>
      </c>
      <c r="O22" s="61">
        <v>171</v>
      </c>
      <c r="P22" s="61">
        <v>568</v>
      </c>
      <c r="Q22" s="62">
        <f t="shared" si="2"/>
        <v>6.8898592916060162</v>
      </c>
    </row>
    <row r="23" spans="1:17" ht="12.95" customHeight="1" x14ac:dyDescent="0.2">
      <c r="A23" s="48">
        <v>18</v>
      </c>
      <c r="B23" s="49" t="s">
        <v>188</v>
      </c>
      <c r="C23" s="61">
        <v>185</v>
      </c>
      <c r="D23" s="61">
        <v>4681</v>
      </c>
      <c r="E23" s="61">
        <v>0</v>
      </c>
      <c r="F23" s="61">
        <v>0</v>
      </c>
      <c r="G23" s="62">
        <f t="shared" si="3"/>
        <v>0</v>
      </c>
      <c r="H23" s="61">
        <v>965</v>
      </c>
      <c r="I23" s="61">
        <v>3018</v>
      </c>
      <c r="J23" s="61">
        <v>19</v>
      </c>
      <c r="K23" s="61">
        <v>62</v>
      </c>
      <c r="L23" s="62">
        <f t="shared" si="1"/>
        <v>2.0543406229290921</v>
      </c>
      <c r="M23" s="61">
        <v>3668</v>
      </c>
      <c r="N23" s="61">
        <v>18869</v>
      </c>
      <c r="O23" s="61">
        <v>72</v>
      </c>
      <c r="P23" s="61">
        <v>184</v>
      </c>
      <c r="Q23" s="62">
        <f t="shared" si="2"/>
        <v>0.97514441676824426</v>
      </c>
    </row>
    <row r="24" spans="1:17" ht="12.95" customHeight="1" x14ac:dyDescent="0.2">
      <c r="A24" s="48">
        <v>19</v>
      </c>
      <c r="B24" s="49" t="s">
        <v>61</v>
      </c>
      <c r="C24" s="61">
        <v>215</v>
      </c>
      <c r="D24" s="61">
        <v>4502</v>
      </c>
      <c r="E24" s="61">
        <v>0</v>
      </c>
      <c r="F24" s="61">
        <v>0</v>
      </c>
      <c r="G24" s="62">
        <f t="shared" si="3"/>
        <v>0</v>
      </c>
      <c r="H24" s="61">
        <v>1533</v>
      </c>
      <c r="I24" s="61">
        <v>5637</v>
      </c>
      <c r="J24" s="61">
        <v>351</v>
      </c>
      <c r="K24" s="61">
        <v>407</v>
      </c>
      <c r="L24" s="62">
        <f t="shared" si="1"/>
        <v>7.2201525634202586</v>
      </c>
      <c r="M24" s="61">
        <v>6954</v>
      </c>
      <c r="N24" s="61">
        <v>28654</v>
      </c>
      <c r="O24" s="61">
        <v>1331</v>
      </c>
      <c r="P24" s="61">
        <v>2976</v>
      </c>
      <c r="Q24" s="62">
        <f t="shared" si="2"/>
        <v>10.385984504781183</v>
      </c>
    </row>
    <row r="25" spans="1:17" ht="12.95" customHeight="1" x14ac:dyDescent="0.2">
      <c r="A25" s="48">
        <v>20</v>
      </c>
      <c r="B25" s="49" t="s">
        <v>62</v>
      </c>
      <c r="C25" s="61">
        <v>1</v>
      </c>
      <c r="D25" s="61">
        <v>8</v>
      </c>
      <c r="E25" s="61">
        <v>0</v>
      </c>
      <c r="F25" s="61">
        <v>0</v>
      </c>
      <c r="G25" s="62">
        <f t="shared" si="3"/>
        <v>0</v>
      </c>
      <c r="H25" s="61">
        <v>110</v>
      </c>
      <c r="I25" s="61">
        <v>413</v>
      </c>
      <c r="J25" s="61">
        <v>0</v>
      </c>
      <c r="K25" s="61">
        <v>0</v>
      </c>
      <c r="L25" s="62">
        <f t="shared" si="1"/>
        <v>0</v>
      </c>
      <c r="M25" s="61">
        <v>411</v>
      </c>
      <c r="N25" s="61">
        <v>2360</v>
      </c>
      <c r="O25" s="61">
        <v>46</v>
      </c>
      <c r="P25" s="61">
        <v>496.88</v>
      </c>
      <c r="Q25" s="62">
        <f t="shared" si="2"/>
        <v>21.054237288135592</v>
      </c>
    </row>
    <row r="26" spans="1:17" ht="12.95" customHeight="1" x14ac:dyDescent="0.2">
      <c r="A26" s="48">
        <v>21</v>
      </c>
      <c r="B26" s="49" t="s">
        <v>45</v>
      </c>
      <c r="C26" s="61">
        <v>1</v>
      </c>
      <c r="D26" s="61">
        <v>8</v>
      </c>
      <c r="E26" s="61">
        <v>0</v>
      </c>
      <c r="F26" s="61">
        <v>0</v>
      </c>
      <c r="G26" s="62">
        <f t="shared" si="3"/>
        <v>0</v>
      </c>
      <c r="H26" s="61">
        <v>362</v>
      </c>
      <c r="I26" s="61">
        <v>1104</v>
      </c>
      <c r="J26" s="61">
        <v>17</v>
      </c>
      <c r="K26" s="61">
        <v>17</v>
      </c>
      <c r="L26" s="62">
        <f t="shared" si="1"/>
        <v>1.5398550724637681</v>
      </c>
      <c r="M26" s="61">
        <v>1110</v>
      </c>
      <c r="N26" s="61">
        <v>4960</v>
      </c>
      <c r="O26" s="61">
        <v>107</v>
      </c>
      <c r="P26" s="61">
        <v>1030</v>
      </c>
      <c r="Q26" s="62">
        <f t="shared" si="2"/>
        <v>20.766129032258064</v>
      </c>
    </row>
    <row r="27" spans="1:17" ht="12.95" customHeight="1" x14ac:dyDescent="0.2">
      <c r="A27" s="298"/>
      <c r="B27" s="140" t="s">
        <v>295</v>
      </c>
      <c r="C27" s="63">
        <f>SUM(C6:C26)</f>
        <v>2645</v>
      </c>
      <c r="D27" s="63">
        <f t="shared" ref="D27:P27" si="4">SUM(D6:D26)</f>
        <v>58207</v>
      </c>
      <c r="E27" s="63">
        <f t="shared" si="4"/>
        <v>28</v>
      </c>
      <c r="F27" s="63">
        <f t="shared" si="4"/>
        <v>12237</v>
      </c>
      <c r="G27" s="60">
        <f t="shared" si="3"/>
        <v>21.023244626934904</v>
      </c>
      <c r="H27" s="63">
        <f t="shared" si="4"/>
        <v>28705</v>
      </c>
      <c r="I27" s="63">
        <f t="shared" si="4"/>
        <v>96267</v>
      </c>
      <c r="J27" s="63">
        <f t="shared" si="4"/>
        <v>5000</v>
      </c>
      <c r="K27" s="63">
        <f t="shared" si="4"/>
        <v>12325.6</v>
      </c>
      <c r="L27" s="60">
        <f t="shared" si="1"/>
        <v>12.8035567743879</v>
      </c>
      <c r="M27" s="63">
        <f t="shared" si="4"/>
        <v>105992</v>
      </c>
      <c r="N27" s="63">
        <f t="shared" si="4"/>
        <v>534176</v>
      </c>
      <c r="O27" s="63">
        <f t="shared" si="4"/>
        <v>12124</v>
      </c>
      <c r="P27" s="63">
        <f t="shared" si="4"/>
        <v>66491.729999999981</v>
      </c>
      <c r="Q27" s="60">
        <f t="shared" si="2"/>
        <v>12.447532274007065</v>
      </c>
    </row>
    <row r="28" spans="1:17" ht="12.95" customHeight="1" x14ac:dyDescent="0.2">
      <c r="A28" s="48">
        <v>22</v>
      </c>
      <c r="B28" s="49" t="s">
        <v>42</v>
      </c>
      <c r="C28" s="61">
        <v>85</v>
      </c>
      <c r="D28" s="61">
        <v>2186</v>
      </c>
      <c r="E28" s="61">
        <v>0</v>
      </c>
      <c r="F28" s="61">
        <v>0</v>
      </c>
      <c r="G28" s="62">
        <f t="shared" si="3"/>
        <v>0</v>
      </c>
      <c r="H28" s="61">
        <v>585</v>
      </c>
      <c r="I28" s="61">
        <v>2346</v>
      </c>
      <c r="J28" s="61">
        <v>117</v>
      </c>
      <c r="K28" s="61">
        <v>436.12</v>
      </c>
      <c r="L28" s="62">
        <f t="shared" si="1"/>
        <v>18.58994032395567</v>
      </c>
      <c r="M28" s="61">
        <v>2692</v>
      </c>
      <c r="N28" s="61">
        <v>13217</v>
      </c>
      <c r="O28" s="61">
        <v>400</v>
      </c>
      <c r="P28" s="61">
        <v>1919.5</v>
      </c>
      <c r="Q28" s="62">
        <f t="shared" si="2"/>
        <v>14.522962850873874</v>
      </c>
    </row>
    <row r="29" spans="1:17" ht="12.95" customHeight="1" x14ac:dyDescent="0.2">
      <c r="A29" s="48">
        <v>23</v>
      </c>
      <c r="B29" s="49" t="s">
        <v>189</v>
      </c>
      <c r="C29" s="61">
        <v>0</v>
      </c>
      <c r="D29" s="61">
        <v>0</v>
      </c>
      <c r="E29" s="61">
        <v>0</v>
      </c>
      <c r="F29" s="61">
        <v>0</v>
      </c>
      <c r="G29" s="62">
        <v>0</v>
      </c>
      <c r="H29" s="61">
        <v>71</v>
      </c>
      <c r="I29" s="61">
        <v>214</v>
      </c>
      <c r="J29" s="61">
        <v>0</v>
      </c>
      <c r="K29" s="61">
        <v>0</v>
      </c>
      <c r="L29" s="62">
        <f t="shared" si="1"/>
        <v>0</v>
      </c>
      <c r="M29" s="61">
        <v>366</v>
      </c>
      <c r="N29" s="61">
        <v>1867</v>
      </c>
      <c r="O29" s="61">
        <v>21</v>
      </c>
      <c r="P29" s="61">
        <v>98</v>
      </c>
      <c r="Q29" s="62">
        <f t="shared" si="2"/>
        <v>5.2490626673808247</v>
      </c>
    </row>
    <row r="30" spans="1:17" ht="12.95" customHeight="1" x14ac:dyDescent="0.2">
      <c r="A30" s="48">
        <v>24</v>
      </c>
      <c r="B30" s="49" t="s">
        <v>190</v>
      </c>
      <c r="C30" s="61">
        <v>0</v>
      </c>
      <c r="D30" s="61">
        <v>0</v>
      </c>
      <c r="E30" s="61">
        <v>0</v>
      </c>
      <c r="F30" s="61">
        <v>0</v>
      </c>
      <c r="G30" s="62">
        <v>0</v>
      </c>
      <c r="H30" s="61">
        <v>8</v>
      </c>
      <c r="I30" s="61">
        <v>15</v>
      </c>
      <c r="J30" s="61">
        <v>0</v>
      </c>
      <c r="K30" s="61">
        <v>0</v>
      </c>
      <c r="L30" s="62">
        <f t="shared" si="1"/>
        <v>0</v>
      </c>
      <c r="M30" s="61">
        <v>67</v>
      </c>
      <c r="N30" s="61">
        <v>375</v>
      </c>
      <c r="O30" s="61">
        <v>0</v>
      </c>
      <c r="P30" s="61">
        <v>0</v>
      </c>
      <c r="Q30" s="62">
        <f t="shared" si="2"/>
        <v>0</v>
      </c>
    </row>
    <row r="31" spans="1:17" ht="12.95" customHeight="1" x14ac:dyDescent="0.2">
      <c r="A31" s="48">
        <v>25</v>
      </c>
      <c r="B31" s="49" t="s">
        <v>46</v>
      </c>
      <c r="C31" s="61">
        <v>0</v>
      </c>
      <c r="D31" s="61">
        <v>0</v>
      </c>
      <c r="E31" s="61">
        <v>0</v>
      </c>
      <c r="F31" s="61">
        <v>0</v>
      </c>
      <c r="G31" s="62">
        <v>0</v>
      </c>
      <c r="H31" s="61">
        <v>22</v>
      </c>
      <c r="I31" s="61">
        <v>87</v>
      </c>
      <c r="J31" s="61">
        <v>0</v>
      </c>
      <c r="K31" s="61">
        <v>0</v>
      </c>
      <c r="L31" s="62">
        <f t="shared" si="1"/>
        <v>0</v>
      </c>
      <c r="M31" s="61">
        <v>184</v>
      </c>
      <c r="N31" s="61">
        <v>1012</v>
      </c>
      <c r="O31" s="61">
        <v>1</v>
      </c>
      <c r="P31" s="61">
        <v>7</v>
      </c>
      <c r="Q31" s="62">
        <f t="shared" si="2"/>
        <v>0.69169960474308301</v>
      </c>
    </row>
    <row r="32" spans="1:17" ht="12.95" customHeight="1" x14ac:dyDescent="0.2">
      <c r="A32" s="48">
        <v>26</v>
      </c>
      <c r="B32" s="49" t="s">
        <v>191</v>
      </c>
      <c r="C32" s="61">
        <v>0</v>
      </c>
      <c r="D32" s="61">
        <v>0</v>
      </c>
      <c r="E32" s="61">
        <v>1</v>
      </c>
      <c r="F32" s="61">
        <v>2</v>
      </c>
      <c r="G32" s="62">
        <v>0</v>
      </c>
      <c r="H32" s="61">
        <v>87</v>
      </c>
      <c r="I32" s="61">
        <v>293</v>
      </c>
      <c r="J32" s="61">
        <v>1</v>
      </c>
      <c r="K32" s="61">
        <v>2</v>
      </c>
      <c r="L32" s="62">
        <f t="shared" si="1"/>
        <v>0.68259385665529015</v>
      </c>
      <c r="M32" s="61">
        <v>280</v>
      </c>
      <c r="N32" s="61">
        <v>1590</v>
      </c>
      <c r="O32" s="61">
        <v>50</v>
      </c>
      <c r="P32" s="61">
        <v>422</v>
      </c>
      <c r="Q32" s="62">
        <f t="shared" si="2"/>
        <v>26.540880503144653</v>
      </c>
    </row>
    <row r="33" spans="1:17" ht="12.95" customHeight="1" x14ac:dyDescent="0.2">
      <c r="A33" s="48">
        <v>27</v>
      </c>
      <c r="B33" s="49" t="s">
        <v>192</v>
      </c>
      <c r="C33" s="61">
        <v>0</v>
      </c>
      <c r="D33" s="61">
        <v>0</v>
      </c>
      <c r="E33" s="61">
        <v>0</v>
      </c>
      <c r="F33" s="61">
        <v>0</v>
      </c>
      <c r="G33" s="62">
        <v>0</v>
      </c>
      <c r="H33" s="61">
        <v>14</v>
      </c>
      <c r="I33" s="61">
        <v>56</v>
      </c>
      <c r="J33" s="61">
        <v>0</v>
      </c>
      <c r="K33" s="61">
        <v>0</v>
      </c>
      <c r="L33" s="62">
        <f t="shared" si="1"/>
        <v>0</v>
      </c>
      <c r="M33" s="61">
        <v>118</v>
      </c>
      <c r="N33" s="61">
        <v>685</v>
      </c>
      <c r="O33" s="61">
        <v>0</v>
      </c>
      <c r="P33" s="61">
        <v>0</v>
      </c>
      <c r="Q33" s="62">
        <f t="shared" si="2"/>
        <v>0</v>
      </c>
    </row>
    <row r="34" spans="1:17" ht="12.95" customHeight="1" x14ac:dyDescent="0.2">
      <c r="A34" s="48">
        <v>28</v>
      </c>
      <c r="B34" s="49" t="s">
        <v>193</v>
      </c>
      <c r="C34" s="61">
        <v>0</v>
      </c>
      <c r="D34" s="61">
        <v>0</v>
      </c>
      <c r="E34" s="61">
        <v>0</v>
      </c>
      <c r="F34" s="61">
        <v>0</v>
      </c>
      <c r="G34" s="62">
        <v>0</v>
      </c>
      <c r="H34" s="61">
        <v>64</v>
      </c>
      <c r="I34" s="61">
        <v>213</v>
      </c>
      <c r="J34" s="61">
        <v>3</v>
      </c>
      <c r="K34" s="61">
        <v>3</v>
      </c>
      <c r="L34" s="62">
        <f t="shared" si="1"/>
        <v>1.408450704225352</v>
      </c>
      <c r="M34" s="61">
        <v>362</v>
      </c>
      <c r="N34" s="61">
        <v>1970</v>
      </c>
      <c r="O34" s="61">
        <v>15</v>
      </c>
      <c r="P34" s="61">
        <v>104</v>
      </c>
      <c r="Q34" s="62">
        <f t="shared" si="2"/>
        <v>5.2791878172588831</v>
      </c>
    </row>
    <row r="35" spans="1:17" ht="12.95" customHeight="1" x14ac:dyDescent="0.2">
      <c r="A35" s="48">
        <v>29</v>
      </c>
      <c r="B35" s="49" t="s">
        <v>66</v>
      </c>
      <c r="C35" s="61">
        <v>92</v>
      </c>
      <c r="D35" s="61">
        <v>1303</v>
      </c>
      <c r="E35" s="61">
        <v>0</v>
      </c>
      <c r="F35" s="61">
        <v>0</v>
      </c>
      <c r="G35" s="62">
        <f>F35*100/D35</f>
        <v>0</v>
      </c>
      <c r="H35" s="61">
        <v>944</v>
      </c>
      <c r="I35" s="61">
        <v>3215</v>
      </c>
      <c r="J35" s="61">
        <v>51</v>
      </c>
      <c r="K35" s="61">
        <v>107.65</v>
      </c>
      <c r="L35" s="62">
        <f t="shared" si="1"/>
        <v>3.3483670295489891</v>
      </c>
      <c r="M35" s="61">
        <v>4669</v>
      </c>
      <c r="N35" s="61">
        <v>23479</v>
      </c>
      <c r="O35" s="61">
        <v>518</v>
      </c>
      <c r="P35" s="61">
        <v>511.93</v>
      </c>
      <c r="Q35" s="62">
        <f t="shared" si="2"/>
        <v>2.1803739511904254</v>
      </c>
    </row>
    <row r="36" spans="1:17" ht="12.95" customHeight="1" x14ac:dyDescent="0.2">
      <c r="A36" s="48">
        <v>30</v>
      </c>
      <c r="B36" s="49" t="s">
        <v>67</v>
      </c>
      <c r="C36" s="61">
        <v>251</v>
      </c>
      <c r="D36" s="61">
        <v>5382</v>
      </c>
      <c r="E36" s="61">
        <v>0</v>
      </c>
      <c r="F36" s="61">
        <v>0</v>
      </c>
      <c r="G36" s="62">
        <f>F36*100/D36</f>
        <v>0</v>
      </c>
      <c r="H36" s="61">
        <v>927</v>
      </c>
      <c r="I36" s="61">
        <v>3319</v>
      </c>
      <c r="J36" s="61">
        <v>0</v>
      </c>
      <c r="K36" s="61">
        <v>0</v>
      </c>
      <c r="L36" s="62">
        <f t="shared" si="1"/>
        <v>0</v>
      </c>
      <c r="M36" s="61">
        <v>4585</v>
      </c>
      <c r="N36" s="61">
        <v>24677</v>
      </c>
      <c r="O36" s="61">
        <v>17</v>
      </c>
      <c r="P36" s="61">
        <v>206</v>
      </c>
      <c r="Q36" s="62">
        <f t="shared" si="2"/>
        <v>0.83478542772622277</v>
      </c>
    </row>
    <row r="37" spans="1:17" ht="12.95" customHeight="1" x14ac:dyDescent="0.2">
      <c r="A37" s="48">
        <v>31</v>
      </c>
      <c r="B37" s="49" t="s">
        <v>194</v>
      </c>
      <c r="C37" s="61">
        <v>0</v>
      </c>
      <c r="D37" s="61">
        <v>0</v>
      </c>
      <c r="E37" s="61">
        <v>0</v>
      </c>
      <c r="F37" s="61">
        <v>0</v>
      </c>
      <c r="G37" s="62">
        <v>0</v>
      </c>
      <c r="H37" s="61">
        <v>79</v>
      </c>
      <c r="I37" s="61">
        <v>192</v>
      </c>
      <c r="J37" s="61">
        <v>0</v>
      </c>
      <c r="K37" s="61">
        <v>0</v>
      </c>
      <c r="L37" s="62">
        <f t="shared" si="1"/>
        <v>0</v>
      </c>
      <c r="M37" s="61">
        <v>305</v>
      </c>
      <c r="N37" s="61">
        <v>1523</v>
      </c>
      <c r="O37" s="61">
        <v>526</v>
      </c>
      <c r="P37" s="61">
        <v>411.34</v>
      </c>
      <c r="Q37" s="62">
        <f t="shared" si="2"/>
        <v>27.008535784635587</v>
      </c>
    </row>
    <row r="38" spans="1:17" ht="12.95" customHeight="1" x14ac:dyDescent="0.2">
      <c r="A38" s="48">
        <v>32</v>
      </c>
      <c r="B38" s="49" t="s">
        <v>195</v>
      </c>
      <c r="C38" s="61">
        <v>0</v>
      </c>
      <c r="D38" s="61">
        <v>0</v>
      </c>
      <c r="E38" s="61">
        <v>0</v>
      </c>
      <c r="F38" s="61">
        <v>0</v>
      </c>
      <c r="G38" s="62">
        <v>0</v>
      </c>
      <c r="H38" s="61">
        <v>129</v>
      </c>
      <c r="I38" s="61">
        <v>516</v>
      </c>
      <c r="J38" s="61">
        <v>0</v>
      </c>
      <c r="K38" s="61">
        <v>0</v>
      </c>
      <c r="L38" s="62">
        <f t="shared" si="1"/>
        <v>0</v>
      </c>
      <c r="M38" s="61">
        <v>722</v>
      </c>
      <c r="N38" s="61">
        <v>3992</v>
      </c>
      <c r="O38" s="61">
        <v>0</v>
      </c>
      <c r="P38" s="61">
        <v>0</v>
      </c>
      <c r="Q38" s="62">
        <f t="shared" si="2"/>
        <v>0</v>
      </c>
    </row>
    <row r="39" spans="1:17" ht="12.95" customHeight="1" x14ac:dyDescent="0.2">
      <c r="A39" s="48">
        <v>33</v>
      </c>
      <c r="B39" s="49" t="s">
        <v>196</v>
      </c>
      <c r="C39" s="61">
        <v>0</v>
      </c>
      <c r="D39" s="61">
        <v>0</v>
      </c>
      <c r="E39" s="61">
        <v>0</v>
      </c>
      <c r="F39" s="61">
        <v>0</v>
      </c>
      <c r="G39" s="62">
        <v>0</v>
      </c>
      <c r="H39" s="61">
        <v>38</v>
      </c>
      <c r="I39" s="61">
        <v>152</v>
      </c>
      <c r="J39" s="61">
        <v>0</v>
      </c>
      <c r="K39" s="61">
        <v>0</v>
      </c>
      <c r="L39" s="62">
        <f t="shared" si="1"/>
        <v>0</v>
      </c>
      <c r="M39" s="61">
        <v>258</v>
      </c>
      <c r="N39" s="61">
        <v>1425</v>
      </c>
      <c r="O39" s="61">
        <v>0</v>
      </c>
      <c r="P39" s="61">
        <v>0</v>
      </c>
      <c r="Q39" s="62">
        <f t="shared" si="2"/>
        <v>0</v>
      </c>
    </row>
    <row r="40" spans="1:17" ht="12.95" customHeight="1" x14ac:dyDescent="0.2">
      <c r="A40" s="48">
        <v>34</v>
      </c>
      <c r="B40" s="49" t="s">
        <v>197</v>
      </c>
      <c r="C40" s="61">
        <v>0</v>
      </c>
      <c r="D40" s="61">
        <v>0</v>
      </c>
      <c r="E40" s="61">
        <v>0</v>
      </c>
      <c r="F40" s="61">
        <v>0</v>
      </c>
      <c r="G40" s="62">
        <v>0</v>
      </c>
      <c r="H40" s="61">
        <v>54</v>
      </c>
      <c r="I40" s="61">
        <v>230</v>
      </c>
      <c r="J40" s="61">
        <v>7</v>
      </c>
      <c r="K40" s="61">
        <v>28.19</v>
      </c>
      <c r="L40" s="62">
        <f t="shared" si="1"/>
        <v>12.256521739130434</v>
      </c>
      <c r="M40" s="61">
        <v>279</v>
      </c>
      <c r="N40" s="61">
        <v>1573</v>
      </c>
      <c r="O40" s="61">
        <v>31</v>
      </c>
      <c r="P40" s="61">
        <v>98</v>
      </c>
      <c r="Q40" s="62">
        <f t="shared" si="2"/>
        <v>6.2301335028607756</v>
      </c>
    </row>
    <row r="41" spans="1:17" ht="12.95" customHeight="1" x14ac:dyDescent="0.2">
      <c r="A41" s="48">
        <v>35</v>
      </c>
      <c r="B41" s="49" t="s">
        <v>198</v>
      </c>
      <c r="C41" s="61">
        <v>0</v>
      </c>
      <c r="D41" s="61">
        <v>0</v>
      </c>
      <c r="E41" s="61">
        <v>0</v>
      </c>
      <c r="F41" s="61">
        <v>0</v>
      </c>
      <c r="G41" s="62">
        <v>0</v>
      </c>
      <c r="H41" s="61">
        <v>40</v>
      </c>
      <c r="I41" s="61">
        <v>181</v>
      </c>
      <c r="J41" s="61">
        <v>0</v>
      </c>
      <c r="K41" s="61">
        <v>0</v>
      </c>
      <c r="L41" s="62">
        <f t="shared" si="1"/>
        <v>0</v>
      </c>
      <c r="M41" s="61">
        <v>217</v>
      </c>
      <c r="N41" s="61">
        <v>1242</v>
      </c>
      <c r="O41" s="61">
        <v>0</v>
      </c>
      <c r="P41" s="61">
        <v>0</v>
      </c>
      <c r="Q41" s="62">
        <f t="shared" si="2"/>
        <v>0</v>
      </c>
    </row>
    <row r="42" spans="1:17" ht="12.95" customHeight="1" x14ac:dyDescent="0.2">
      <c r="A42" s="48">
        <v>36</v>
      </c>
      <c r="B42" s="49" t="s">
        <v>68</v>
      </c>
      <c r="C42" s="61">
        <v>0</v>
      </c>
      <c r="D42" s="61">
        <v>0</v>
      </c>
      <c r="E42" s="61">
        <v>0</v>
      </c>
      <c r="F42" s="61">
        <v>0</v>
      </c>
      <c r="G42" s="62">
        <v>0</v>
      </c>
      <c r="H42" s="61">
        <v>101</v>
      </c>
      <c r="I42" s="61">
        <v>394</v>
      </c>
      <c r="J42" s="61">
        <v>0</v>
      </c>
      <c r="K42" s="61">
        <v>0</v>
      </c>
      <c r="L42" s="62">
        <f t="shared" si="1"/>
        <v>0</v>
      </c>
      <c r="M42" s="61">
        <v>498</v>
      </c>
      <c r="N42" s="61">
        <v>2580</v>
      </c>
      <c r="O42" s="61">
        <v>36</v>
      </c>
      <c r="P42" s="61">
        <v>252.47</v>
      </c>
      <c r="Q42" s="62">
        <f t="shared" si="2"/>
        <v>9.7856589147286819</v>
      </c>
    </row>
    <row r="43" spans="1:17" ht="12.95" customHeight="1" x14ac:dyDescent="0.2">
      <c r="A43" s="48">
        <v>37</v>
      </c>
      <c r="B43" s="49" t="s">
        <v>199</v>
      </c>
      <c r="C43" s="61">
        <v>0</v>
      </c>
      <c r="D43" s="61">
        <v>0</v>
      </c>
      <c r="E43" s="61">
        <v>0</v>
      </c>
      <c r="F43" s="61">
        <v>0</v>
      </c>
      <c r="G43" s="62">
        <v>0</v>
      </c>
      <c r="H43" s="61">
        <v>32</v>
      </c>
      <c r="I43" s="61">
        <v>137</v>
      </c>
      <c r="J43" s="61">
        <v>0</v>
      </c>
      <c r="K43" s="61">
        <v>0</v>
      </c>
      <c r="L43" s="62">
        <f t="shared" si="1"/>
        <v>0</v>
      </c>
      <c r="M43" s="61">
        <v>185</v>
      </c>
      <c r="N43" s="61">
        <v>1080</v>
      </c>
      <c r="O43" s="61">
        <v>0</v>
      </c>
      <c r="P43" s="61">
        <v>0</v>
      </c>
      <c r="Q43" s="62">
        <f t="shared" si="2"/>
        <v>0</v>
      </c>
    </row>
    <row r="44" spans="1:17" ht="12.95" customHeight="1" x14ac:dyDescent="0.2">
      <c r="A44" s="48">
        <v>38</v>
      </c>
      <c r="B44" s="49" t="s">
        <v>200</v>
      </c>
      <c r="C44" s="61">
        <v>0</v>
      </c>
      <c r="D44" s="61">
        <v>0</v>
      </c>
      <c r="E44" s="61">
        <v>0</v>
      </c>
      <c r="F44" s="61">
        <v>0</v>
      </c>
      <c r="G44" s="62">
        <v>0</v>
      </c>
      <c r="H44" s="61">
        <v>56</v>
      </c>
      <c r="I44" s="61">
        <v>171</v>
      </c>
      <c r="J44" s="61">
        <v>29</v>
      </c>
      <c r="K44" s="61">
        <v>9</v>
      </c>
      <c r="L44" s="62">
        <f t="shared" si="1"/>
        <v>5.2631578947368425</v>
      </c>
      <c r="M44" s="61">
        <v>333</v>
      </c>
      <c r="N44" s="61">
        <v>1855</v>
      </c>
      <c r="O44" s="61">
        <v>50</v>
      </c>
      <c r="P44" s="61">
        <v>15</v>
      </c>
      <c r="Q44" s="62">
        <f t="shared" si="2"/>
        <v>0.80862533692722371</v>
      </c>
    </row>
    <row r="45" spans="1:17" ht="12.95" customHeight="1" x14ac:dyDescent="0.2">
      <c r="A45" s="48">
        <v>39</v>
      </c>
      <c r="B45" s="49" t="s">
        <v>201</v>
      </c>
      <c r="C45" s="61">
        <v>0</v>
      </c>
      <c r="D45" s="61">
        <v>0</v>
      </c>
      <c r="E45" s="61">
        <v>0</v>
      </c>
      <c r="F45" s="61">
        <v>0</v>
      </c>
      <c r="G45" s="62">
        <v>0</v>
      </c>
      <c r="H45" s="61">
        <v>32</v>
      </c>
      <c r="I45" s="61">
        <v>115</v>
      </c>
      <c r="J45" s="61">
        <v>0</v>
      </c>
      <c r="K45" s="61">
        <v>0</v>
      </c>
      <c r="L45" s="62">
        <f t="shared" si="1"/>
        <v>0</v>
      </c>
      <c r="M45" s="61">
        <v>247</v>
      </c>
      <c r="N45" s="61">
        <v>1364</v>
      </c>
      <c r="O45" s="61">
        <v>0</v>
      </c>
      <c r="P45" s="61">
        <v>0</v>
      </c>
      <c r="Q45" s="62">
        <f t="shared" si="2"/>
        <v>0</v>
      </c>
    </row>
    <row r="46" spans="1:17" ht="12.95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2">
        <v>0</v>
      </c>
      <c r="H46" s="61">
        <v>0</v>
      </c>
      <c r="I46" s="61">
        <v>0</v>
      </c>
      <c r="J46" s="61">
        <v>0</v>
      </c>
      <c r="K46" s="61">
        <v>0</v>
      </c>
      <c r="L46" s="62">
        <v>0</v>
      </c>
      <c r="M46" s="61">
        <v>0</v>
      </c>
      <c r="N46" s="61">
        <v>0</v>
      </c>
      <c r="O46" s="61">
        <v>0</v>
      </c>
      <c r="P46" s="61">
        <v>0</v>
      </c>
      <c r="Q46" s="62">
        <v>0</v>
      </c>
    </row>
    <row r="47" spans="1:17" ht="12.95" customHeight="1" x14ac:dyDescent="0.2">
      <c r="A47" s="48">
        <v>41</v>
      </c>
      <c r="B47" s="49" t="s">
        <v>202</v>
      </c>
      <c r="C47" s="61">
        <v>0</v>
      </c>
      <c r="D47" s="61">
        <v>0</v>
      </c>
      <c r="E47" s="61">
        <v>0</v>
      </c>
      <c r="F47" s="61">
        <v>0</v>
      </c>
      <c r="G47" s="62">
        <v>0</v>
      </c>
      <c r="H47" s="61">
        <v>4</v>
      </c>
      <c r="I47" s="61">
        <v>9</v>
      </c>
      <c r="J47" s="61">
        <v>0</v>
      </c>
      <c r="K47" s="61">
        <v>0</v>
      </c>
      <c r="L47" s="62">
        <f t="shared" ref="L47:L57" si="5">K47*100/I47</f>
        <v>0</v>
      </c>
      <c r="M47" s="61">
        <v>10</v>
      </c>
      <c r="N47" s="61">
        <v>39</v>
      </c>
      <c r="O47" s="61">
        <v>0</v>
      </c>
      <c r="P47" s="61">
        <v>0</v>
      </c>
      <c r="Q47" s="62">
        <f t="shared" si="2"/>
        <v>0</v>
      </c>
    </row>
    <row r="48" spans="1:17" ht="12.95" customHeight="1" x14ac:dyDescent="0.2">
      <c r="A48" s="48">
        <v>42</v>
      </c>
      <c r="B48" s="49" t="s">
        <v>71</v>
      </c>
      <c r="C48" s="61">
        <v>0</v>
      </c>
      <c r="D48" s="61">
        <v>0</v>
      </c>
      <c r="E48" s="61">
        <v>0</v>
      </c>
      <c r="F48" s="61">
        <v>0</v>
      </c>
      <c r="G48" s="62">
        <v>0</v>
      </c>
      <c r="H48" s="61">
        <v>90</v>
      </c>
      <c r="I48" s="61">
        <v>287</v>
      </c>
      <c r="J48" s="61">
        <v>0</v>
      </c>
      <c r="K48" s="61">
        <v>0</v>
      </c>
      <c r="L48" s="62">
        <f t="shared" si="5"/>
        <v>0</v>
      </c>
      <c r="M48" s="61">
        <v>402</v>
      </c>
      <c r="N48" s="61">
        <v>2289</v>
      </c>
      <c r="O48" s="61">
        <v>26</v>
      </c>
      <c r="P48" s="61">
        <v>215</v>
      </c>
      <c r="Q48" s="62">
        <f t="shared" si="2"/>
        <v>9.3927479248580159</v>
      </c>
    </row>
    <row r="49" spans="1:17" s="64" customFormat="1" ht="12.95" customHeight="1" x14ac:dyDescent="0.2">
      <c r="A49" s="298"/>
      <c r="B49" s="140" t="s">
        <v>291</v>
      </c>
      <c r="C49" s="63">
        <f>SUM(C28:C48)</f>
        <v>428</v>
      </c>
      <c r="D49" s="63">
        <f t="shared" ref="D49:P49" si="6">SUM(D28:D48)</f>
        <v>8871</v>
      </c>
      <c r="E49" s="63">
        <f t="shared" si="6"/>
        <v>1</v>
      </c>
      <c r="F49" s="63">
        <f t="shared" si="6"/>
        <v>2</v>
      </c>
      <c r="G49" s="60">
        <f>F49*100/D49</f>
        <v>2.254537256228159E-2</v>
      </c>
      <c r="H49" s="63">
        <f t="shared" si="6"/>
        <v>3377</v>
      </c>
      <c r="I49" s="63">
        <f t="shared" si="6"/>
        <v>12142</v>
      </c>
      <c r="J49" s="63">
        <f t="shared" si="6"/>
        <v>208</v>
      </c>
      <c r="K49" s="63">
        <f t="shared" si="6"/>
        <v>585.96</v>
      </c>
      <c r="L49" s="60">
        <f t="shared" si="5"/>
        <v>4.8258935924888817</v>
      </c>
      <c r="M49" s="63">
        <f t="shared" si="6"/>
        <v>16779</v>
      </c>
      <c r="N49" s="63">
        <f t="shared" si="6"/>
        <v>87834</v>
      </c>
      <c r="O49" s="63">
        <f t="shared" si="6"/>
        <v>1691</v>
      </c>
      <c r="P49" s="63">
        <f t="shared" si="6"/>
        <v>4260.24</v>
      </c>
      <c r="Q49" s="60">
        <f t="shared" si="2"/>
        <v>4.8503313067832501</v>
      </c>
    </row>
    <row r="50" spans="1:17" s="64" customFormat="1" ht="12.95" customHeight="1" x14ac:dyDescent="0.2">
      <c r="A50" s="298"/>
      <c r="B50" s="140" t="s">
        <v>595</v>
      </c>
      <c r="C50" s="63">
        <f>C49+C27</f>
        <v>3073</v>
      </c>
      <c r="D50" s="63">
        <f t="shared" ref="D50:P50" si="7">D49+D27</f>
        <v>67078</v>
      </c>
      <c r="E50" s="63">
        <f t="shared" si="7"/>
        <v>29</v>
      </c>
      <c r="F50" s="63">
        <f t="shared" si="7"/>
        <v>12239</v>
      </c>
      <c r="G50" s="60">
        <f>F50*100/D50</f>
        <v>18.245922657205046</v>
      </c>
      <c r="H50" s="63">
        <f t="shared" si="7"/>
        <v>32082</v>
      </c>
      <c r="I50" s="63">
        <f t="shared" si="7"/>
        <v>108409</v>
      </c>
      <c r="J50" s="63">
        <f t="shared" si="7"/>
        <v>5208</v>
      </c>
      <c r="K50" s="63">
        <f t="shared" si="7"/>
        <v>12911.560000000001</v>
      </c>
      <c r="L50" s="60">
        <f t="shared" si="5"/>
        <v>11.910044369009956</v>
      </c>
      <c r="M50" s="63">
        <f t="shared" si="7"/>
        <v>122771</v>
      </c>
      <c r="N50" s="63">
        <f t="shared" si="7"/>
        <v>622010</v>
      </c>
      <c r="O50" s="63">
        <f t="shared" si="7"/>
        <v>13815</v>
      </c>
      <c r="P50" s="63">
        <f t="shared" si="7"/>
        <v>70751.969999999987</v>
      </c>
      <c r="Q50" s="60">
        <f t="shared" si="2"/>
        <v>11.374731917493287</v>
      </c>
    </row>
    <row r="51" spans="1:17" ht="12.95" customHeight="1" x14ac:dyDescent="0.2">
      <c r="A51" s="48">
        <v>43</v>
      </c>
      <c r="B51" s="49" t="s">
        <v>41</v>
      </c>
      <c r="C51" s="61">
        <v>1</v>
      </c>
      <c r="D51" s="61">
        <v>156</v>
      </c>
      <c r="E51" s="61">
        <v>0</v>
      </c>
      <c r="F51" s="61">
        <v>0</v>
      </c>
      <c r="G51" s="62">
        <f>F51*100/D51</f>
        <v>0</v>
      </c>
      <c r="H51" s="61">
        <v>878</v>
      </c>
      <c r="I51" s="61">
        <v>2520</v>
      </c>
      <c r="J51" s="61">
        <v>10</v>
      </c>
      <c r="K51" s="61">
        <v>94.98</v>
      </c>
      <c r="L51" s="62">
        <f t="shared" si="5"/>
        <v>3.769047619047619</v>
      </c>
      <c r="M51" s="61">
        <v>3569</v>
      </c>
      <c r="N51" s="61">
        <v>16583</v>
      </c>
      <c r="O51" s="61">
        <v>30</v>
      </c>
      <c r="P51" s="61">
        <v>584.72</v>
      </c>
      <c r="Q51" s="62">
        <f t="shared" si="2"/>
        <v>3.5260206235301212</v>
      </c>
    </row>
    <row r="52" spans="1:17" ht="12.95" customHeight="1" x14ac:dyDescent="0.2">
      <c r="A52" s="48">
        <v>44</v>
      </c>
      <c r="B52" s="49" t="s">
        <v>203</v>
      </c>
      <c r="C52" s="61">
        <v>0</v>
      </c>
      <c r="D52" s="61">
        <v>0</v>
      </c>
      <c r="E52" s="61">
        <v>0</v>
      </c>
      <c r="F52" s="61">
        <v>0</v>
      </c>
      <c r="G52" s="62">
        <v>0</v>
      </c>
      <c r="H52" s="61">
        <v>1009</v>
      </c>
      <c r="I52" s="61">
        <v>4439</v>
      </c>
      <c r="J52" s="61">
        <v>31</v>
      </c>
      <c r="K52" s="61">
        <v>20</v>
      </c>
      <c r="L52" s="62">
        <f t="shared" si="5"/>
        <v>0.45055192610948414</v>
      </c>
      <c r="M52" s="61">
        <v>6301</v>
      </c>
      <c r="N52" s="61">
        <v>17018</v>
      </c>
      <c r="O52" s="61">
        <v>935</v>
      </c>
      <c r="P52" s="61">
        <v>363</v>
      </c>
      <c r="Q52" s="62">
        <f t="shared" si="2"/>
        <v>2.1330356093548009</v>
      </c>
    </row>
    <row r="53" spans="1:17" ht="12.95" customHeight="1" x14ac:dyDescent="0.2">
      <c r="A53" s="48">
        <v>45</v>
      </c>
      <c r="B53" s="49" t="s">
        <v>47</v>
      </c>
      <c r="C53" s="61">
        <v>0</v>
      </c>
      <c r="D53" s="61">
        <v>0</v>
      </c>
      <c r="E53" s="61">
        <v>0</v>
      </c>
      <c r="F53" s="61">
        <v>0</v>
      </c>
      <c r="G53" s="62">
        <v>0</v>
      </c>
      <c r="H53" s="61">
        <v>755</v>
      </c>
      <c r="I53" s="61">
        <v>2024</v>
      </c>
      <c r="J53" s="61">
        <v>30</v>
      </c>
      <c r="K53" s="61">
        <v>28</v>
      </c>
      <c r="L53" s="62">
        <f t="shared" si="5"/>
        <v>1.383399209486166</v>
      </c>
      <c r="M53" s="61">
        <v>2043</v>
      </c>
      <c r="N53" s="61">
        <v>9436</v>
      </c>
      <c r="O53" s="61">
        <v>131</v>
      </c>
      <c r="P53" s="61">
        <v>794.51</v>
      </c>
      <c r="Q53" s="62">
        <f t="shared" si="2"/>
        <v>8.4199872827469271</v>
      </c>
    </row>
    <row r="54" spans="1:17" s="64" customFormat="1" ht="12.95" customHeight="1" x14ac:dyDescent="0.2">
      <c r="A54" s="298"/>
      <c r="B54" s="140" t="s">
        <v>296</v>
      </c>
      <c r="C54" s="63">
        <f>SUM(C51:C53)</f>
        <v>1</v>
      </c>
      <c r="D54" s="63">
        <f t="shared" ref="D54:P54" si="8">SUM(D51:D53)</f>
        <v>156</v>
      </c>
      <c r="E54" s="63">
        <f t="shared" si="8"/>
        <v>0</v>
      </c>
      <c r="F54" s="63">
        <f t="shared" si="8"/>
        <v>0</v>
      </c>
      <c r="G54" s="60">
        <f>F54*100/D54</f>
        <v>0</v>
      </c>
      <c r="H54" s="63">
        <f t="shared" si="8"/>
        <v>2642</v>
      </c>
      <c r="I54" s="63">
        <f t="shared" si="8"/>
        <v>8983</v>
      </c>
      <c r="J54" s="63">
        <f t="shared" si="8"/>
        <v>71</v>
      </c>
      <c r="K54" s="63">
        <f t="shared" si="8"/>
        <v>142.98000000000002</v>
      </c>
      <c r="L54" s="60">
        <f t="shared" si="5"/>
        <v>1.5916731604141157</v>
      </c>
      <c r="M54" s="63">
        <f t="shared" si="8"/>
        <v>11913</v>
      </c>
      <c r="N54" s="63">
        <f t="shared" si="8"/>
        <v>43037</v>
      </c>
      <c r="O54" s="63">
        <f t="shared" si="8"/>
        <v>1096</v>
      </c>
      <c r="P54" s="63">
        <f t="shared" si="8"/>
        <v>1742.23</v>
      </c>
      <c r="Q54" s="60">
        <f t="shared" si="2"/>
        <v>4.0482143272068223</v>
      </c>
    </row>
    <row r="55" spans="1:17" ht="12.95" customHeight="1" x14ac:dyDescent="0.2">
      <c r="A55" s="48">
        <v>46</v>
      </c>
      <c r="B55" s="49" t="s">
        <v>596</v>
      </c>
      <c r="C55" s="61">
        <v>0</v>
      </c>
      <c r="D55" s="61">
        <v>0</v>
      </c>
      <c r="E55" s="61">
        <v>0</v>
      </c>
      <c r="F55" s="61">
        <v>0</v>
      </c>
      <c r="G55" s="62">
        <v>0</v>
      </c>
      <c r="H55" s="61">
        <v>777</v>
      </c>
      <c r="I55" s="61">
        <v>1882</v>
      </c>
      <c r="J55" s="61">
        <v>0</v>
      </c>
      <c r="K55" s="61">
        <v>0</v>
      </c>
      <c r="L55" s="62">
        <f t="shared" si="5"/>
        <v>0</v>
      </c>
      <c r="M55" s="61">
        <v>4520</v>
      </c>
      <c r="N55" s="61">
        <v>17857</v>
      </c>
      <c r="O55" s="61">
        <v>25</v>
      </c>
      <c r="P55" s="61">
        <v>102.35</v>
      </c>
      <c r="Q55" s="62">
        <f t="shared" si="2"/>
        <v>0.57316458531668257</v>
      </c>
    </row>
    <row r="56" spans="1:17" s="64" customFormat="1" ht="12.95" customHeight="1" x14ac:dyDescent="0.2">
      <c r="A56" s="298"/>
      <c r="B56" s="140" t="s">
        <v>294</v>
      </c>
      <c r="C56" s="63">
        <f>C55</f>
        <v>0</v>
      </c>
      <c r="D56" s="63">
        <f t="shared" ref="D56:P56" si="9">D55</f>
        <v>0</v>
      </c>
      <c r="E56" s="63">
        <f t="shared" si="9"/>
        <v>0</v>
      </c>
      <c r="F56" s="63">
        <f t="shared" si="9"/>
        <v>0</v>
      </c>
      <c r="G56" s="60">
        <v>0</v>
      </c>
      <c r="H56" s="63">
        <f t="shared" si="9"/>
        <v>777</v>
      </c>
      <c r="I56" s="63">
        <f t="shared" si="9"/>
        <v>1882</v>
      </c>
      <c r="J56" s="63">
        <f t="shared" si="9"/>
        <v>0</v>
      </c>
      <c r="K56" s="63">
        <f t="shared" si="9"/>
        <v>0</v>
      </c>
      <c r="L56" s="60">
        <f t="shared" si="5"/>
        <v>0</v>
      </c>
      <c r="M56" s="63">
        <f t="shared" si="9"/>
        <v>4520</v>
      </c>
      <c r="N56" s="63">
        <f t="shared" si="9"/>
        <v>17857</v>
      </c>
      <c r="O56" s="63">
        <f t="shared" si="9"/>
        <v>25</v>
      </c>
      <c r="P56" s="63">
        <f t="shared" si="9"/>
        <v>102.35</v>
      </c>
      <c r="Q56" s="60">
        <f t="shared" si="2"/>
        <v>0.57316458531668257</v>
      </c>
    </row>
    <row r="57" spans="1:17" ht="12.95" customHeight="1" x14ac:dyDescent="0.2">
      <c r="A57" s="48">
        <v>47</v>
      </c>
      <c r="B57" s="49" t="s">
        <v>588</v>
      </c>
      <c r="C57" s="61">
        <v>0</v>
      </c>
      <c r="D57" s="61">
        <v>0</v>
      </c>
      <c r="E57" s="61">
        <v>0</v>
      </c>
      <c r="F57" s="61">
        <v>0</v>
      </c>
      <c r="G57" s="62">
        <v>0</v>
      </c>
      <c r="H57" s="61">
        <v>34</v>
      </c>
      <c r="I57" s="61">
        <v>112</v>
      </c>
      <c r="J57" s="61">
        <v>0</v>
      </c>
      <c r="K57" s="61">
        <v>0</v>
      </c>
      <c r="L57" s="62">
        <f t="shared" si="5"/>
        <v>0</v>
      </c>
      <c r="M57" s="61">
        <v>190</v>
      </c>
      <c r="N57" s="61">
        <v>1053</v>
      </c>
      <c r="O57" s="61">
        <v>0</v>
      </c>
      <c r="P57" s="61">
        <v>0</v>
      </c>
      <c r="Q57" s="62">
        <f t="shared" si="2"/>
        <v>0</v>
      </c>
    </row>
    <row r="58" spans="1:17" ht="12.95" customHeight="1" x14ac:dyDescent="0.2">
      <c r="A58" s="48">
        <v>48</v>
      </c>
      <c r="B58" s="49" t="s">
        <v>589</v>
      </c>
      <c r="C58" s="61">
        <v>0</v>
      </c>
      <c r="D58" s="61">
        <v>0</v>
      </c>
      <c r="E58" s="61">
        <v>0</v>
      </c>
      <c r="F58" s="61">
        <v>0</v>
      </c>
      <c r="G58" s="62">
        <v>0</v>
      </c>
      <c r="H58" s="61">
        <v>0</v>
      </c>
      <c r="I58" s="61">
        <v>0</v>
      </c>
      <c r="J58" s="61">
        <v>0</v>
      </c>
      <c r="K58" s="61">
        <v>0</v>
      </c>
      <c r="L58" s="62">
        <v>0</v>
      </c>
      <c r="M58" s="61">
        <v>0</v>
      </c>
      <c r="N58" s="61">
        <v>0</v>
      </c>
      <c r="O58" s="61">
        <v>0</v>
      </c>
      <c r="P58" s="61">
        <v>0</v>
      </c>
      <c r="Q58" s="62">
        <v>0</v>
      </c>
    </row>
    <row r="59" spans="1:17" ht="12.95" customHeight="1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v>0</v>
      </c>
      <c r="F59" s="61">
        <v>0</v>
      </c>
      <c r="G59" s="62">
        <v>0</v>
      </c>
      <c r="H59" s="61">
        <v>0</v>
      </c>
      <c r="I59" s="61">
        <v>0</v>
      </c>
      <c r="J59" s="61">
        <v>0</v>
      </c>
      <c r="K59" s="61">
        <v>0</v>
      </c>
      <c r="L59" s="62">
        <v>0</v>
      </c>
      <c r="M59" s="61">
        <v>0</v>
      </c>
      <c r="N59" s="61">
        <v>0</v>
      </c>
      <c r="O59" s="61">
        <v>0</v>
      </c>
      <c r="P59" s="61">
        <v>0</v>
      </c>
      <c r="Q59" s="62">
        <v>0</v>
      </c>
    </row>
    <row r="60" spans="1:17" ht="12.95" customHeight="1" x14ac:dyDescent="0.2">
      <c r="A60" s="48">
        <v>50</v>
      </c>
      <c r="B60" s="49" t="s">
        <v>591</v>
      </c>
      <c r="C60" s="61">
        <v>0</v>
      </c>
      <c r="D60" s="61">
        <v>0</v>
      </c>
      <c r="E60" s="61">
        <v>0</v>
      </c>
      <c r="F60" s="61">
        <v>0</v>
      </c>
      <c r="G60" s="62">
        <v>0</v>
      </c>
      <c r="H60" s="61">
        <v>0</v>
      </c>
      <c r="I60" s="61">
        <v>0</v>
      </c>
      <c r="J60" s="61">
        <v>0</v>
      </c>
      <c r="K60" s="61">
        <v>0</v>
      </c>
      <c r="L60" s="62">
        <v>0</v>
      </c>
      <c r="M60" s="61">
        <v>0</v>
      </c>
      <c r="N60" s="61">
        <v>0</v>
      </c>
      <c r="O60" s="61">
        <v>0</v>
      </c>
      <c r="P60" s="61">
        <v>0</v>
      </c>
      <c r="Q60" s="62">
        <v>0</v>
      </c>
    </row>
    <row r="61" spans="1:17" ht="12.95" customHeight="1" x14ac:dyDescent="0.2">
      <c r="A61" s="48">
        <v>51</v>
      </c>
      <c r="B61" s="49" t="s">
        <v>592</v>
      </c>
      <c r="C61" s="61">
        <v>0</v>
      </c>
      <c r="D61" s="61">
        <v>0</v>
      </c>
      <c r="E61" s="61">
        <v>0</v>
      </c>
      <c r="F61" s="61">
        <v>0</v>
      </c>
      <c r="G61" s="62">
        <v>0</v>
      </c>
      <c r="H61" s="61">
        <v>0</v>
      </c>
      <c r="I61" s="61">
        <v>0</v>
      </c>
      <c r="J61" s="61">
        <v>0</v>
      </c>
      <c r="K61" s="61">
        <v>0</v>
      </c>
      <c r="L61" s="62">
        <v>0</v>
      </c>
      <c r="M61" s="61">
        <v>0</v>
      </c>
      <c r="N61" s="61">
        <v>0</v>
      </c>
      <c r="O61" s="61">
        <v>0</v>
      </c>
      <c r="P61" s="61">
        <v>0</v>
      </c>
      <c r="Q61" s="62">
        <v>0</v>
      </c>
    </row>
    <row r="62" spans="1:17" ht="12.95" customHeight="1" x14ac:dyDescent="0.2">
      <c r="A62" s="48">
        <v>52</v>
      </c>
      <c r="B62" s="299" t="s">
        <v>582</v>
      </c>
      <c r="C62" s="61">
        <v>0</v>
      </c>
      <c r="D62" s="61">
        <v>0</v>
      </c>
      <c r="E62" s="61">
        <v>0</v>
      </c>
      <c r="F62" s="61">
        <v>0</v>
      </c>
      <c r="G62" s="62">
        <v>0</v>
      </c>
      <c r="H62" s="61">
        <v>0</v>
      </c>
      <c r="I62" s="61">
        <v>0</v>
      </c>
      <c r="J62" s="61">
        <v>0</v>
      </c>
      <c r="K62" s="61">
        <v>0</v>
      </c>
      <c r="L62" s="62">
        <v>0</v>
      </c>
      <c r="M62" s="61">
        <v>0</v>
      </c>
      <c r="N62" s="61">
        <v>0</v>
      </c>
      <c r="O62" s="61">
        <v>0</v>
      </c>
      <c r="P62" s="61">
        <v>0</v>
      </c>
      <c r="Q62" s="62">
        <v>0</v>
      </c>
    </row>
    <row r="63" spans="1:17" ht="12.95" customHeight="1" x14ac:dyDescent="0.2">
      <c r="A63" s="48">
        <v>53</v>
      </c>
      <c r="B63" s="49" t="s">
        <v>593</v>
      </c>
      <c r="C63" s="61">
        <v>0</v>
      </c>
      <c r="D63" s="61">
        <v>0</v>
      </c>
      <c r="E63" s="61">
        <v>0</v>
      </c>
      <c r="F63" s="61">
        <v>0</v>
      </c>
      <c r="G63" s="62">
        <v>0</v>
      </c>
      <c r="H63" s="61">
        <v>0</v>
      </c>
      <c r="I63" s="61">
        <v>0</v>
      </c>
      <c r="J63" s="61">
        <v>0</v>
      </c>
      <c r="K63" s="61">
        <v>0</v>
      </c>
      <c r="L63" s="62">
        <v>0</v>
      </c>
      <c r="M63" s="61">
        <v>0</v>
      </c>
      <c r="N63" s="61">
        <v>0</v>
      </c>
      <c r="O63" s="61">
        <v>0</v>
      </c>
      <c r="P63" s="61">
        <v>0</v>
      </c>
      <c r="Q63" s="62">
        <v>0</v>
      </c>
    </row>
    <row r="64" spans="1:17" s="64" customFormat="1" ht="12.95" customHeight="1" x14ac:dyDescent="0.2">
      <c r="A64" s="298"/>
      <c r="B64" s="140" t="s">
        <v>594</v>
      </c>
      <c r="C64" s="63">
        <f>SUM(C57:C63)</f>
        <v>0</v>
      </c>
      <c r="D64" s="63">
        <f t="shared" ref="D64:P64" si="10">SUM(D57:D63)</f>
        <v>0</v>
      </c>
      <c r="E64" s="63">
        <f t="shared" si="10"/>
        <v>0</v>
      </c>
      <c r="F64" s="63">
        <f t="shared" si="10"/>
        <v>0</v>
      </c>
      <c r="G64" s="60">
        <v>0</v>
      </c>
      <c r="H64" s="63">
        <f t="shared" si="10"/>
        <v>34</v>
      </c>
      <c r="I64" s="63">
        <f t="shared" si="10"/>
        <v>112</v>
      </c>
      <c r="J64" s="63">
        <f t="shared" si="10"/>
        <v>0</v>
      </c>
      <c r="K64" s="63">
        <f t="shared" si="10"/>
        <v>0</v>
      </c>
      <c r="L64" s="60">
        <f>K64*100/I64</f>
        <v>0</v>
      </c>
      <c r="M64" s="63">
        <f t="shared" si="10"/>
        <v>190</v>
      </c>
      <c r="N64" s="63">
        <f t="shared" si="10"/>
        <v>1053</v>
      </c>
      <c r="O64" s="63">
        <f t="shared" si="10"/>
        <v>0</v>
      </c>
      <c r="P64" s="63">
        <f t="shared" si="10"/>
        <v>0</v>
      </c>
      <c r="Q64" s="60">
        <f t="shared" si="2"/>
        <v>0</v>
      </c>
    </row>
    <row r="65" spans="1:17" s="64" customFormat="1" ht="12.95" customHeight="1" x14ac:dyDescent="0.2">
      <c r="A65" s="140"/>
      <c r="B65" s="140" t="s">
        <v>0</v>
      </c>
      <c r="C65" s="63">
        <f>C64+C56+C54+C50</f>
        <v>3074</v>
      </c>
      <c r="D65" s="63">
        <f t="shared" ref="D65:P65" si="11">D64+D56+D54+D50</f>
        <v>67234</v>
      </c>
      <c r="E65" s="63">
        <f t="shared" si="11"/>
        <v>29</v>
      </c>
      <c r="F65" s="63">
        <f t="shared" si="11"/>
        <v>12239</v>
      </c>
      <c r="G65" s="60">
        <f>F65*100/D65</f>
        <v>18.203587470624981</v>
      </c>
      <c r="H65" s="63">
        <f t="shared" si="11"/>
        <v>35535</v>
      </c>
      <c r="I65" s="63">
        <f t="shared" si="11"/>
        <v>119386</v>
      </c>
      <c r="J65" s="63">
        <f t="shared" si="11"/>
        <v>5279</v>
      </c>
      <c r="K65" s="63">
        <f t="shared" si="11"/>
        <v>13054.54</v>
      </c>
      <c r="L65" s="60">
        <f>K65*100/I65</f>
        <v>10.934732715728812</v>
      </c>
      <c r="M65" s="63">
        <f t="shared" si="11"/>
        <v>139394</v>
      </c>
      <c r="N65" s="63">
        <f t="shared" si="11"/>
        <v>683957</v>
      </c>
      <c r="O65" s="63">
        <f t="shared" si="11"/>
        <v>14936</v>
      </c>
      <c r="P65" s="63">
        <f t="shared" si="11"/>
        <v>72596.549999999988</v>
      </c>
      <c r="Q65" s="60">
        <f t="shared" si="2"/>
        <v>10.614197968585744</v>
      </c>
    </row>
    <row r="66" spans="1:17" x14ac:dyDescent="0.2">
      <c r="I66" s="68" t="s">
        <v>1009</v>
      </c>
    </row>
    <row r="70" spans="1:17" x14ac:dyDescent="0.2">
      <c r="J70" s="68"/>
      <c r="K70" s="68"/>
    </row>
  </sheetData>
  <mergeCells count="16">
    <mergeCell ref="Q3:Q5"/>
    <mergeCell ref="A1:Q1"/>
    <mergeCell ref="A3:A5"/>
    <mergeCell ref="B3:B5"/>
    <mergeCell ref="E4:F4"/>
    <mergeCell ref="J4:K4"/>
    <mergeCell ref="O4:P4"/>
    <mergeCell ref="G3:G5"/>
    <mergeCell ref="C3:F3"/>
    <mergeCell ref="C4:D4"/>
    <mergeCell ref="H3:K3"/>
    <mergeCell ref="N2:P2"/>
    <mergeCell ref="H4:I4"/>
    <mergeCell ref="M3:P3"/>
    <mergeCell ref="M4:N4"/>
    <mergeCell ref="L3:L5"/>
  </mergeCells>
  <pageMargins left="0.75" right="0.2" top="0.75" bottom="0.75" header="0.3" footer="0.3"/>
  <pageSetup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66"/>
  <sheetViews>
    <sheetView zoomScale="115" zoomScaleNormal="115" workbookViewId="0">
      <pane xSplit="2" ySplit="5" topLeftCell="F60" activePane="bottomRight" state="frozen"/>
      <selection pane="topRight" activeCell="C1" sqref="C1"/>
      <selection pane="bottomLeft" activeCell="A6" sqref="A6"/>
      <selection pane="bottomRight" activeCell="M66" sqref="M66"/>
    </sheetView>
  </sheetViews>
  <sheetFormatPr defaultColWidth="4.42578125" defaultRowHeight="13.5" x14ac:dyDescent="0.2"/>
  <cols>
    <col min="1" max="1" width="4.42578125" style="50"/>
    <col min="2" max="2" width="21.85546875" style="50" bestFit="1" customWidth="1"/>
    <col min="3" max="4" width="10.140625" style="67" bestFit="1" customWidth="1"/>
    <col min="5" max="5" width="8" style="67" bestFit="1" customWidth="1"/>
    <col min="6" max="6" width="8.140625" style="67" customWidth="1"/>
    <col min="7" max="7" width="8.140625" style="65" customWidth="1"/>
    <col min="8" max="8" width="8" style="67" bestFit="1" customWidth="1"/>
    <col min="9" max="11" width="8.140625" style="67" customWidth="1"/>
    <col min="12" max="12" width="8.140625" style="65" customWidth="1"/>
    <col min="13" max="13" width="8" style="67" bestFit="1" customWidth="1"/>
    <col min="14" max="14" width="8.140625" style="67" customWidth="1"/>
    <col min="15" max="15" width="8.5703125" style="67" customWidth="1"/>
    <col min="16" max="16" width="9.140625" style="67" customWidth="1"/>
    <col min="17" max="17" width="10.28515625" style="67" customWidth="1"/>
    <col min="18" max="18" width="10.7109375" style="67" customWidth="1"/>
    <col min="19" max="19" width="10.140625" style="68" customWidth="1"/>
    <col min="20" max="20" width="10.42578125" style="68" customWidth="1"/>
    <col min="21" max="21" width="8" style="65" customWidth="1"/>
    <col min="22" max="22" width="10.42578125" style="67" hidden="1" customWidth="1"/>
    <col min="23" max="23" width="9.5703125" style="67" hidden="1" customWidth="1"/>
    <col min="24" max="24" width="8" style="67" hidden="1" customWidth="1"/>
    <col min="25" max="25" width="9" style="67" hidden="1" customWidth="1"/>
    <col min="26" max="26" width="4.42578125" style="50"/>
    <col min="27" max="27" width="9.85546875" style="65" customWidth="1"/>
    <col min="28" max="16384" width="4.42578125" style="50"/>
  </cols>
  <sheetData>
    <row r="1" spans="1:25" ht="18.75" x14ac:dyDescent="0.2">
      <c r="A1" s="470" t="s">
        <v>617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</row>
    <row r="2" spans="1:25" x14ac:dyDescent="0.2">
      <c r="B2" s="64" t="s">
        <v>125</v>
      </c>
      <c r="J2" s="67" t="s">
        <v>133</v>
      </c>
      <c r="P2" s="68" t="s">
        <v>156</v>
      </c>
      <c r="Q2" s="68"/>
      <c r="R2" s="68"/>
    </row>
    <row r="3" spans="1:25" ht="15" customHeight="1" x14ac:dyDescent="0.2">
      <c r="A3" s="472" t="s">
        <v>111</v>
      </c>
      <c r="B3" s="472" t="s">
        <v>95</v>
      </c>
      <c r="C3" s="512" t="s">
        <v>33</v>
      </c>
      <c r="D3" s="512"/>
      <c r="E3" s="512"/>
      <c r="F3" s="512"/>
      <c r="G3" s="476" t="s">
        <v>149</v>
      </c>
      <c r="H3" s="512" t="s">
        <v>34</v>
      </c>
      <c r="I3" s="512"/>
      <c r="J3" s="512"/>
      <c r="K3" s="512"/>
      <c r="L3" s="476" t="s">
        <v>149</v>
      </c>
      <c r="M3" s="512" t="s">
        <v>48</v>
      </c>
      <c r="N3" s="512"/>
      <c r="O3" s="512"/>
      <c r="P3" s="512"/>
      <c r="Q3" s="512" t="s">
        <v>49</v>
      </c>
      <c r="R3" s="512"/>
      <c r="S3" s="512"/>
      <c r="T3" s="512"/>
      <c r="U3" s="476" t="s">
        <v>149</v>
      </c>
    </row>
    <row r="4" spans="1:25" ht="15" customHeight="1" x14ac:dyDescent="0.2">
      <c r="A4" s="472"/>
      <c r="B4" s="472"/>
      <c r="C4" s="512" t="s">
        <v>19</v>
      </c>
      <c r="D4" s="512"/>
      <c r="E4" s="512" t="s">
        <v>150</v>
      </c>
      <c r="F4" s="512"/>
      <c r="G4" s="476"/>
      <c r="H4" s="512" t="s">
        <v>19</v>
      </c>
      <c r="I4" s="512"/>
      <c r="J4" s="512" t="s">
        <v>150</v>
      </c>
      <c r="K4" s="512"/>
      <c r="L4" s="476"/>
      <c r="M4" s="512" t="s">
        <v>19</v>
      </c>
      <c r="N4" s="512"/>
      <c r="O4" s="512" t="s">
        <v>150</v>
      </c>
      <c r="P4" s="512"/>
      <c r="Q4" s="512" t="s">
        <v>19</v>
      </c>
      <c r="R4" s="512"/>
      <c r="S4" s="512" t="s">
        <v>150</v>
      </c>
      <c r="T4" s="512"/>
      <c r="U4" s="476"/>
    </row>
    <row r="5" spans="1:25" ht="15" customHeight="1" x14ac:dyDescent="0.2">
      <c r="A5" s="472"/>
      <c r="B5" s="472"/>
      <c r="C5" s="157" t="s">
        <v>115</v>
      </c>
      <c r="D5" s="157" t="s">
        <v>94</v>
      </c>
      <c r="E5" s="157" t="s">
        <v>115</v>
      </c>
      <c r="F5" s="157" t="s">
        <v>94</v>
      </c>
      <c r="G5" s="476"/>
      <c r="H5" s="157" t="s">
        <v>115</v>
      </c>
      <c r="I5" s="157" t="s">
        <v>94</v>
      </c>
      <c r="J5" s="157" t="s">
        <v>115</v>
      </c>
      <c r="K5" s="157" t="s">
        <v>94</v>
      </c>
      <c r="L5" s="476"/>
      <c r="M5" s="157" t="s">
        <v>115</v>
      </c>
      <c r="N5" s="157" t="s">
        <v>94</v>
      </c>
      <c r="O5" s="157" t="s">
        <v>115</v>
      </c>
      <c r="P5" s="157" t="s">
        <v>94</v>
      </c>
      <c r="Q5" s="157" t="s">
        <v>115</v>
      </c>
      <c r="R5" s="157" t="s">
        <v>94</v>
      </c>
      <c r="S5" s="157" t="s">
        <v>115</v>
      </c>
      <c r="T5" s="157" t="s">
        <v>94</v>
      </c>
      <c r="U5" s="476"/>
      <c r="V5" s="157" t="s">
        <v>115</v>
      </c>
      <c r="W5" s="157" t="s">
        <v>94</v>
      </c>
      <c r="X5" s="157" t="s">
        <v>115</v>
      </c>
      <c r="Y5" s="157" t="s">
        <v>94</v>
      </c>
    </row>
    <row r="6" spans="1:25" ht="12.95" customHeight="1" x14ac:dyDescent="0.2">
      <c r="A6" s="48">
        <v>1</v>
      </c>
      <c r="B6" s="49" t="s">
        <v>50</v>
      </c>
      <c r="C6" s="61">
        <v>3752</v>
      </c>
      <c r="D6" s="61">
        <v>4856</v>
      </c>
      <c r="E6" s="61">
        <v>0</v>
      </c>
      <c r="F6" s="61">
        <v>0</v>
      </c>
      <c r="G6" s="62">
        <f t="shared" ref="G6:G37" si="0">F6*100/D6</f>
        <v>0</v>
      </c>
      <c r="H6" s="61">
        <v>677</v>
      </c>
      <c r="I6" s="61">
        <v>805</v>
      </c>
      <c r="J6" s="61">
        <v>0</v>
      </c>
      <c r="K6" s="61">
        <v>0</v>
      </c>
      <c r="L6" s="62">
        <f t="shared" ref="L6:L37" si="1">K6*100/I6</f>
        <v>0</v>
      </c>
      <c r="M6" s="61">
        <v>2212</v>
      </c>
      <c r="N6" s="61">
        <v>3622</v>
      </c>
      <c r="O6" s="61">
        <v>0</v>
      </c>
      <c r="P6" s="61">
        <v>0</v>
      </c>
      <c r="Q6" s="61">
        <f>M6+H6+C6+'ACP_PS_11(i)'!M6+'ACP_PS_11(i)'!H6+'ACP_PS_11(i)'!C6+ACP_MSME_10!C6+'ACP_Agri_9(ii)'!M6</f>
        <v>115990</v>
      </c>
      <c r="R6" s="61">
        <f>N6+I6+D6+'ACP_PS_11(i)'!N6+'ACP_PS_11(i)'!I6+'ACP_PS_11(i)'!D6+ACP_MSME_10!D6+'ACP_Agri_9(ii)'!N6</f>
        <v>316844</v>
      </c>
      <c r="S6" s="61">
        <f>O6+J6+E6+'ACP_PS_11(i)'!O6+'ACP_PS_11(i)'!J6+'ACP_PS_11(i)'!E6+ACP_MSME_10!O6+'ACP_Agri_9(ii)'!O6</f>
        <v>6997</v>
      </c>
      <c r="T6" s="61">
        <f>P6+K6+F6+'ACP_PS_11(i)'!P6+'ACP_PS_11(i)'!K6+'ACP_PS_11(i)'!F6+ACP_MSME_10!P6+'ACP_Agri_9(ii)'!P6</f>
        <v>18871</v>
      </c>
      <c r="U6" s="62">
        <f>T6*100/R6</f>
        <v>5.9559278383052856</v>
      </c>
      <c r="V6" s="67">
        <f>S6*100/'Pri Sec_outstanding_6'!O6</f>
        <v>4.3344401219119364</v>
      </c>
      <c r="W6" s="67">
        <f>T6*100/'Pri Sec_outstanding_6'!P6</f>
        <v>3.9504699700642676</v>
      </c>
      <c r="X6" s="67">
        <v>160275</v>
      </c>
      <c r="Y6" s="67">
        <v>465625</v>
      </c>
    </row>
    <row r="7" spans="1:25" ht="12.95" customHeight="1" x14ac:dyDescent="0.2">
      <c r="A7" s="48">
        <v>2</v>
      </c>
      <c r="B7" s="49" t="s">
        <v>51</v>
      </c>
      <c r="C7" s="61">
        <v>620</v>
      </c>
      <c r="D7" s="61">
        <v>930</v>
      </c>
      <c r="E7" s="61">
        <v>0</v>
      </c>
      <c r="F7" s="61">
        <v>0</v>
      </c>
      <c r="G7" s="62">
        <f t="shared" si="0"/>
        <v>0</v>
      </c>
      <c r="H7" s="61">
        <v>137</v>
      </c>
      <c r="I7" s="61">
        <v>191</v>
      </c>
      <c r="J7" s="61">
        <v>0</v>
      </c>
      <c r="K7" s="61">
        <v>0</v>
      </c>
      <c r="L7" s="62">
        <f t="shared" si="1"/>
        <v>0</v>
      </c>
      <c r="M7" s="61">
        <v>255</v>
      </c>
      <c r="N7" s="61">
        <v>497</v>
      </c>
      <c r="O7" s="61">
        <v>0</v>
      </c>
      <c r="P7" s="61">
        <v>0</v>
      </c>
      <c r="Q7" s="61">
        <f>M7+H7+C7+'ACP_PS_11(i)'!M7+'ACP_PS_11(i)'!H7+'ACP_PS_11(i)'!C7+ACP_MSME_10!C7+'ACP_Agri_9(ii)'!M7</f>
        <v>9504</v>
      </c>
      <c r="R7" s="61">
        <f>N7+I7+D7+'ACP_PS_11(i)'!N7+'ACP_PS_11(i)'!I7+'ACP_PS_11(i)'!D7+ACP_MSME_10!D7+'ACP_Agri_9(ii)'!N7</f>
        <v>36853</v>
      </c>
      <c r="S7" s="61">
        <f>O7+J7+E7+'ACP_PS_11(i)'!O7+'ACP_PS_11(i)'!J7+'ACP_PS_11(i)'!E7+ACP_MSME_10!O7+'ACP_Agri_9(ii)'!O7</f>
        <v>489</v>
      </c>
      <c r="T7" s="61">
        <f>P7+K7+F7+'ACP_PS_11(i)'!P7+'ACP_PS_11(i)'!K7+'ACP_PS_11(i)'!F7+ACP_MSME_10!P7+'ACP_Agri_9(ii)'!P7</f>
        <v>4078</v>
      </c>
      <c r="U7" s="62">
        <f t="shared" ref="U7:U65" si="2">T7*100/R7</f>
        <v>11.065584891324994</v>
      </c>
      <c r="V7" s="67">
        <f>S7*100/'Pri Sec_outstanding_6'!O7</f>
        <v>5.5911273725131485</v>
      </c>
      <c r="W7" s="67">
        <f>T7*100/'Pri Sec_outstanding_6'!P7</f>
        <v>8.5854439040821919</v>
      </c>
      <c r="X7" s="67">
        <v>7583</v>
      </c>
      <c r="Y7" s="67">
        <v>51206</v>
      </c>
    </row>
    <row r="8" spans="1:25" ht="12.95" customHeight="1" x14ac:dyDescent="0.2">
      <c r="A8" s="48">
        <v>3</v>
      </c>
      <c r="B8" s="49" t="s">
        <v>52</v>
      </c>
      <c r="C8" s="61">
        <v>5144</v>
      </c>
      <c r="D8" s="61">
        <v>11937</v>
      </c>
      <c r="E8" s="61">
        <v>0</v>
      </c>
      <c r="F8" s="61">
        <v>0</v>
      </c>
      <c r="G8" s="62">
        <f t="shared" si="0"/>
        <v>0</v>
      </c>
      <c r="H8" s="61">
        <v>1370</v>
      </c>
      <c r="I8" s="61">
        <v>1934</v>
      </c>
      <c r="J8" s="61">
        <v>0</v>
      </c>
      <c r="K8" s="61">
        <v>0</v>
      </c>
      <c r="L8" s="62">
        <f t="shared" si="1"/>
        <v>0</v>
      </c>
      <c r="M8" s="61">
        <v>2864</v>
      </c>
      <c r="N8" s="61">
        <v>6193</v>
      </c>
      <c r="O8" s="61">
        <v>649</v>
      </c>
      <c r="P8" s="61">
        <v>1929</v>
      </c>
      <c r="Q8" s="61">
        <f>M8+H8+C8+'ACP_PS_11(i)'!M8+'ACP_PS_11(i)'!H8+'ACP_PS_11(i)'!C8+ACP_MSME_10!C8+'ACP_Agri_9(ii)'!M8</f>
        <v>94418</v>
      </c>
      <c r="R8" s="61">
        <f>N8+I8+D8+'ACP_PS_11(i)'!N8+'ACP_PS_11(i)'!I8+'ACP_PS_11(i)'!D8+ACP_MSME_10!D8+'ACP_Agri_9(ii)'!N8</f>
        <v>313413</v>
      </c>
      <c r="S8" s="61">
        <f>O8+J8+E8+'ACP_PS_11(i)'!O8+'ACP_PS_11(i)'!J8+'ACP_PS_11(i)'!E8+ACP_MSME_10!O8+'ACP_Agri_9(ii)'!O8</f>
        <v>13716</v>
      </c>
      <c r="T8" s="61">
        <f>P8+K8+F8+'ACP_PS_11(i)'!P8+'ACP_PS_11(i)'!K8+'ACP_PS_11(i)'!F8+ACP_MSME_10!P8+'ACP_Agri_9(ii)'!P8</f>
        <v>49158</v>
      </c>
      <c r="U8" s="62">
        <f t="shared" si="2"/>
        <v>15.684735476830891</v>
      </c>
      <c r="V8" s="67">
        <f>S8*100/'Pri Sec_outstanding_6'!O8</f>
        <v>12.28338840976868</v>
      </c>
      <c r="W8" s="67">
        <f>T8*100/'Pri Sec_outstanding_6'!P8</f>
        <v>7.0045197804515222</v>
      </c>
      <c r="X8" s="67">
        <v>93061</v>
      </c>
      <c r="Y8" s="67">
        <v>707506</v>
      </c>
    </row>
    <row r="9" spans="1:25" ht="12.95" customHeight="1" x14ac:dyDescent="0.2">
      <c r="A9" s="48">
        <v>4</v>
      </c>
      <c r="B9" s="49" t="s">
        <v>53</v>
      </c>
      <c r="C9" s="61">
        <v>9841</v>
      </c>
      <c r="D9" s="61">
        <v>18389</v>
      </c>
      <c r="E9" s="61">
        <v>0</v>
      </c>
      <c r="F9" s="61">
        <v>0</v>
      </c>
      <c r="G9" s="62">
        <f t="shared" si="0"/>
        <v>0</v>
      </c>
      <c r="H9" s="61">
        <v>1562</v>
      </c>
      <c r="I9" s="61">
        <v>2488</v>
      </c>
      <c r="J9" s="61">
        <v>1</v>
      </c>
      <c r="K9" s="61">
        <v>5</v>
      </c>
      <c r="L9" s="62">
        <f t="shared" si="1"/>
        <v>0.20096463022508038</v>
      </c>
      <c r="M9" s="61">
        <v>3968</v>
      </c>
      <c r="N9" s="61">
        <v>6518</v>
      </c>
      <c r="O9" s="61">
        <v>4</v>
      </c>
      <c r="P9" s="61">
        <v>6</v>
      </c>
      <c r="Q9" s="61">
        <f>M9+H9+C9+'ACP_PS_11(i)'!M9+'ACP_PS_11(i)'!H9+'ACP_PS_11(i)'!C9+ACP_MSME_10!C9+'ACP_Agri_9(ii)'!M9</f>
        <v>341241</v>
      </c>
      <c r="R9" s="61">
        <f>N9+I9+D9+'ACP_PS_11(i)'!N9+'ACP_PS_11(i)'!I9+'ACP_PS_11(i)'!D9+ACP_MSME_10!D9+'ACP_Agri_9(ii)'!N9</f>
        <v>1046632</v>
      </c>
      <c r="S9" s="61">
        <f>O9+J9+E9+'ACP_PS_11(i)'!O9+'ACP_PS_11(i)'!J9+'ACP_PS_11(i)'!E9+ACP_MSME_10!O9+'ACP_Agri_9(ii)'!O9</f>
        <v>47431</v>
      </c>
      <c r="T9" s="61">
        <f>P9+K9+F9+'ACP_PS_11(i)'!P9+'ACP_PS_11(i)'!K9+'ACP_PS_11(i)'!F9+ACP_MSME_10!P9+'ACP_Agri_9(ii)'!P9</f>
        <v>168912</v>
      </c>
      <c r="U9" s="62">
        <f t="shared" si="2"/>
        <v>16.138623699638458</v>
      </c>
      <c r="V9" s="67">
        <f>S9*100/'Pri Sec_outstanding_6'!O9</f>
        <v>7.8346935977548613</v>
      </c>
      <c r="W9" s="67">
        <f>T9*100/'Pri Sec_outstanding_6'!P9</f>
        <v>11.755445641711956</v>
      </c>
      <c r="X9" s="67">
        <v>599289</v>
      </c>
      <c r="Y9" s="67">
        <v>1438714</v>
      </c>
    </row>
    <row r="10" spans="1:25" ht="12.95" customHeight="1" x14ac:dyDescent="0.2">
      <c r="A10" s="48">
        <v>5</v>
      </c>
      <c r="B10" s="49" t="s">
        <v>54</v>
      </c>
      <c r="C10" s="61">
        <v>3207</v>
      </c>
      <c r="D10" s="61">
        <v>5474</v>
      </c>
      <c r="E10" s="61">
        <v>2</v>
      </c>
      <c r="F10" s="61">
        <v>3.47</v>
      </c>
      <c r="G10" s="62">
        <f t="shared" si="0"/>
        <v>6.3390573620752649E-2</v>
      </c>
      <c r="H10" s="61">
        <v>372</v>
      </c>
      <c r="I10" s="61">
        <v>526</v>
      </c>
      <c r="J10" s="61">
        <v>3</v>
      </c>
      <c r="K10" s="61">
        <v>25.65</v>
      </c>
      <c r="L10" s="62">
        <f t="shared" si="1"/>
        <v>4.8764258555133084</v>
      </c>
      <c r="M10" s="61">
        <v>5325</v>
      </c>
      <c r="N10" s="61">
        <v>5483</v>
      </c>
      <c r="O10" s="61">
        <v>4737</v>
      </c>
      <c r="P10" s="61">
        <v>150.63</v>
      </c>
      <c r="Q10" s="61">
        <f>M10+H10+C10+'ACP_PS_11(i)'!M10+'ACP_PS_11(i)'!H10+'ACP_PS_11(i)'!C10+ACP_MSME_10!C10+'ACP_Agri_9(ii)'!M10</f>
        <v>81152</v>
      </c>
      <c r="R10" s="61">
        <f>N10+I10+D10+'ACP_PS_11(i)'!N10+'ACP_PS_11(i)'!I10+'ACP_PS_11(i)'!D10+ACP_MSME_10!D10+'ACP_Agri_9(ii)'!N10</f>
        <v>251419</v>
      </c>
      <c r="S10" s="61">
        <f>O10+J10+E10+'ACP_PS_11(i)'!O10+'ACP_PS_11(i)'!J10+'ACP_PS_11(i)'!E10+ACP_MSME_10!O10+'ACP_Agri_9(ii)'!O10</f>
        <v>20789</v>
      </c>
      <c r="T10" s="61">
        <f>P10+K10+F10+'ACP_PS_11(i)'!P10+'ACP_PS_11(i)'!K10+'ACP_PS_11(i)'!F10+ACP_MSME_10!P10+'ACP_Agri_9(ii)'!P10</f>
        <v>43663.63</v>
      </c>
      <c r="U10" s="62">
        <f t="shared" si="2"/>
        <v>17.366877602726923</v>
      </c>
      <c r="V10" s="67">
        <f>S10*100/'Pri Sec_outstanding_6'!O10</f>
        <v>21.582815971429163</v>
      </c>
      <c r="W10" s="67">
        <f>T10*100/'Pri Sec_outstanding_6'!P10</f>
        <v>19.156779545384147</v>
      </c>
      <c r="X10" s="67">
        <v>100017</v>
      </c>
      <c r="Y10" s="67">
        <v>252062</v>
      </c>
    </row>
    <row r="11" spans="1:25" ht="12.95" customHeight="1" x14ac:dyDescent="0.2">
      <c r="A11" s="48">
        <v>6</v>
      </c>
      <c r="B11" s="49" t="s">
        <v>55</v>
      </c>
      <c r="C11" s="61">
        <v>2235</v>
      </c>
      <c r="D11" s="61">
        <v>4781</v>
      </c>
      <c r="E11" s="61">
        <v>0</v>
      </c>
      <c r="F11" s="61">
        <v>0</v>
      </c>
      <c r="G11" s="62">
        <f t="shared" si="0"/>
        <v>0</v>
      </c>
      <c r="H11" s="61">
        <v>470</v>
      </c>
      <c r="I11" s="61">
        <v>869</v>
      </c>
      <c r="J11" s="61">
        <v>0</v>
      </c>
      <c r="K11" s="61">
        <v>0</v>
      </c>
      <c r="L11" s="62">
        <f t="shared" si="1"/>
        <v>0</v>
      </c>
      <c r="M11" s="61">
        <v>1624</v>
      </c>
      <c r="N11" s="61">
        <v>3860</v>
      </c>
      <c r="O11" s="61">
        <v>33</v>
      </c>
      <c r="P11" s="61">
        <v>47</v>
      </c>
      <c r="Q11" s="61">
        <f>M11+H11+C11+'ACP_PS_11(i)'!M11+'ACP_PS_11(i)'!H11+'ACP_PS_11(i)'!C11+ACP_MSME_10!C11+'ACP_Agri_9(ii)'!M11</f>
        <v>68926</v>
      </c>
      <c r="R11" s="61">
        <f>N11+I11+D11+'ACP_PS_11(i)'!N11+'ACP_PS_11(i)'!I11+'ACP_PS_11(i)'!D11+ACP_MSME_10!D11+'ACP_Agri_9(ii)'!N11</f>
        <v>199535</v>
      </c>
      <c r="S11" s="61">
        <f>O11+J11+E11+'ACP_PS_11(i)'!O11+'ACP_PS_11(i)'!J11+'ACP_PS_11(i)'!E11+ACP_MSME_10!O11+'ACP_Agri_9(ii)'!O11</f>
        <v>23469</v>
      </c>
      <c r="T11" s="61">
        <f>P11+K11+F11+'ACP_PS_11(i)'!P11+'ACP_PS_11(i)'!K11+'ACP_PS_11(i)'!F11+ACP_MSME_10!P11+'ACP_Agri_9(ii)'!P11</f>
        <v>55693.55</v>
      </c>
      <c r="U11" s="62">
        <f t="shared" si="2"/>
        <v>27.911669631894153</v>
      </c>
      <c r="V11" s="67">
        <f>S11*100/'Pri Sec_outstanding_6'!O11</f>
        <v>25.566752001743016</v>
      </c>
      <c r="W11" s="67">
        <f>T11*100/'Pri Sec_outstanding_6'!P11</f>
        <v>15.754994642964338</v>
      </c>
      <c r="X11" s="67">
        <v>88532</v>
      </c>
      <c r="Y11" s="67">
        <v>340115</v>
      </c>
    </row>
    <row r="12" spans="1:25" ht="12.95" customHeight="1" x14ac:dyDescent="0.2">
      <c r="A12" s="48">
        <v>7</v>
      </c>
      <c r="B12" s="49" t="s">
        <v>56</v>
      </c>
      <c r="C12" s="61">
        <v>3663</v>
      </c>
      <c r="D12" s="61">
        <v>9229</v>
      </c>
      <c r="E12" s="61">
        <v>1</v>
      </c>
      <c r="F12" s="61">
        <v>13</v>
      </c>
      <c r="G12" s="62">
        <f t="shared" si="0"/>
        <v>0.14086033156354968</v>
      </c>
      <c r="H12" s="61">
        <v>640</v>
      </c>
      <c r="I12" s="61">
        <v>1608</v>
      </c>
      <c r="J12" s="61">
        <v>0</v>
      </c>
      <c r="K12" s="61">
        <v>0</v>
      </c>
      <c r="L12" s="62">
        <f t="shared" si="1"/>
        <v>0</v>
      </c>
      <c r="M12" s="61">
        <v>13360</v>
      </c>
      <c r="N12" s="61">
        <v>29388</v>
      </c>
      <c r="O12" s="61">
        <v>17</v>
      </c>
      <c r="P12" s="61">
        <v>19</v>
      </c>
      <c r="Q12" s="61">
        <f>M12+H12+C12+'ACP_PS_11(i)'!M12+'ACP_PS_11(i)'!H12+'ACP_PS_11(i)'!C12+ACP_MSME_10!C12+'ACP_Agri_9(ii)'!M12</f>
        <v>344036</v>
      </c>
      <c r="R12" s="61">
        <f>N12+I12+D12+'ACP_PS_11(i)'!N12+'ACP_PS_11(i)'!I12+'ACP_PS_11(i)'!D12+ACP_MSME_10!D12+'ACP_Agri_9(ii)'!N12</f>
        <v>1095373</v>
      </c>
      <c r="S12" s="61">
        <f>O12+J12+E12+'ACP_PS_11(i)'!O12+'ACP_PS_11(i)'!J12+'ACP_PS_11(i)'!E12+ACP_MSME_10!O12+'ACP_Agri_9(ii)'!O12</f>
        <v>64922</v>
      </c>
      <c r="T12" s="61">
        <f>P12+K12+F12+'ACP_PS_11(i)'!P12+'ACP_PS_11(i)'!K12+'ACP_PS_11(i)'!F12+ACP_MSME_10!P12+'ACP_Agri_9(ii)'!P12</f>
        <v>229652</v>
      </c>
      <c r="U12" s="62">
        <f t="shared" si="2"/>
        <v>20.965643666586633</v>
      </c>
      <c r="V12" s="67">
        <f>S12*100/'Pri Sec_outstanding_6'!O12</f>
        <v>12.80944855168114</v>
      </c>
      <c r="W12" s="67">
        <f>T12*100/'Pri Sec_outstanding_6'!P12</f>
        <v>22.485890752715125</v>
      </c>
      <c r="X12" s="67">
        <v>512617</v>
      </c>
      <c r="Y12" s="67">
        <v>1037696</v>
      </c>
    </row>
    <row r="13" spans="1:25" ht="12.95" customHeight="1" x14ac:dyDescent="0.2">
      <c r="A13" s="48">
        <v>8</v>
      </c>
      <c r="B13" s="49" t="s">
        <v>43</v>
      </c>
      <c r="C13" s="61">
        <v>929</v>
      </c>
      <c r="D13" s="61">
        <v>1773</v>
      </c>
      <c r="E13" s="61">
        <v>0</v>
      </c>
      <c r="F13" s="61">
        <v>0</v>
      </c>
      <c r="G13" s="62">
        <f t="shared" si="0"/>
        <v>0</v>
      </c>
      <c r="H13" s="61">
        <v>115</v>
      </c>
      <c r="I13" s="61">
        <v>241</v>
      </c>
      <c r="J13" s="61">
        <v>0</v>
      </c>
      <c r="K13" s="61">
        <v>0</v>
      </c>
      <c r="L13" s="62">
        <f t="shared" si="1"/>
        <v>0</v>
      </c>
      <c r="M13" s="61">
        <v>818</v>
      </c>
      <c r="N13" s="61">
        <v>1302</v>
      </c>
      <c r="O13" s="61">
        <v>85</v>
      </c>
      <c r="P13" s="61">
        <v>92.57</v>
      </c>
      <c r="Q13" s="61">
        <f>M13+H13+C13+'ACP_PS_11(i)'!M13+'ACP_PS_11(i)'!H13+'ACP_PS_11(i)'!C13+ACP_MSME_10!C13+'ACP_Agri_9(ii)'!M13</f>
        <v>16541</v>
      </c>
      <c r="R13" s="61">
        <f>N13+I13+D13+'ACP_PS_11(i)'!N13+'ACP_PS_11(i)'!I13+'ACP_PS_11(i)'!D13+ACP_MSME_10!D13+'ACP_Agri_9(ii)'!N13</f>
        <v>51774</v>
      </c>
      <c r="S13" s="61">
        <f>O13+J13+E13+'ACP_PS_11(i)'!O13+'ACP_PS_11(i)'!J13+'ACP_PS_11(i)'!E13+ACP_MSME_10!O13+'ACP_Agri_9(ii)'!O13</f>
        <v>641</v>
      </c>
      <c r="T13" s="61">
        <f>P13+K13+F13+'ACP_PS_11(i)'!P13+'ACP_PS_11(i)'!K13+'ACP_PS_11(i)'!F13+ACP_MSME_10!P13+'ACP_Agri_9(ii)'!P13</f>
        <v>1473.73</v>
      </c>
      <c r="U13" s="62">
        <f t="shared" si="2"/>
        <v>2.8464673388187123</v>
      </c>
      <c r="V13" s="67">
        <f>S13*100/'Pri Sec_outstanding_6'!O13</f>
        <v>3.0282987669485522</v>
      </c>
      <c r="W13" s="67">
        <f>T13*100/'Pri Sec_outstanding_6'!P13</f>
        <v>1.45510078122817</v>
      </c>
      <c r="X13" s="67">
        <v>22350</v>
      </c>
      <c r="Y13" s="67">
        <v>289674.51</v>
      </c>
    </row>
    <row r="14" spans="1:25" ht="12.95" customHeight="1" x14ac:dyDescent="0.2">
      <c r="A14" s="48">
        <v>9</v>
      </c>
      <c r="B14" s="49" t="s">
        <v>44</v>
      </c>
      <c r="C14" s="61">
        <v>2039</v>
      </c>
      <c r="D14" s="61">
        <v>3398</v>
      </c>
      <c r="E14" s="61">
        <v>0</v>
      </c>
      <c r="F14" s="61">
        <v>0</v>
      </c>
      <c r="G14" s="62">
        <f t="shared" si="0"/>
        <v>0</v>
      </c>
      <c r="H14" s="61">
        <v>311</v>
      </c>
      <c r="I14" s="61">
        <v>424</v>
      </c>
      <c r="J14" s="61">
        <v>0</v>
      </c>
      <c r="K14" s="61">
        <v>0</v>
      </c>
      <c r="L14" s="62">
        <f t="shared" si="1"/>
        <v>0</v>
      </c>
      <c r="M14" s="61">
        <v>888</v>
      </c>
      <c r="N14" s="61">
        <v>1703</v>
      </c>
      <c r="O14" s="61">
        <v>0</v>
      </c>
      <c r="P14" s="61">
        <v>0</v>
      </c>
      <c r="Q14" s="61">
        <f>M14+H14+C14+'ACP_PS_11(i)'!M14+'ACP_PS_11(i)'!H14+'ACP_PS_11(i)'!C14+ACP_MSME_10!C14+'ACP_Agri_9(ii)'!M14</f>
        <v>32431</v>
      </c>
      <c r="R14" s="61">
        <f>N14+I14+D14+'ACP_PS_11(i)'!N14+'ACP_PS_11(i)'!I14+'ACP_PS_11(i)'!D14+ACP_MSME_10!D14+'ACP_Agri_9(ii)'!N14</f>
        <v>98639</v>
      </c>
      <c r="S14" s="61">
        <f>O14+J14+E14+'ACP_PS_11(i)'!O14+'ACP_PS_11(i)'!J14+'ACP_PS_11(i)'!E14+ACP_MSME_10!O14+'ACP_Agri_9(ii)'!O14</f>
        <v>2720</v>
      </c>
      <c r="T14" s="61">
        <f>P14+K14+F14+'ACP_PS_11(i)'!P14+'ACP_PS_11(i)'!K14+'ACP_PS_11(i)'!F14+ACP_MSME_10!P14+'ACP_Agri_9(ii)'!P14</f>
        <v>6114</v>
      </c>
      <c r="U14" s="62">
        <f t="shared" si="2"/>
        <v>6.198359675179189</v>
      </c>
      <c r="V14" s="67">
        <f>S14*100/'Pri Sec_outstanding_6'!O14</f>
        <v>11.051519583942792</v>
      </c>
      <c r="W14" s="67">
        <f>T14*100/'Pri Sec_outstanding_6'!P14</f>
        <v>8.1645189290245046</v>
      </c>
      <c r="X14" s="67">
        <v>25497</v>
      </c>
      <c r="Y14" s="67">
        <v>71536</v>
      </c>
    </row>
    <row r="15" spans="1:25" ht="12.95" customHeight="1" x14ac:dyDescent="0.2">
      <c r="A15" s="48">
        <v>10</v>
      </c>
      <c r="B15" s="49" t="s">
        <v>76</v>
      </c>
      <c r="C15" s="61">
        <v>1937</v>
      </c>
      <c r="D15" s="61">
        <v>4319</v>
      </c>
      <c r="E15" s="61">
        <v>7</v>
      </c>
      <c r="F15" s="61">
        <v>6</v>
      </c>
      <c r="G15" s="62">
        <f t="shared" si="0"/>
        <v>0.13892104653855059</v>
      </c>
      <c r="H15" s="61">
        <v>229</v>
      </c>
      <c r="I15" s="61">
        <v>371</v>
      </c>
      <c r="J15" s="61">
        <v>0</v>
      </c>
      <c r="K15" s="61">
        <v>0</v>
      </c>
      <c r="L15" s="62">
        <f t="shared" si="1"/>
        <v>0</v>
      </c>
      <c r="M15" s="61">
        <v>492</v>
      </c>
      <c r="N15" s="61">
        <v>1129</v>
      </c>
      <c r="O15" s="61">
        <v>0</v>
      </c>
      <c r="P15" s="61">
        <v>0</v>
      </c>
      <c r="Q15" s="61">
        <f>M15+H15+C15+'ACP_PS_11(i)'!M15+'ACP_PS_11(i)'!H15+'ACP_PS_11(i)'!C15+ACP_MSME_10!C15+'ACP_Agri_9(ii)'!M15</f>
        <v>34014</v>
      </c>
      <c r="R15" s="61">
        <f>N15+I15+D15+'ACP_PS_11(i)'!N15+'ACP_PS_11(i)'!I15+'ACP_PS_11(i)'!D15+ACP_MSME_10!D15+'ACP_Agri_9(ii)'!N15</f>
        <v>105852</v>
      </c>
      <c r="S15" s="61">
        <f>O15+J15+E15+'ACP_PS_11(i)'!O15+'ACP_PS_11(i)'!J15+'ACP_PS_11(i)'!E15+ACP_MSME_10!O15+'ACP_Agri_9(ii)'!O15</f>
        <v>12253</v>
      </c>
      <c r="T15" s="61">
        <f>P15+K15+F15+'ACP_PS_11(i)'!P15+'ACP_PS_11(i)'!K15+'ACP_PS_11(i)'!F15+ACP_MSME_10!P15+'ACP_Agri_9(ii)'!P15</f>
        <v>80340</v>
      </c>
      <c r="U15" s="62">
        <f t="shared" si="2"/>
        <v>75.898424214941613</v>
      </c>
      <c r="V15" s="67">
        <f>S15*100/'Pri Sec_outstanding_6'!O15</f>
        <v>21.804430999199216</v>
      </c>
      <c r="W15" s="67">
        <f>T15*100/'Pri Sec_outstanding_6'!P15</f>
        <v>35.81842013749565</v>
      </c>
      <c r="X15" s="67">
        <v>57842</v>
      </c>
      <c r="Y15" s="67">
        <v>220847</v>
      </c>
    </row>
    <row r="16" spans="1:25" ht="12.95" customHeight="1" x14ac:dyDescent="0.2">
      <c r="A16" s="48">
        <v>11</v>
      </c>
      <c r="B16" s="49" t="s">
        <v>57</v>
      </c>
      <c r="C16" s="61">
        <v>703</v>
      </c>
      <c r="D16" s="61">
        <v>1130</v>
      </c>
      <c r="E16" s="61">
        <v>0</v>
      </c>
      <c r="F16" s="61">
        <v>0</v>
      </c>
      <c r="G16" s="62">
        <f t="shared" si="0"/>
        <v>0</v>
      </c>
      <c r="H16" s="61">
        <v>98</v>
      </c>
      <c r="I16" s="61">
        <v>129</v>
      </c>
      <c r="J16" s="61">
        <v>0</v>
      </c>
      <c r="K16" s="61">
        <v>0</v>
      </c>
      <c r="L16" s="62">
        <f t="shared" si="1"/>
        <v>0</v>
      </c>
      <c r="M16" s="61">
        <v>286</v>
      </c>
      <c r="N16" s="61">
        <v>604</v>
      </c>
      <c r="O16" s="61">
        <v>233</v>
      </c>
      <c r="P16" s="61">
        <v>966.01</v>
      </c>
      <c r="Q16" s="61">
        <f>M16+H16+C16+'ACP_PS_11(i)'!M16+'ACP_PS_11(i)'!H16+'ACP_PS_11(i)'!C16+ACP_MSME_10!C16+'ACP_Agri_9(ii)'!M16</f>
        <v>9663</v>
      </c>
      <c r="R16" s="61">
        <f>N16+I16+D16+'ACP_PS_11(i)'!N16+'ACP_PS_11(i)'!I16+'ACP_PS_11(i)'!D16+ACP_MSME_10!D16+'ACP_Agri_9(ii)'!N16</f>
        <v>33097</v>
      </c>
      <c r="S16" s="61">
        <f>O16+J16+E16+'ACP_PS_11(i)'!O16+'ACP_PS_11(i)'!J16+'ACP_PS_11(i)'!E16+ACP_MSME_10!O16+'ACP_Agri_9(ii)'!O16</f>
        <v>720</v>
      </c>
      <c r="T16" s="61">
        <f>P16+K16+F16+'ACP_PS_11(i)'!P16+'ACP_PS_11(i)'!K16+'ACP_PS_11(i)'!F16+ACP_MSME_10!P16+'ACP_Agri_9(ii)'!P16</f>
        <v>2460.9</v>
      </c>
      <c r="U16" s="62">
        <f t="shared" si="2"/>
        <v>7.4354171072906912</v>
      </c>
      <c r="V16" s="67">
        <f>S16*100/'Pri Sec_outstanding_6'!O16</f>
        <v>6.1829111206526406</v>
      </c>
      <c r="W16" s="67">
        <f>T16*100/'Pri Sec_outstanding_6'!P16</f>
        <v>8.4404582247221835</v>
      </c>
      <c r="X16" s="67">
        <v>9628</v>
      </c>
      <c r="Y16" s="67">
        <v>25321.14</v>
      </c>
    </row>
    <row r="17" spans="1:27" ht="12.95" customHeight="1" x14ac:dyDescent="0.2">
      <c r="A17" s="48">
        <v>12</v>
      </c>
      <c r="B17" s="49" t="s">
        <v>58</v>
      </c>
      <c r="C17" s="61">
        <v>870</v>
      </c>
      <c r="D17" s="61">
        <v>1068</v>
      </c>
      <c r="E17" s="61">
        <v>0</v>
      </c>
      <c r="F17" s="61">
        <v>0</v>
      </c>
      <c r="G17" s="62">
        <f t="shared" si="0"/>
        <v>0</v>
      </c>
      <c r="H17" s="61">
        <v>104</v>
      </c>
      <c r="I17" s="61">
        <v>192</v>
      </c>
      <c r="J17" s="61">
        <v>0</v>
      </c>
      <c r="K17" s="61">
        <v>0</v>
      </c>
      <c r="L17" s="62">
        <f t="shared" si="1"/>
        <v>0</v>
      </c>
      <c r="M17" s="61">
        <v>856</v>
      </c>
      <c r="N17" s="61">
        <v>1807</v>
      </c>
      <c r="O17" s="61">
        <v>0</v>
      </c>
      <c r="P17" s="61">
        <v>0</v>
      </c>
      <c r="Q17" s="61">
        <f>M17+H17+C17+'ACP_PS_11(i)'!M17+'ACP_PS_11(i)'!H17+'ACP_PS_11(i)'!C17+ACP_MSME_10!C17+'ACP_Agri_9(ii)'!M17</f>
        <v>15029</v>
      </c>
      <c r="R17" s="61">
        <f>N17+I17+D17+'ACP_PS_11(i)'!N17+'ACP_PS_11(i)'!I17+'ACP_PS_11(i)'!D17+ACP_MSME_10!D17+'ACP_Agri_9(ii)'!N17</f>
        <v>46533</v>
      </c>
      <c r="S17" s="61">
        <f>O17+J17+E17+'ACP_PS_11(i)'!O17+'ACP_PS_11(i)'!J17+'ACP_PS_11(i)'!E17+ACP_MSME_10!O17+'ACP_Agri_9(ii)'!O17</f>
        <v>1588</v>
      </c>
      <c r="T17" s="61">
        <f>P17+K17+F17+'ACP_PS_11(i)'!P17+'ACP_PS_11(i)'!K17+'ACP_PS_11(i)'!F17+ACP_MSME_10!P17+'ACP_Agri_9(ii)'!P17</f>
        <v>3866.5600000000004</v>
      </c>
      <c r="U17" s="62">
        <f t="shared" si="2"/>
        <v>8.3092858831367007</v>
      </c>
      <c r="V17" s="67">
        <f>S17*100/'Pri Sec_outstanding_6'!O17</f>
        <v>12.338772338772339</v>
      </c>
      <c r="W17" s="67">
        <f>T17*100/'Pri Sec_outstanding_6'!P17</f>
        <v>6.2856585492733368</v>
      </c>
      <c r="X17" s="67">
        <v>16449</v>
      </c>
      <c r="Y17" s="67">
        <v>64153</v>
      </c>
    </row>
    <row r="18" spans="1:27" ht="12.95" customHeight="1" x14ac:dyDescent="0.2">
      <c r="A18" s="48">
        <v>13</v>
      </c>
      <c r="B18" s="49" t="s">
        <v>186</v>
      </c>
      <c r="C18" s="61">
        <v>1201</v>
      </c>
      <c r="D18" s="61">
        <v>2598</v>
      </c>
      <c r="E18" s="61">
        <v>0</v>
      </c>
      <c r="F18" s="61">
        <v>0</v>
      </c>
      <c r="G18" s="62">
        <f t="shared" si="0"/>
        <v>0</v>
      </c>
      <c r="H18" s="61">
        <v>258</v>
      </c>
      <c r="I18" s="61">
        <v>401</v>
      </c>
      <c r="J18" s="61">
        <v>0</v>
      </c>
      <c r="K18" s="61">
        <v>0</v>
      </c>
      <c r="L18" s="62">
        <f t="shared" si="1"/>
        <v>0</v>
      </c>
      <c r="M18" s="61">
        <v>1952</v>
      </c>
      <c r="N18" s="61">
        <v>3034</v>
      </c>
      <c r="O18" s="61">
        <v>0</v>
      </c>
      <c r="P18" s="61">
        <v>0</v>
      </c>
      <c r="Q18" s="61">
        <f>M18+H18+C18+'ACP_PS_11(i)'!M18+'ACP_PS_11(i)'!H18+'ACP_PS_11(i)'!C18+ACP_MSME_10!C18+'ACP_Agri_9(ii)'!M18</f>
        <v>37701</v>
      </c>
      <c r="R18" s="61">
        <f>N18+I18+D18+'ACP_PS_11(i)'!N18+'ACP_PS_11(i)'!I18+'ACP_PS_11(i)'!D18+ACP_MSME_10!D18+'ACP_Agri_9(ii)'!N18</f>
        <v>115526</v>
      </c>
      <c r="S18" s="61">
        <f>O18+J18+E18+'ACP_PS_11(i)'!O18+'ACP_PS_11(i)'!J18+'ACP_PS_11(i)'!E18+ACP_MSME_10!O18+'ACP_Agri_9(ii)'!O18</f>
        <v>3267</v>
      </c>
      <c r="T18" s="61">
        <f>P18+K18+F18+'ACP_PS_11(i)'!P18+'ACP_PS_11(i)'!K18+'ACP_PS_11(i)'!F18+ACP_MSME_10!P18+'ACP_Agri_9(ii)'!P18</f>
        <v>9863</v>
      </c>
      <c r="U18" s="62">
        <f t="shared" si="2"/>
        <v>8.5374720842061524</v>
      </c>
      <c r="V18" s="67">
        <f>S18*100/'Pri Sec_outstanding_6'!O18</f>
        <v>11.44628967836872</v>
      </c>
      <c r="W18" s="67">
        <f>T18*100/'Pri Sec_outstanding_6'!P18</f>
        <v>7.4661438423048683</v>
      </c>
      <c r="X18" s="67">
        <v>28612</v>
      </c>
      <c r="Y18" s="67">
        <v>126562</v>
      </c>
    </row>
    <row r="19" spans="1:27" ht="12.95" customHeight="1" x14ac:dyDescent="0.2">
      <c r="A19" s="48">
        <v>14</v>
      </c>
      <c r="B19" s="49" t="s">
        <v>187</v>
      </c>
      <c r="C19" s="61">
        <v>847</v>
      </c>
      <c r="D19" s="61">
        <v>1366</v>
      </c>
      <c r="E19" s="61">
        <v>0</v>
      </c>
      <c r="F19" s="61">
        <v>0</v>
      </c>
      <c r="G19" s="62">
        <f t="shared" si="0"/>
        <v>0</v>
      </c>
      <c r="H19" s="61">
        <v>75</v>
      </c>
      <c r="I19" s="61">
        <v>131</v>
      </c>
      <c r="J19" s="61">
        <v>0</v>
      </c>
      <c r="K19" s="61">
        <v>0</v>
      </c>
      <c r="L19" s="62">
        <f t="shared" si="1"/>
        <v>0</v>
      </c>
      <c r="M19" s="61">
        <v>1306</v>
      </c>
      <c r="N19" s="61">
        <v>2037</v>
      </c>
      <c r="O19" s="61">
        <v>21</v>
      </c>
      <c r="P19" s="61">
        <v>115</v>
      </c>
      <c r="Q19" s="61">
        <f>M19+H19+C19+'ACP_PS_11(i)'!M19+'ACP_PS_11(i)'!H19+'ACP_PS_11(i)'!C19+ACP_MSME_10!C19+'ACP_Agri_9(ii)'!M19</f>
        <v>17933</v>
      </c>
      <c r="R19" s="61">
        <f>N19+I19+D19+'ACP_PS_11(i)'!N19+'ACP_PS_11(i)'!I19+'ACP_PS_11(i)'!D19+ACP_MSME_10!D19+'ACP_Agri_9(ii)'!N19</f>
        <v>55195</v>
      </c>
      <c r="S19" s="61">
        <f>O19+J19+E19+'ACP_PS_11(i)'!O19+'ACP_PS_11(i)'!J19+'ACP_PS_11(i)'!E19+ACP_MSME_10!O19+'ACP_Agri_9(ii)'!O19</f>
        <v>421</v>
      </c>
      <c r="T19" s="61">
        <f>P19+K19+F19+'ACP_PS_11(i)'!P19+'ACP_PS_11(i)'!K19+'ACP_PS_11(i)'!F19+ACP_MSME_10!P19+'ACP_Agri_9(ii)'!P19</f>
        <v>3841.98</v>
      </c>
      <c r="U19" s="62">
        <f t="shared" si="2"/>
        <v>6.9607391973910682</v>
      </c>
      <c r="V19" s="67">
        <f>S19*100/'Pri Sec_outstanding_6'!O19</f>
        <v>2.9305304190449672</v>
      </c>
      <c r="W19" s="67">
        <f>T19*100/'Pri Sec_outstanding_6'!P19</f>
        <v>5.9837466142673374</v>
      </c>
      <c r="X19" s="67">
        <v>14385</v>
      </c>
      <c r="Y19" s="67">
        <v>58882</v>
      </c>
    </row>
    <row r="20" spans="1:27" ht="12.95" customHeight="1" x14ac:dyDescent="0.2">
      <c r="A20" s="48">
        <v>15</v>
      </c>
      <c r="B20" s="49" t="s">
        <v>59</v>
      </c>
      <c r="C20" s="61">
        <v>6122</v>
      </c>
      <c r="D20" s="61">
        <v>11212</v>
      </c>
      <c r="E20" s="61">
        <v>3</v>
      </c>
      <c r="F20" s="61">
        <v>0.1</v>
      </c>
      <c r="G20" s="62">
        <f t="shared" si="0"/>
        <v>8.9190153407063858E-4</v>
      </c>
      <c r="H20" s="61">
        <v>1885</v>
      </c>
      <c r="I20" s="61">
        <v>2651</v>
      </c>
      <c r="J20" s="61">
        <v>0</v>
      </c>
      <c r="K20" s="61">
        <v>0</v>
      </c>
      <c r="L20" s="62">
        <f t="shared" si="1"/>
        <v>0</v>
      </c>
      <c r="M20" s="61">
        <v>5298</v>
      </c>
      <c r="N20" s="61">
        <v>9063</v>
      </c>
      <c r="O20" s="61">
        <v>363</v>
      </c>
      <c r="P20" s="61">
        <v>16.13</v>
      </c>
      <c r="Q20" s="61">
        <f>M20+H20+C20+'ACP_PS_11(i)'!M20+'ACP_PS_11(i)'!H20+'ACP_PS_11(i)'!C20+ACP_MSME_10!C20+'ACP_Agri_9(ii)'!M20</f>
        <v>198486</v>
      </c>
      <c r="R20" s="61">
        <f>N20+I20+D20+'ACP_PS_11(i)'!N20+'ACP_PS_11(i)'!I20+'ACP_PS_11(i)'!D20+ACP_MSME_10!D20+'ACP_Agri_9(ii)'!N20</f>
        <v>668556</v>
      </c>
      <c r="S20" s="61">
        <f>O20+J20+E20+'ACP_PS_11(i)'!O20+'ACP_PS_11(i)'!J20+'ACP_PS_11(i)'!E20+ACP_MSME_10!O20+'ACP_Agri_9(ii)'!O20</f>
        <v>46926</v>
      </c>
      <c r="T20" s="61">
        <f>P20+K20+F20+'ACP_PS_11(i)'!P20+'ACP_PS_11(i)'!K20+'ACP_PS_11(i)'!F20+ACP_MSME_10!P20+'ACP_Agri_9(ii)'!P20</f>
        <v>195215.84</v>
      </c>
      <c r="U20" s="62">
        <f t="shared" si="2"/>
        <v>29.199624264833464</v>
      </c>
      <c r="V20" s="67">
        <f>S20*100/'Pri Sec_outstanding_6'!O20</f>
        <v>15.129561743739542</v>
      </c>
      <c r="W20" s="67">
        <f>T20*100/'Pri Sec_outstanding_6'!P20</f>
        <v>21.522142232816705</v>
      </c>
      <c r="X20" s="67">
        <v>306834</v>
      </c>
      <c r="Y20" s="67">
        <v>869638.46</v>
      </c>
    </row>
    <row r="21" spans="1:27" ht="12.95" customHeight="1" x14ac:dyDescent="0.2">
      <c r="A21" s="48">
        <v>16</v>
      </c>
      <c r="B21" s="49" t="s">
        <v>65</v>
      </c>
      <c r="C21" s="61">
        <v>33185</v>
      </c>
      <c r="D21" s="61">
        <v>52927</v>
      </c>
      <c r="E21" s="61">
        <v>27</v>
      </c>
      <c r="F21" s="61">
        <v>1351</v>
      </c>
      <c r="G21" s="62">
        <f t="shared" si="0"/>
        <v>2.5525724110567385</v>
      </c>
      <c r="H21" s="61">
        <v>9043</v>
      </c>
      <c r="I21" s="61">
        <v>11992</v>
      </c>
      <c r="J21" s="61">
        <v>5</v>
      </c>
      <c r="K21" s="61">
        <v>63</v>
      </c>
      <c r="L21" s="62">
        <f t="shared" si="1"/>
        <v>0.52535023348899268</v>
      </c>
      <c r="M21" s="61">
        <v>36168</v>
      </c>
      <c r="N21" s="61">
        <v>67116</v>
      </c>
      <c r="O21" s="61">
        <v>0</v>
      </c>
      <c r="P21" s="61">
        <v>0</v>
      </c>
      <c r="Q21" s="61">
        <f>M21+H21+C21+'ACP_PS_11(i)'!M21+'ACP_PS_11(i)'!H21+'ACP_PS_11(i)'!C21+ACP_MSME_10!C21+'ACP_Agri_9(ii)'!M21</f>
        <v>1106274</v>
      </c>
      <c r="R21" s="61">
        <f>N21+I21+D21+'ACP_PS_11(i)'!N21+'ACP_PS_11(i)'!I21+'ACP_PS_11(i)'!D21+ACP_MSME_10!D21+'ACP_Agri_9(ii)'!N21</f>
        <v>3443464</v>
      </c>
      <c r="S21" s="61">
        <f>O21+J21+E21+'ACP_PS_11(i)'!O21+'ACP_PS_11(i)'!J21+'ACP_PS_11(i)'!E21+ACP_MSME_10!O21+'ACP_Agri_9(ii)'!O21</f>
        <v>156770</v>
      </c>
      <c r="T21" s="61">
        <f>P21+K21+F21+'ACP_PS_11(i)'!P21+'ACP_PS_11(i)'!K21+'ACP_PS_11(i)'!F21+ACP_MSME_10!P21+'ACP_Agri_9(ii)'!P21</f>
        <v>428713</v>
      </c>
      <c r="U21" s="62">
        <f t="shared" si="2"/>
        <v>12.450050298188104</v>
      </c>
      <c r="V21" s="67">
        <f>S21*100/'Pri Sec_outstanding_6'!O21</f>
        <v>16.972254580570844</v>
      </c>
      <c r="W21" s="67">
        <f>T21*100/'Pri Sec_outstanding_6'!P21</f>
        <v>16.055608319451601</v>
      </c>
      <c r="X21" s="67">
        <v>1051775</v>
      </c>
      <c r="Y21" s="67">
        <v>3492757</v>
      </c>
    </row>
    <row r="22" spans="1:27" ht="12.95" customHeight="1" x14ac:dyDescent="0.2">
      <c r="A22" s="48">
        <v>17</v>
      </c>
      <c r="B22" s="49" t="s">
        <v>60</v>
      </c>
      <c r="C22" s="61">
        <v>1464</v>
      </c>
      <c r="D22" s="61">
        <v>2566</v>
      </c>
      <c r="E22" s="61">
        <v>0</v>
      </c>
      <c r="F22" s="61">
        <v>0</v>
      </c>
      <c r="G22" s="62">
        <f t="shared" si="0"/>
        <v>0</v>
      </c>
      <c r="H22" s="61">
        <v>247</v>
      </c>
      <c r="I22" s="61">
        <v>366</v>
      </c>
      <c r="J22" s="61">
        <v>0</v>
      </c>
      <c r="K22" s="61">
        <v>0</v>
      </c>
      <c r="L22" s="62">
        <f t="shared" si="1"/>
        <v>0</v>
      </c>
      <c r="M22" s="61">
        <v>1541</v>
      </c>
      <c r="N22" s="61">
        <v>2378</v>
      </c>
      <c r="O22" s="61">
        <v>0</v>
      </c>
      <c r="P22" s="61">
        <v>0</v>
      </c>
      <c r="Q22" s="61">
        <f>M22+H22+C22+'ACP_PS_11(i)'!M22+'ACP_PS_11(i)'!H22+'ACP_PS_11(i)'!C22+ACP_MSME_10!C22+'ACP_Agri_9(ii)'!M22</f>
        <v>43610</v>
      </c>
      <c r="R22" s="61">
        <f>N22+I22+D22+'ACP_PS_11(i)'!N22+'ACP_PS_11(i)'!I22+'ACP_PS_11(i)'!D22+ACP_MSME_10!D22+'ACP_Agri_9(ii)'!N22</f>
        <v>115682</v>
      </c>
      <c r="S22" s="61">
        <f>O22+J22+E22+'ACP_PS_11(i)'!O22+'ACP_PS_11(i)'!J22+'ACP_PS_11(i)'!E22+ACP_MSME_10!O22+'ACP_Agri_9(ii)'!O22</f>
        <v>5637</v>
      </c>
      <c r="T22" s="61">
        <f>P22+K22+F22+'ACP_PS_11(i)'!P22+'ACP_PS_11(i)'!K22+'ACP_PS_11(i)'!F22+ACP_MSME_10!P22+'ACP_Agri_9(ii)'!P22</f>
        <v>23111</v>
      </c>
      <c r="U22" s="62">
        <f t="shared" si="2"/>
        <v>19.978043256513544</v>
      </c>
      <c r="V22" s="67">
        <f>S22*100/'Pri Sec_outstanding_6'!O22</f>
        <v>14.891424948486289</v>
      </c>
      <c r="W22" s="67">
        <f>T22*100/'Pri Sec_outstanding_6'!P22</f>
        <v>25.516434257449792</v>
      </c>
      <c r="X22" s="67">
        <v>35666</v>
      </c>
      <c r="Y22" s="67">
        <v>84993</v>
      </c>
    </row>
    <row r="23" spans="1:27" ht="12.95" customHeight="1" x14ac:dyDescent="0.2">
      <c r="A23" s="48">
        <v>18</v>
      </c>
      <c r="B23" s="49" t="s">
        <v>188</v>
      </c>
      <c r="C23" s="61">
        <v>2234</v>
      </c>
      <c r="D23" s="61">
        <v>3970</v>
      </c>
      <c r="E23" s="61">
        <v>0</v>
      </c>
      <c r="F23" s="61">
        <v>0</v>
      </c>
      <c r="G23" s="62">
        <f t="shared" si="0"/>
        <v>0</v>
      </c>
      <c r="H23" s="61">
        <v>371</v>
      </c>
      <c r="I23" s="61">
        <v>754</v>
      </c>
      <c r="J23" s="61">
        <v>0</v>
      </c>
      <c r="K23" s="61">
        <v>0</v>
      </c>
      <c r="L23" s="62">
        <f t="shared" si="1"/>
        <v>0</v>
      </c>
      <c r="M23" s="61">
        <v>4785</v>
      </c>
      <c r="N23" s="61">
        <v>4932</v>
      </c>
      <c r="O23" s="61">
        <v>729</v>
      </c>
      <c r="P23" s="61">
        <v>3127</v>
      </c>
      <c r="Q23" s="61">
        <f>M23+H23+C23+'ACP_PS_11(i)'!M23+'ACP_PS_11(i)'!H23+'ACP_PS_11(i)'!C23+ACP_MSME_10!C23+'ACP_Agri_9(ii)'!M23</f>
        <v>91869</v>
      </c>
      <c r="R23" s="61">
        <f>N23+I23+D23+'ACP_PS_11(i)'!N23+'ACP_PS_11(i)'!I23+'ACP_PS_11(i)'!D23+ACP_MSME_10!D23+'ACP_Agri_9(ii)'!N23</f>
        <v>320997</v>
      </c>
      <c r="S23" s="61">
        <f>O23+J23+E23+'ACP_PS_11(i)'!O23+'ACP_PS_11(i)'!J23+'ACP_PS_11(i)'!E23+ACP_MSME_10!O23+'ACP_Agri_9(ii)'!O23</f>
        <v>2112</v>
      </c>
      <c r="T23" s="61">
        <f>P23+K23+F23+'ACP_PS_11(i)'!P23+'ACP_PS_11(i)'!K23+'ACP_PS_11(i)'!F23+ACP_MSME_10!P23+'ACP_Agri_9(ii)'!P23</f>
        <v>8391</v>
      </c>
      <c r="U23" s="62">
        <f t="shared" si="2"/>
        <v>2.6140431218983355</v>
      </c>
      <c r="V23" s="67">
        <f>S23*100/'Pri Sec_outstanding_6'!O23</f>
        <v>1.4678899082568808</v>
      </c>
      <c r="W23" s="67">
        <f>T23*100/'Pri Sec_outstanding_6'!P23</f>
        <v>2.6011106193665663</v>
      </c>
      <c r="X23" s="67">
        <v>146411</v>
      </c>
      <c r="Y23" s="67">
        <v>328255</v>
      </c>
    </row>
    <row r="24" spans="1:27" ht="12.95" customHeight="1" x14ac:dyDescent="0.2">
      <c r="A24" s="48">
        <v>19</v>
      </c>
      <c r="B24" s="49" t="s">
        <v>61</v>
      </c>
      <c r="C24" s="61">
        <v>3047</v>
      </c>
      <c r="D24" s="61">
        <v>6832</v>
      </c>
      <c r="E24" s="61">
        <v>2</v>
      </c>
      <c r="F24" s="61">
        <v>3</v>
      </c>
      <c r="G24" s="62">
        <f t="shared" si="0"/>
        <v>4.3911007025761124E-2</v>
      </c>
      <c r="H24" s="61">
        <v>1016</v>
      </c>
      <c r="I24" s="61">
        <v>1676</v>
      </c>
      <c r="J24" s="61">
        <v>1</v>
      </c>
      <c r="K24" s="61">
        <v>2</v>
      </c>
      <c r="L24" s="62">
        <f t="shared" si="1"/>
        <v>0.11933174224343675</v>
      </c>
      <c r="M24" s="61">
        <v>4420</v>
      </c>
      <c r="N24" s="61">
        <v>7208</v>
      </c>
      <c r="O24" s="61">
        <v>0</v>
      </c>
      <c r="P24" s="61">
        <v>0</v>
      </c>
      <c r="Q24" s="61">
        <f>M24+H24+C24+'ACP_PS_11(i)'!M24+'ACP_PS_11(i)'!H24+'ACP_PS_11(i)'!C24+ACP_MSME_10!C24+'ACP_Agri_9(ii)'!M24</f>
        <v>181030</v>
      </c>
      <c r="R24" s="61">
        <f>N24+I24+D24+'ACP_PS_11(i)'!N24+'ACP_PS_11(i)'!I24+'ACP_PS_11(i)'!D24+ACP_MSME_10!D24+'ACP_Agri_9(ii)'!N24</f>
        <v>457853</v>
      </c>
      <c r="S24" s="61">
        <f>O24+J24+E24+'ACP_PS_11(i)'!O24+'ACP_PS_11(i)'!J24+'ACP_PS_11(i)'!E24+ACP_MSME_10!O24+'ACP_Agri_9(ii)'!O24</f>
        <v>20825</v>
      </c>
      <c r="T24" s="61">
        <f>P24+K24+F24+'ACP_PS_11(i)'!P24+'ACP_PS_11(i)'!K24+'ACP_PS_11(i)'!F24+ACP_MSME_10!P24+'ACP_Agri_9(ii)'!P24</f>
        <v>104724</v>
      </c>
      <c r="U24" s="62">
        <f t="shared" si="2"/>
        <v>22.872843467226382</v>
      </c>
      <c r="V24" s="67">
        <f>S24*100/'Pri Sec_outstanding_6'!O24</f>
        <v>9.700665188470067</v>
      </c>
      <c r="W24" s="67">
        <f>T24*100/'Pri Sec_outstanding_6'!P24</f>
        <v>14.328853229273419</v>
      </c>
      <c r="X24" s="67">
        <v>219493</v>
      </c>
      <c r="Y24" s="67">
        <v>633831</v>
      </c>
    </row>
    <row r="25" spans="1:27" ht="12.95" customHeight="1" x14ac:dyDescent="0.2">
      <c r="A25" s="48">
        <v>20</v>
      </c>
      <c r="B25" s="49" t="s">
        <v>62</v>
      </c>
      <c r="C25" s="61">
        <v>404</v>
      </c>
      <c r="D25" s="61">
        <v>700</v>
      </c>
      <c r="E25" s="61">
        <v>0</v>
      </c>
      <c r="F25" s="61">
        <v>0</v>
      </c>
      <c r="G25" s="62">
        <f t="shared" si="0"/>
        <v>0</v>
      </c>
      <c r="H25" s="61">
        <v>96</v>
      </c>
      <c r="I25" s="61">
        <v>138</v>
      </c>
      <c r="J25" s="61">
        <v>0</v>
      </c>
      <c r="K25" s="61">
        <v>0</v>
      </c>
      <c r="L25" s="62">
        <f t="shared" si="1"/>
        <v>0</v>
      </c>
      <c r="M25" s="61">
        <v>122</v>
      </c>
      <c r="N25" s="61">
        <v>193</v>
      </c>
      <c r="O25" s="61">
        <v>12</v>
      </c>
      <c r="P25" s="61">
        <v>11</v>
      </c>
      <c r="Q25" s="61">
        <f>M25+H25+C25+'ACP_PS_11(i)'!M25+'ACP_PS_11(i)'!H25+'ACP_PS_11(i)'!C25+ACP_MSME_10!C25+'ACP_Agri_9(ii)'!M25</f>
        <v>4361</v>
      </c>
      <c r="R25" s="61">
        <f>N25+I25+D25+'ACP_PS_11(i)'!N25+'ACP_PS_11(i)'!I25+'ACP_PS_11(i)'!D25+ACP_MSME_10!D25+'ACP_Agri_9(ii)'!N25</f>
        <v>19012</v>
      </c>
      <c r="S25" s="61">
        <f>O25+J25+E25+'ACP_PS_11(i)'!O25+'ACP_PS_11(i)'!J25+'ACP_PS_11(i)'!E25+ACP_MSME_10!O25+'ACP_Agri_9(ii)'!O25</f>
        <v>185</v>
      </c>
      <c r="T25" s="61">
        <f>P25+K25+F25+'ACP_PS_11(i)'!P25+'ACP_PS_11(i)'!K25+'ACP_PS_11(i)'!F25+ACP_MSME_10!P25+'ACP_Agri_9(ii)'!P25</f>
        <v>766.56</v>
      </c>
      <c r="U25" s="62">
        <f t="shared" si="2"/>
        <v>4.0319798022301701</v>
      </c>
      <c r="V25" s="67">
        <f>S25*100/'Pri Sec_outstanding_6'!O25</f>
        <v>6.6284485847366534</v>
      </c>
      <c r="W25" s="67">
        <f>T25*100/'Pri Sec_outstanding_6'!P25</f>
        <v>5.0289313127337136</v>
      </c>
      <c r="X25" s="67">
        <v>2611</v>
      </c>
      <c r="Y25" s="67">
        <v>13704.050000000001</v>
      </c>
    </row>
    <row r="26" spans="1:27" ht="12.95" customHeight="1" x14ac:dyDescent="0.2">
      <c r="A26" s="48">
        <v>21</v>
      </c>
      <c r="B26" s="49" t="s">
        <v>45</v>
      </c>
      <c r="C26" s="61">
        <v>1434</v>
      </c>
      <c r="D26" s="61">
        <v>2826</v>
      </c>
      <c r="E26" s="61">
        <v>0</v>
      </c>
      <c r="F26" s="61">
        <v>0</v>
      </c>
      <c r="G26" s="62">
        <f t="shared" si="0"/>
        <v>0</v>
      </c>
      <c r="H26" s="61">
        <v>170</v>
      </c>
      <c r="I26" s="61">
        <v>259</v>
      </c>
      <c r="J26" s="61">
        <v>0</v>
      </c>
      <c r="K26" s="61">
        <v>0</v>
      </c>
      <c r="L26" s="62">
        <f t="shared" si="1"/>
        <v>0</v>
      </c>
      <c r="M26" s="61">
        <v>664</v>
      </c>
      <c r="N26" s="61">
        <v>1576</v>
      </c>
      <c r="O26" s="61">
        <v>0</v>
      </c>
      <c r="P26" s="61">
        <v>0</v>
      </c>
      <c r="Q26" s="61">
        <f>M26+H26+C26+'ACP_PS_11(i)'!M26+'ACP_PS_11(i)'!H26+'ACP_PS_11(i)'!C26+ACP_MSME_10!C26+'ACP_Agri_9(ii)'!M26</f>
        <v>22988</v>
      </c>
      <c r="R26" s="61">
        <f>N26+I26+D26+'ACP_PS_11(i)'!N26+'ACP_PS_11(i)'!I26+'ACP_PS_11(i)'!D26+ACP_MSME_10!D26+'ACP_Agri_9(ii)'!N26</f>
        <v>64916</v>
      </c>
      <c r="S26" s="61">
        <f>O26+J26+E26+'ACP_PS_11(i)'!O26+'ACP_PS_11(i)'!J26+'ACP_PS_11(i)'!E26+ACP_MSME_10!O26+'ACP_Agri_9(ii)'!O26</f>
        <v>854</v>
      </c>
      <c r="T26" s="61">
        <f>P26+K26+F26+'ACP_PS_11(i)'!P26+'ACP_PS_11(i)'!K26+'ACP_PS_11(i)'!F26+ACP_MSME_10!P26+'ACP_Agri_9(ii)'!P26</f>
        <v>3109</v>
      </c>
      <c r="U26" s="62">
        <f t="shared" si="2"/>
        <v>4.7892661285353384</v>
      </c>
      <c r="V26" s="67">
        <f>S26*100/'Pri Sec_outstanding_6'!O26</f>
        <v>3.3921194788687639</v>
      </c>
      <c r="W26" s="67">
        <f>T26*100/'Pri Sec_outstanding_6'!P26</f>
        <v>3.4586255384286781</v>
      </c>
      <c r="X26" s="67">
        <v>23281</v>
      </c>
      <c r="Y26" s="67">
        <v>80397</v>
      </c>
    </row>
    <row r="27" spans="1:27" s="64" customFormat="1" ht="12.95" customHeight="1" x14ac:dyDescent="0.2">
      <c r="A27" s="304"/>
      <c r="B27" s="140" t="s">
        <v>295</v>
      </c>
      <c r="C27" s="63">
        <f>SUM(C6:C26)</f>
        <v>84878</v>
      </c>
      <c r="D27" s="63">
        <f t="shared" ref="D27:P27" si="3">SUM(D6:D26)</f>
        <v>152281</v>
      </c>
      <c r="E27" s="63">
        <f t="shared" si="3"/>
        <v>42</v>
      </c>
      <c r="F27" s="63">
        <f t="shared" si="3"/>
        <v>1376.57</v>
      </c>
      <c r="G27" s="60">
        <f t="shared" si="0"/>
        <v>0.9039670083595458</v>
      </c>
      <c r="H27" s="63">
        <f t="shared" si="3"/>
        <v>19246</v>
      </c>
      <c r="I27" s="63">
        <f t="shared" si="3"/>
        <v>28146</v>
      </c>
      <c r="J27" s="63">
        <f t="shared" si="3"/>
        <v>10</v>
      </c>
      <c r="K27" s="63">
        <f t="shared" si="3"/>
        <v>95.65</v>
      </c>
      <c r="L27" s="60">
        <f t="shared" si="1"/>
        <v>0.33983514531372133</v>
      </c>
      <c r="M27" s="63">
        <f t="shared" si="3"/>
        <v>89204</v>
      </c>
      <c r="N27" s="63">
        <f t="shared" si="3"/>
        <v>159643</v>
      </c>
      <c r="O27" s="63">
        <f t="shared" si="3"/>
        <v>6883</v>
      </c>
      <c r="P27" s="63">
        <f t="shared" si="3"/>
        <v>6479.34</v>
      </c>
      <c r="Q27" s="63">
        <f>M27+H27+C27+'ACP_PS_11(i)'!M27+'ACP_PS_11(i)'!H27+'ACP_PS_11(i)'!C27+ACP_MSME_10!C27+'ACP_Agri_9(ii)'!M27</f>
        <v>2867197</v>
      </c>
      <c r="R27" s="63">
        <f>N27+I27+D27+'ACP_PS_11(i)'!N27+'ACP_PS_11(i)'!I27+'ACP_PS_11(i)'!D27+ACP_MSME_10!D27+'ACP_Agri_9(ii)'!N27</f>
        <v>8857165</v>
      </c>
      <c r="S27" s="63">
        <f>O27+J27+E27+'ACP_PS_11(i)'!O27+'ACP_PS_11(i)'!J27+'ACP_PS_11(i)'!E27+ACP_MSME_10!O27+'ACP_Agri_9(ii)'!O27</f>
        <v>432732</v>
      </c>
      <c r="T27" s="63">
        <f>P27+K27+F27+'ACP_PS_11(i)'!P27+'ACP_PS_11(i)'!K27+'ACP_PS_11(i)'!F27+ACP_MSME_10!P27+'ACP_Agri_9(ii)'!P27</f>
        <v>1442018.75</v>
      </c>
      <c r="U27" s="60">
        <f t="shared" si="2"/>
        <v>16.280816152798327</v>
      </c>
      <c r="V27" s="68">
        <f>S27*100/'Pri Sec_outstanding_6'!O27</f>
        <v>12.690836028751255</v>
      </c>
      <c r="W27" s="68">
        <f>T27*100/'Pri Sec_outstanding_6'!P27</f>
        <v>14.743897977707853</v>
      </c>
      <c r="X27" s="68">
        <v>3522208</v>
      </c>
      <c r="Y27" s="68">
        <v>10653475.16</v>
      </c>
      <c r="AA27" s="108"/>
    </row>
    <row r="28" spans="1:27" ht="12.95" customHeight="1" x14ac:dyDescent="0.2">
      <c r="A28" s="48">
        <v>22</v>
      </c>
      <c r="B28" s="49" t="s">
        <v>42</v>
      </c>
      <c r="C28" s="61">
        <v>3259</v>
      </c>
      <c r="D28" s="61">
        <v>5371</v>
      </c>
      <c r="E28" s="61">
        <v>0</v>
      </c>
      <c r="F28" s="61">
        <v>0</v>
      </c>
      <c r="G28" s="62">
        <f t="shared" si="0"/>
        <v>0</v>
      </c>
      <c r="H28" s="61">
        <v>1650</v>
      </c>
      <c r="I28" s="61">
        <v>2082</v>
      </c>
      <c r="J28" s="61">
        <v>0</v>
      </c>
      <c r="K28" s="61">
        <v>0</v>
      </c>
      <c r="L28" s="62">
        <f t="shared" si="1"/>
        <v>0</v>
      </c>
      <c r="M28" s="61">
        <v>926</v>
      </c>
      <c r="N28" s="61">
        <v>1793</v>
      </c>
      <c r="O28" s="61">
        <v>18658</v>
      </c>
      <c r="P28" s="61">
        <v>4936.99</v>
      </c>
      <c r="Q28" s="61">
        <f>M28+H28+C28+'ACP_PS_11(i)'!M28+'ACP_PS_11(i)'!H28+'ACP_PS_11(i)'!C28+ACP_MSME_10!C28+'ACP_Agri_9(ii)'!M28</f>
        <v>62822</v>
      </c>
      <c r="R28" s="61">
        <f>N28+I28+D28+'ACP_PS_11(i)'!N28+'ACP_PS_11(i)'!I28+'ACP_PS_11(i)'!D28+ACP_MSME_10!D28+'ACP_Agri_9(ii)'!N28</f>
        <v>223343</v>
      </c>
      <c r="S28" s="61">
        <f>O28+J28+E28+'ACP_PS_11(i)'!O28+'ACP_PS_11(i)'!J28+'ACP_PS_11(i)'!E28+ACP_MSME_10!O28+'ACP_Agri_9(ii)'!O28</f>
        <v>24906</v>
      </c>
      <c r="T28" s="61">
        <f>P28+K28+F28+'ACP_PS_11(i)'!P28+'ACP_PS_11(i)'!K28+'ACP_PS_11(i)'!F28+ACP_MSME_10!P28+'ACP_Agri_9(ii)'!P28</f>
        <v>34411.85</v>
      </c>
      <c r="U28" s="62">
        <f t="shared" si="2"/>
        <v>15.407624147611521</v>
      </c>
      <c r="V28" s="67">
        <f>S28*100/'Pri Sec_outstanding_6'!O28</f>
        <v>15.741770743793296</v>
      </c>
      <c r="W28" s="67">
        <f>T28*100/'Pri Sec_outstanding_6'!P28</f>
        <v>9.8923544892331048</v>
      </c>
      <c r="X28" s="67">
        <v>169007</v>
      </c>
      <c r="Y28" s="67">
        <v>352769.72000000003</v>
      </c>
    </row>
    <row r="29" spans="1:27" ht="12.95" customHeight="1" x14ac:dyDescent="0.2">
      <c r="A29" s="48">
        <v>23</v>
      </c>
      <c r="B29" s="49" t="s">
        <v>189</v>
      </c>
      <c r="C29" s="61">
        <v>384</v>
      </c>
      <c r="D29" s="61">
        <v>487</v>
      </c>
      <c r="E29" s="61">
        <v>0</v>
      </c>
      <c r="F29" s="61">
        <v>0</v>
      </c>
      <c r="G29" s="62">
        <f t="shared" si="0"/>
        <v>0</v>
      </c>
      <c r="H29" s="61">
        <v>119</v>
      </c>
      <c r="I29" s="61">
        <v>166</v>
      </c>
      <c r="J29" s="61">
        <v>0</v>
      </c>
      <c r="K29" s="61">
        <v>0</v>
      </c>
      <c r="L29" s="62">
        <f t="shared" si="1"/>
        <v>0</v>
      </c>
      <c r="M29" s="61">
        <v>48</v>
      </c>
      <c r="N29" s="61">
        <v>102</v>
      </c>
      <c r="O29" s="61">
        <v>0</v>
      </c>
      <c r="P29" s="61">
        <v>0</v>
      </c>
      <c r="Q29" s="61">
        <f>M29+H29+C29+'ACP_PS_11(i)'!M29+'ACP_PS_11(i)'!H29+'ACP_PS_11(i)'!C29+ACP_MSME_10!C29+'ACP_Agri_9(ii)'!M29</f>
        <v>5214</v>
      </c>
      <c r="R29" s="61">
        <f>N29+I29+D29+'ACP_PS_11(i)'!N29+'ACP_PS_11(i)'!I29+'ACP_PS_11(i)'!D29+ACP_MSME_10!D29+'ACP_Agri_9(ii)'!N29</f>
        <v>16619</v>
      </c>
      <c r="S29" s="61">
        <f>O29+J29+E29+'ACP_PS_11(i)'!O29+'ACP_PS_11(i)'!J29+'ACP_PS_11(i)'!E29+ACP_MSME_10!O29+'ACP_Agri_9(ii)'!O29</f>
        <v>69536</v>
      </c>
      <c r="T29" s="61">
        <f>P29+K29+F29+'ACP_PS_11(i)'!P29+'ACP_PS_11(i)'!K29+'ACP_PS_11(i)'!F29+ACP_MSME_10!P29+'ACP_Agri_9(ii)'!P29</f>
        <v>39068.69</v>
      </c>
      <c r="U29" s="62">
        <f t="shared" si="2"/>
        <v>235.08448161742584</v>
      </c>
      <c r="V29" s="67">
        <f>S29*100/'Pri Sec_outstanding_6'!O29</f>
        <v>21.732309057837394</v>
      </c>
      <c r="W29" s="67">
        <f>T29*100/'Pri Sec_outstanding_6'!P29</f>
        <v>37.903961897236947</v>
      </c>
      <c r="X29" s="67">
        <v>0</v>
      </c>
      <c r="Y29" s="67">
        <v>0</v>
      </c>
    </row>
    <row r="30" spans="1:27" ht="12.95" customHeight="1" x14ac:dyDescent="0.2">
      <c r="A30" s="48">
        <v>24</v>
      </c>
      <c r="B30" s="49" t="s">
        <v>190</v>
      </c>
      <c r="C30" s="61">
        <v>25</v>
      </c>
      <c r="D30" s="61">
        <v>62</v>
      </c>
      <c r="E30" s="61">
        <v>0</v>
      </c>
      <c r="F30" s="61">
        <v>0</v>
      </c>
      <c r="G30" s="62">
        <f t="shared" si="0"/>
        <v>0</v>
      </c>
      <c r="H30" s="61">
        <v>4</v>
      </c>
      <c r="I30" s="61">
        <v>11</v>
      </c>
      <c r="J30" s="61">
        <v>0</v>
      </c>
      <c r="K30" s="61">
        <v>0</v>
      </c>
      <c r="L30" s="62">
        <f t="shared" si="1"/>
        <v>0</v>
      </c>
      <c r="M30" s="61">
        <v>0</v>
      </c>
      <c r="N30" s="61">
        <v>0</v>
      </c>
      <c r="O30" s="61">
        <v>0</v>
      </c>
      <c r="P30" s="61">
        <v>0</v>
      </c>
      <c r="Q30" s="61">
        <f>M30+H30+C30+'ACP_PS_11(i)'!M30+'ACP_PS_11(i)'!H30+'ACP_PS_11(i)'!C30+ACP_MSME_10!C30+'ACP_Agri_9(ii)'!M30</f>
        <v>285</v>
      </c>
      <c r="R30" s="61">
        <f>N30+I30+D30+'ACP_PS_11(i)'!N30+'ACP_PS_11(i)'!I30+'ACP_PS_11(i)'!D30+ACP_MSME_10!D30+'ACP_Agri_9(ii)'!N30</f>
        <v>1151</v>
      </c>
      <c r="S30" s="61">
        <f>O30+J30+E30+'ACP_PS_11(i)'!O30+'ACP_PS_11(i)'!J30+'ACP_PS_11(i)'!E30+ACP_MSME_10!O30+'ACP_Agri_9(ii)'!O30</f>
        <v>171</v>
      </c>
      <c r="T30" s="61">
        <f>P30+K30+F30+'ACP_PS_11(i)'!P30+'ACP_PS_11(i)'!K30+'ACP_PS_11(i)'!F30+ACP_MSME_10!P30+'ACP_Agri_9(ii)'!P30</f>
        <v>243.73</v>
      </c>
      <c r="U30" s="62">
        <f t="shared" si="2"/>
        <v>21.175499565595135</v>
      </c>
      <c r="V30" s="67">
        <f>S30*100/'Pri Sec_outstanding_6'!O30</f>
        <v>96.067415730337075</v>
      </c>
      <c r="W30" s="67">
        <f>T30*100/'Pri Sec_outstanding_6'!P30</f>
        <v>79.846027846027852</v>
      </c>
      <c r="X30" s="67">
        <v>167</v>
      </c>
      <c r="Y30" s="67">
        <v>545.4</v>
      </c>
    </row>
    <row r="31" spans="1:27" ht="12.95" customHeight="1" x14ac:dyDescent="0.2">
      <c r="A31" s="48">
        <v>25</v>
      </c>
      <c r="B31" s="49" t="s">
        <v>46</v>
      </c>
      <c r="C31" s="61">
        <v>266</v>
      </c>
      <c r="D31" s="61">
        <v>402</v>
      </c>
      <c r="E31" s="61">
        <v>0</v>
      </c>
      <c r="F31" s="61">
        <v>0</v>
      </c>
      <c r="G31" s="62">
        <f t="shared" si="0"/>
        <v>0</v>
      </c>
      <c r="H31" s="61">
        <v>42</v>
      </c>
      <c r="I31" s="61">
        <v>46</v>
      </c>
      <c r="J31" s="61">
        <v>0</v>
      </c>
      <c r="K31" s="61">
        <v>0</v>
      </c>
      <c r="L31" s="62">
        <f t="shared" si="1"/>
        <v>0</v>
      </c>
      <c r="M31" s="61">
        <v>0</v>
      </c>
      <c r="N31" s="61">
        <v>0</v>
      </c>
      <c r="O31" s="61">
        <v>0</v>
      </c>
      <c r="P31" s="61">
        <v>0</v>
      </c>
      <c r="Q31" s="61">
        <f>M31+H31+C31+'ACP_PS_11(i)'!M31+'ACP_PS_11(i)'!H31+'ACP_PS_11(i)'!C31+ACP_MSME_10!C31+'ACP_Agri_9(ii)'!M31</f>
        <v>747</v>
      </c>
      <c r="R31" s="61">
        <f>N31+I31+D31+'ACP_PS_11(i)'!N31+'ACP_PS_11(i)'!I31+'ACP_PS_11(i)'!D31+ACP_MSME_10!D31+'ACP_Agri_9(ii)'!N31</f>
        <v>3364</v>
      </c>
      <c r="S31" s="61">
        <f>O31+J31+E31+'ACP_PS_11(i)'!O31+'ACP_PS_11(i)'!J31+'ACP_PS_11(i)'!E31+ACP_MSME_10!O31+'ACP_Agri_9(ii)'!O31</f>
        <v>3</v>
      </c>
      <c r="T31" s="61">
        <f>P31+K31+F31+'ACP_PS_11(i)'!P31+'ACP_PS_11(i)'!K31+'ACP_PS_11(i)'!F31+ACP_MSME_10!P31+'ACP_Agri_9(ii)'!P31</f>
        <v>51.22</v>
      </c>
      <c r="U31" s="62">
        <f t="shared" si="2"/>
        <v>1.5225921521997623</v>
      </c>
      <c r="V31" s="67">
        <f>S31*100/'Pri Sec_outstanding_6'!O31</f>
        <v>2.3255813953488373</v>
      </c>
      <c r="W31" s="67">
        <f>T31*100/'Pri Sec_outstanding_6'!P31</f>
        <v>0.81748739933030512</v>
      </c>
      <c r="X31" s="67">
        <v>0</v>
      </c>
      <c r="Y31" s="67">
        <v>0</v>
      </c>
    </row>
    <row r="32" spans="1:27" ht="12.95" customHeight="1" x14ac:dyDescent="0.2">
      <c r="A32" s="48">
        <v>26</v>
      </c>
      <c r="B32" s="49" t="s">
        <v>191</v>
      </c>
      <c r="C32" s="61">
        <v>222</v>
      </c>
      <c r="D32" s="61">
        <v>455</v>
      </c>
      <c r="E32" s="61">
        <v>5</v>
      </c>
      <c r="F32" s="61">
        <v>79</v>
      </c>
      <c r="G32" s="62">
        <f t="shared" si="0"/>
        <v>17.362637362637361</v>
      </c>
      <c r="H32" s="61">
        <v>37</v>
      </c>
      <c r="I32" s="61">
        <v>77</v>
      </c>
      <c r="J32" s="61">
        <v>0</v>
      </c>
      <c r="K32" s="61">
        <v>0</v>
      </c>
      <c r="L32" s="62">
        <f t="shared" si="1"/>
        <v>0</v>
      </c>
      <c r="M32" s="61">
        <v>61</v>
      </c>
      <c r="N32" s="61">
        <v>424</v>
      </c>
      <c r="O32" s="61">
        <v>0</v>
      </c>
      <c r="P32" s="61">
        <v>0</v>
      </c>
      <c r="Q32" s="61">
        <f>M32+H32+C32+'ACP_PS_11(i)'!M32+'ACP_PS_11(i)'!H32+'ACP_PS_11(i)'!C32+ACP_MSME_10!C32+'ACP_Agri_9(ii)'!M32</f>
        <v>4217</v>
      </c>
      <c r="R32" s="61">
        <f>N32+I32+D32+'ACP_PS_11(i)'!N32+'ACP_PS_11(i)'!I32+'ACP_PS_11(i)'!D32+ACP_MSME_10!D32+'ACP_Agri_9(ii)'!N32</f>
        <v>14052</v>
      </c>
      <c r="S32" s="61">
        <f>O32+J32+E32+'ACP_PS_11(i)'!O32+'ACP_PS_11(i)'!J32+'ACP_PS_11(i)'!E32+ACP_MSME_10!O32+'ACP_Agri_9(ii)'!O32</f>
        <v>10021</v>
      </c>
      <c r="T32" s="61">
        <f>P32+K32+F32+'ACP_PS_11(i)'!P32+'ACP_PS_11(i)'!K32+'ACP_PS_11(i)'!F32+ACP_MSME_10!P32+'ACP_Agri_9(ii)'!P32</f>
        <v>10175</v>
      </c>
      <c r="U32" s="62">
        <f t="shared" si="2"/>
        <v>72.409621406205517</v>
      </c>
      <c r="V32" s="67">
        <f>S32*100/'Pri Sec_outstanding_6'!O32</f>
        <v>17.393341896066929</v>
      </c>
      <c r="W32" s="67">
        <f>T32*100/'Pri Sec_outstanding_6'!P32</f>
        <v>13.717559824738794</v>
      </c>
      <c r="X32" s="67">
        <v>44432</v>
      </c>
      <c r="Y32" s="67">
        <v>62829</v>
      </c>
    </row>
    <row r="33" spans="1:25" ht="12.95" customHeight="1" x14ac:dyDescent="0.2">
      <c r="A33" s="48">
        <v>27</v>
      </c>
      <c r="B33" s="49" t="s">
        <v>192</v>
      </c>
      <c r="C33" s="61">
        <v>12</v>
      </c>
      <c r="D33" s="61">
        <v>22</v>
      </c>
      <c r="E33" s="61">
        <v>0</v>
      </c>
      <c r="F33" s="61">
        <v>0</v>
      </c>
      <c r="G33" s="62">
        <f t="shared" si="0"/>
        <v>0</v>
      </c>
      <c r="H33" s="61">
        <v>0</v>
      </c>
      <c r="I33" s="61">
        <v>0</v>
      </c>
      <c r="J33" s="61">
        <v>0</v>
      </c>
      <c r="K33" s="61">
        <v>0</v>
      </c>
      <c r="L33" s="62">
        <v>0</v>
      </c>
      <c r="M33" s="61">
        <v>0</v>
      </c>
      <c r="N33" s="61">
        <v>0</v>
      </c>
      <c r="O33" s="61">
        <v>0</v>
      </c>
      <c r="P33" s="61">
        <v>0</v>
      </c>
      <c r="Q33" s="61">
        <f>M33+H33+C33+'ACP_PS_11(i)'!M33+'ACP_PS_11(i)'!H33+'ACP_PS_11(i)'!C33+ACP_MSME_10!C33+'ACP_Agri_9(ii)'!M33</f>
        <v>374</v>
      </c>
      <c r="R33" s="61">
        <f>N33+I33+D33+'ACP_PS_11(i)'!N33+'ACP_PS_11(i)'!I33+'ACP_PS_11(i)'!D33+ACP_MSME_10!D33+'ACP_Agri_9(ii)'!N33</f>
        <v>1966</v>
      </c>
      <c r="S33" s="61">
        <f>O33+J33+E33+'ACP_PS_11(i)'!O33+'ACP_PS_11(i)'!J33+'ACP_PS_11(i)'!E33+ACP_MSME_10!O33+'ACP_Agri_9(ii)'!O33</f>
        <v>0</v>
      </c>
      <c r="T33" s="61">
        <f>P33+K33+F33+'ACP_PS_11(i)'!P33+'ACP_PS_11(i)'!K33+'ACP_PS_11(i)'!F33+ACP_MSME_10!P33+'ACP_Agri_9(ii)'!P33</f>
        <v>0</v>
      </c>
      <c r="U33" s="62">
        <f t="shared" si="2"/>
        <v>0</v>
      </c>
      <c r="V33" s="67" t="e">
        <f>S33*100/'Pri Sec_outstanding_6'!O33</f>
        <v>#DIV/0!</v>
      </c>
      <c r="W33" s="67" t="e">
        <f>T33*100/'Pri Sec_outstanding_6'!P33</f>
        <v>#DIV/0!</v>
      </c>
      <c r="X33" s="67">
        <v>0</v>
      </c>
      <c r="Y33" s="67">
        <v>0</v>
      </c>
    </row>
    <row r="34" spans="1:25" ht="12.95" customHeight="1" x14ac:dyDescent="0.2">
      <c r="A34" s="48">
        <v>28</v>
      </c>
      <c r="B34" s="49" t="s">
        <v>193</v>
      </c>
      <c r="C34" s="61">
        <v>292</v>
      </c>
      <c r="D34" s="61">
        <v>508</v>
      </c>
      <c r="E34" s="61">
        <v>0</v>
      </c>
      <c r="F34" s="61">
        <v>0</v>
      </c>
      <c r="G34" s="62">
        <f t="shared" si="0"/>
        <v>0</v>
      </c>
      <c r="H34" s="61">
        <v>119</v>
      </c>
      <c r="I34" s="61">
        <v>149</v>
      </c>
      <c r="J34" s="61">
        <v>0</v>
      </c>
      <c r="K34" s="61">
        <v>0</v>
      </c>
      <c r="L34" s="62">
        <f t="shared" si="1"/>
        <v>0</v>
      </c>
      <c r="M34" s="61">
        <v>16</v>
      </c>
      <c r="N34" s="61">
        <v>50</v>
      </c>
      <c r="O34" s="61">
        <v>1</v>
      </c>
      <c r="P34" s="61">
        <v>1</v>
      </c>
      <c r="Q34" s="61">
        <f>M34+H34+C34+'ACP_PS_11(i)'!M34+'ACP_PS_11(i)'!H34+'ACP_PS_11(i)'!C34+ACP_MSME_10!C34+'ACP_Agri_9(ii)'!M34</f>
        <v>3597</v>
      </c>
      <c r="R34" s="61">
        <f>N34+I34+D34+'ACP_PS_11(i)'!N34+'ACP_PS_11(i)'!I34+'ACP_PS_11(i)'!D34+ACP_MSME_10!D34+'ACP_Agri_9(ii)'!N34</f>
        <v>13094</v>
      </c>
      <c r="S34" s="61">
        <f>O34+J34+E34+'ACP_PS_11(i)'!O34+'ACP_PS_11(i)'!J34+'ACP_PS_11(i)'!E34+ACP_MSME_10!O34+'ACP_Agri_9(ii)'!O34</f>
        <v>2326</v>
      </c>
      <c r="T34" s="61">
        <f>P34+K34+F34+'ACP_PS_11(i)'!P34+'ACP_PS_11(i)'!K34+'ACP_PS_11(i)'!F34+ACP_MSME_10!P34+'ACP_Agri_9(ii)'!P34</f>
        <v>8233</v>
      </c>
      <c r="U34" s="62">
        <f t="shared" si="2"/>
        <v>62.876126470138992</v>
      </c>
      <c r="V34" s="67">
        <f>S34*100/'Pri Sec_outstanding_6'!O34</f>
        <v>45.679497250589158</v>
      </c>
      <c r="W34" s="67">
        <f>T34*100/'Pri Sec_outstanding_6'!P34</f>
        <v>53.516640665626625</v>
      </c>
      <c r="X34" s="67">
        <v>4704</v>
      </c>
      <c r="Y34" s="67">
        <v>13056</v>
      </c>
    </row>
    <row r="35" spans="1:25" ht="12.95" customHeight="1" x14ac:dyDescent="0.2">
      <c r="A35" s="48">
        <v>29</v>
      </c>
      <c r="B35" s="49" t="s">
        <v>66</v>
      </c>
      <c r="C35" s="61">
        <v>3596</v>
      </c>
      <c r="D35" s="61">
        <v>6120</v>
      </c>
      <c r="E35" s="61">
        <v>3</v>
      </c>
      <c r="F35" s="61">
        <v>25</v>
      </c>
      <c r="G35" s="62">
        <f t="shared" si="0"/>
        <v>0.40849673202614378</v>
      </c>
      <c r="H35" s="61">
        <v>1867</v>
      </c>
      <c r="I35" s="61">
        <v>2535</v>
      </c>
      <c r="J35" s="61">
        <v>0</v>
      </c>
      <c r="K35" s="61">
        <v>0</v>
      </c>
      <c r="L35" s="62">
        <f t="shared" si="1"/>
        <v>0</v>
      </c>
      <c r="M35" s="61">
        <v>1133</v>
      </c>
      <c r="N35" s="61">
        <v>2701</v>
      </c>
      <c r="O35" s="61">
        <v>0</v>
      </c>
      <c r="P35" s="61">
        <v>0</v>
      </c>
      <c r="Q35" s="61">
        <f>M35+H35+C35+'ACP_PS_11(i)'!M35+'ACP_PS_11(i)'!H35+'ACP_PS_11(i)'!C35+ACP_MSME_10!C35+'ACP_Agri_9(ii)'!M35</f>
        <v>100935</v>
      </c>
      <c r="R35" s="61">
        <f>N35+I35+D35+'ACP_PS_11(i)'!N35+'ACP_PS_11(i)'!I35+'ACP_PS_11(i)'!D35+ACP_MSME_10!D35+'ACP_Agri_9(ii)'!N35</f>
        <v>365705</v>
      </c>
      <c r="S35" s="61">
        <f>O35+J35+E35+'ACP_PS_11(i)'!O35+'ACP_PS_11(i)'!J35+'ACP_PS_11(i)'!E35+ACP_MSME_10!O35+'ACP_Agri_9(ii)'!O35</f>
        <v>41935</v>
      </c>
      <c r="T35" s="61">
        <f>P35+K35+F35+'ACP_PS_11(i)'!P35+'ACP_PS_11(i)'!K35+'ACP_PS_11(i)'!F35+ACP_MSME_10!P35+'ACP_Agri_9(ii)'!P35</f>
        <v>173553.06</v>
      </c>
      <c r="U35" s="62">
        <f t="shared" si="2"/>
        <v>47.457119809682666</v>
      </c>
      <c r="V35" s="67">
        <f>S35*100/'Pri Sec_outstanding_6'!O35</f>
        <v>12.797585441850103</v>
      </c>
      <c r="W35" s="67">
        <f>T35*100/'Pri Sec_outstanding_6'!P35</f>
        <v>21.817735425619993</v>
      </c>
      <c r="X35" s="67">
        <v>304849</v>
      </c>
      <c r="Y35" s="67">
        <v>756421.95</v>
      </c>
    </row>
    <row r="36" spans="1:25" ht="12.95" customHeight="1" x14ac:dyDescent="0.2">
      <c r="A36" s="48">
        <v>30</v>
      </c>
      <c r="B36" s="49" t="s">
        <v>67</v>
      </c>
      <c r="C36" s="61">
        <v>2892</v>
      </c>
      <c r="D36" s="61">
        <v>5334</v>
      </c>
      <c r="E36" s="61">
        <v>0</v>
      </c>
      <c r="F36" s="61">
        <v>0</v>
      </c>
      <c r="G36" s="62">
        <f t="shared" si="0"/>
        <v>0</v>
      </c>
      <c r="H36" s="61">
        <v>1871</v>
      </c>
      <c r="I36" s="61">
        <v>2536</v>
      </c>
      <c r="J36" s="61">
        <v>0</v>
      </c>
      <c r="K36" s="61">
        <v>0</v>
      </c>
      <c r="L36" s="62">
        <f t="shared" si="1"/>
        <v>0</v>
      </c>
      <c r="M36" s="61">
        <v>4301</v>
      </c>
      <c r="N36" s="61">
        <v>9782</v>
      </c>
      <c r="O36" s="61">
        <v>1476</v>
      </c>
      <c r="P36" s="61">
        <v>1012</v>
      </c>
      <c r="Q36" s="61">
        <f>M36+H36+C36+'ACP_PS_11(i)'!M36+'ACP_PS_11(i)'!H36+'ACP_PS_11(i)'!C36+ACP_MSME_10!C36+'ACP_Agri_9(ii)'!M36</f>
        <v>104619</v>
      </c>
      <c r="R36" s="61">
        <f>N36+I36+D36+'ACP_PS_11(i)'!N36+'ACP_PS_11(i)'!I36+'ACP_PS_11(i)'!D36+ACP_MSME_10!D36+'ACP_Agri_9(ii)'!N36</f>
        <v>371346</v>
      </c>
      <c r="S36" s="61">
        <f>O36+J36+E36+'ACP_PS_11(i)'!O36+'ACP_PS_11(i)'!J36+'ACP_PS_11(i)'!E36+ACP_MSME_10!O36+'ACP_Agri_9(ii)'!O36</f>
        <v>25037</v>
      </c>
      <c r="T36" s="61">
        <f>P36+K36+F36+'ACP_PS_11(i)'!P36+'ACP_PS_11(i)'!K36+'ACP_PS_11(i)'!F36+ACP_MSME_10!P36+'ACP_Agri_9(ii)'!P36</f>
        <v>148553</v>
      </c>
      <c r="U36" s="62">
        <f t="shared" si="2"/>
        <v>40.003931643265311</v>
      </c>
      <c r="V36" s="67">
        <f>S36*100/'Pri Sec_outstanding_6'!O36</f>
        <v>14.678259034308093</v>
      </c>
      <c r="W36" s="67">
        <f>T36*100/'Pri Sec_outstanding_6'!P36</f>
        <v>22.964892482260733</v>
      </c>
      <c r="X36" s="67">
        <v>172550</v>
      </c>
      <c r="Y36" s="67">
        <v>652849</v>
      </c>
    </row>
    <row r="37" spans="1:25" ht="12.95" customHeight="1" x14ac:dyDescent="0.2">
      <c r="A37" s="48">
        <v>31</v>
      </c>
      <c r="B37" s="49" t="s">
        <v>194</v>
      </c>
      <c r="C37" s="61">
        <v>748</v>
      </c>
      <c r="D37" s="61">
        <v>915</v>
      </c>
      <c r="E37" s="61">
        <v>170</v>
      </c>
      <c r="F37" s="61">
        <v>80.16</v>
      </c>
      <c r="G37" s="62">
        <f t="shared" si="0"/>
        <v>8.7606557377049175</v>
      </c>
      <c r="H37" s="61">
        <v>33</v>
      </c>
      <c r="I37" s="61">
        <v>74</v>
      </c>
      <c r="J37" s="61">
        <v>0</v>
      </c>
      <c r="K37" s="61">
        <v>0</v>
      </c>
      <c r="L37" s="62">
        <f t="shared" si="1"/>
        <v>0</v>
      </c>
      <c r="M37" s="61">
        <v>8</v>
      </c>
      <c r="N37" s="61">
        <v>25</v>
      </c>
      <c r="O37" s="61">
        <v>13</v>
      </c>
      <c r="P37" s="61">
        <v>96.97</v>
      </c>
      <c r="Q37" s="61">
        <f>M37+H37+C37+'ACP_PS_11(i)'!M37+'ACP_PS_11(i)'!H37+'ACP_PS_11(i)'!C37+ACP_MSME_10!C37+'ACP_Agri_9(ii)'!M37</f>
        <v>5727</v>
      </c>
      <c r="R37" s="61">
        <f>N37+I37+D37+'ACP_PS_11(i)'!N37+'ACP_PS_11(i)'!I37+'ACP_PS_11(i)'!D37+ACP_MSME_10!D37+'ACP_Agri_9(ii)'!N37</f>
        <v>17178</v>
      </c>
      <c r="S37" s="61">
        <f>O37+J37+E37+'ACP_PS_11(i)'!O37+'ACP_PS_11(i)'!J37+'ACP_PS_11(i)'!E37+ACP_MSME_10!O37+'ACP_Agri_9(ii)'!O37</f>
        <v>22792</v>
      </c>
      <c r="T37" s="61">
        <f>P37+K37+F37+'ACP_PS_11(i)'!P37+'ACP_PS_11(i)'!K37+'ACP_PS_11(i)'!F37+ACP_MSME_10!P37+'ACP_Agri_9(ii)'!P37</f>
        <v>13559.34</v>
      </c>
      <c r="U37" s="62">
        <f t="shared" si="2"/>
        <v>78.934334614041219</v>
      </c>
      <c r="V37" s="67">
        <f>S37*100/'Pri Sec_outstanding_6'!O37</f>
        <v>15.38285020078966</v>
      </c>
      <c r="W37" s="67">
        <f>T37*100/'Pri Sec_outstanding_6'!P37</f>
        <v>26.827945554030968</v>
      </c>
      <c r="X37" s="67">
        <v>126259</v>
      </c>
      <c r="Y37" s="67">
        <v>33452.199999999997</v>
      </c>
    </row>
    <row r="38" spans="1:25" ht="12.95" customHeight="1" x14ac:dyDescent="0.2">
      <c r="A38" s="48">
        <v>32</v>
      </c>
      <c r="B38" s="49" t="s">
        <v>195</v>
      </c>
      <c r="C38" s="61">
        <v>498</v>
      </c>
      <c r="D38" s="61">
        <v>1008</v>
      </c>
      <c r="E38" s="61">
        <v>0</v>
      </c>
      <c r="F38" s="61">
        <v>0</v>
      </c>
      <c r="G38" s="62">
        <f t="shared" ref="G38:G65" si="4">F38*100/D38</f>
        <v>0</v>
      </c>
      <c r="H38" s="61">
        <v>89</v>
      </c>
      <c r="I38" s="61">
        <v>144</v>
      </c>
      <c r="J38" s="61">
        <v>0</v>
      </c>
      <c r="K38" s="61">
        <v>0</v>
      </c>
      <c r="L38" s="62">
        <f t="shared" ref="L38:L65" si="5">K38*100/I38</f>
        <v>0</v>
      </c>
      <c r="M38" s="61">
        <v>179</v>
      </c>
      <c r="N38" s="61">
        <v>519</v>
      </c>
      <c r="O38" s="61">
        <v>0</v>
      </c>
      <c r="P38" s="61">
        <v>0</v>
      </c>
      <c r="Q38" s="61">
        <f>M38+H38+C38+'ACP_PS_11(i)'!M38+'ACP_PS_11(i)'!H38+'ACP_PS_11(i)'!C38+ACP_MSME_10!C38+'ACP_Agri_9(ii)'!M38</f>
        <v>11639</v>
      </c>
      <c r="R38" s="61">
        <f>N38+I38+D38+'ACP_PS_11(i)'!N38+'ACP_PS_11(i)'!I38+'ACP_PS_11(i)'!D38+ACP_MSME_10!D38+'ACP_Agri_9(ii)'!N38</f>
        <v>46609</v>
      </c>
      <c r="S38" s="61">
        <f>O38+J38+E38+'ACP_PS_11(i)'!O38+'ACP_PS_11(i)'!J38+'ACP_PS_11(i)'!E38+ACP_MSME_10!O38+'ACP_Agri_9(ii)'!O38</f>
        <v>22532</v>
      </c>
      <c r="T38" s="61">
        <f>P38+K38+F38+'ACP_PS_11(i)'!P38+'ACP_PS_11(i)'!K38+'ACP_PS_11(i)'!F38+ACP_MSME_10!P38+'ACP_Agri_9(ii)'!P38</f>
        <v>66332</v>
      </c>
      <c r="U38" s="62">
        <f t="shared" si="2"/>
        <v>142.31586174344011</v>
      </c>
      <c r="V38" s="67">
        <f>S38*100/'Pri Sec_outstanding_6'!O38</f>
        <v>11.669895068314361</v>
      </c>
      <c r="W38" s="67">
        <f>T38*100/'Pri Sec_outstanding_6'!P38</f>
        <v>28.033962630962797</v>
      </c>
      <c r="X38" s="67">
        <v>64473</v>
      </c>
      <c r="Y38" s="67">
        <v>196409.7</v>
      </c>
    </row>
    <row r="39" spans="1:25" ht="12.95" customHeight="1" x14ac:dyDescent="0.2">
      <c r="A39" s="48">
        <v>33</v>
      </c>
      <c r="B39" s="49" t="s">
        <v>196</v>
      </c>
      <c r="C39" s="61">
        <v>240</v>
      </c>
      <c r="D39" s="61">
        <v>359</v>
      </c>
      <c r="E39" s="61">
        <v>0</v>
      </c>
      <c r="F39" s="61">
        <v>0</v>
      </c>
      <c r="G39" s="62">
        <f t="shared" si="4"/>
        <v>0</v>
      </c>
      <c r="H39" s="61">
        <v>100</v>
      </c>
      <c r="I39" s="61">
        <v>111</v>
      </c>
      <c r="J39" s="61">
        <v>0</v>
      </c>
      <c r="K39" s="61">
        <v>0</v>
      </c>
      <c r="L39" s="62">
        <f t="shared" si="5"/>
        <v>0</v>
      </c>
      <c r="M39" s="61">
        <v>0</v>
      </c>
      <c r="N39" s="61">
        <v>0</v>
      </c>
      <c r="O39" s="61">
        <v>0</v>
      </c>
      <c r="P39" s="61">
        <v>0</v>
      </c>
      <c r="Q39" s="61">
        <f>M39+H39+C39+'ACP_PS_11(i)'!M39+'ACP_PS_11(i)'!H39+'ACP_PS_11(i)'!C39+ACP_MSME_10!C39+'ACP_Agri_9(ii)'!M39</f>
        <v>1282</v>
      </c>
      <c r="R39" s="61">
        <f>N39+I39+D39+'ACP_PS_11(i)'!N39+'ACP_PS_11(i)'!I39+'ACP_PS_11(i)'!D39+ACP_MSME_10!D39+'ACP_Agri_9(ii)'!N39</f>
        <v>6816</v>
      </c>
      <c r="S39" s="61">
        <f>O39+J39+E39+'ACP_PS_11(i)'!O39+'ACP_PS_11(i)'!J39+'ACP_PS_11(i)'!E39+ACP_MSME_10!O39+'ACP_Agri_9(ii)'!O39</f>
        <v>0</v>
      </c>
      <c r="T39" s="61">
        <f>P39+K39+F39+'ACP_PS_11(i)'!P39+'ACP_PS_11(i)'!K39+'ACP_PS_11(i)'!F39+ACP_MSME_10!P39+'ACP_Agri_9(ii)'!P39</f>
        <v>0</v>
      </c>
      <c r="U39" s="62">
        <f t="shared" si="2"/>
        <v>0</v>
      </c>
      <c r="V39" s="67">
        <f>S39*100/'Pri Sec_outstanding_6'!O39</f>
        <v>0</v>
      </c>
      <c r="W39" s="67">
        <f>T39*100/'Pri Sec_outstanding_6'!P39</f>
        <v>0</v>
      </c>
      <c r="X39" s="67">
        <v>390</v>
      </c>
      <c r="Y39" s="67">
        <v>2122</v>
      </c>
    </row>
    <row r="40" spans="1:25" ht="12.95" customHeight="1" x14ac:dyDescent="0.2">
      <c r="A40" s="48">
        <v>34</v>
      </c>
      <c r="B40" s="49" t="s">
        <v>197</v>
      </c>
      <c r="C40" s="61">
        <v>271</v>
      </c>
      <c r="D40" s="61">
        <v>466</v>
      </c>
      <c r="E40" s="61">
        <v>0</v>
      </c>
      <c r="F40" s="61">
        <v>0</v>
      </c>
      <c r="G40" s="62">
        <f t="shared" si="4"/>
        <v>0</v>
      </c>
      <c r="H40" s="61">
        <v>92</v>
      </c>
      <c r="I40" s="61">
        <v>111</v>
      </c>
      <c r="J40" s="61">
        <v>0</v>
      </c>
      <c r="K40" s="61">
        <v>0</v>
      </c>
      <c r="L40" s="62">
        <f t="shared" si="5"/>
        <v>0</v>
      </c>
      <c r="M40" s="61">
        <v>33</v>
      </c>
      <c r="N40" s="61">
        <v>58</v>
      </c>
      <c r="O40" s="61">
        <v>1910</v>
      </c>
      <c r="P40" s="61">
        <v>15954.5</v>
      </c>
      <c r="Q40" s="61">
        <f>M40+H40+C40+'ACP_PS_11(i)'!M40+'ACP_PS_11(i)'!H40+'ACP_PS_11(i)'!C40+ACP_MSME_10!C40+'ACP_Agri_9(ii)'!M40</f>
        <v>2099</v>
      </c>
      <c r="R40" s="61">
        <f>N40+I40+D40+'ACP_PS_11(i)'!N40+'ACP_PS_11(i)'!I40+'ACP_PS_11(i)'!D40+ACP_MSME_10!D40+'ACP_Agri_9(ii)'!N40</f>
        <v>8410</v>
      </c>
      <c r="S40" s="61">
        <f>O40+J40+E40+'ACP_PS_11(i)'!O40+'ACP_PS_11(i)'!J40+'ACP_PS_11(i)'!E40+ACP_MSME_10!O40+'ACP_Agri_9(ii)'!O40</f>
        <v>2459</v>
      </c>
      <c r="T40" s="61">
        <f>P40+K40+F40+'ACP_PS_11(i)'!P40+'ACP_PS_11(i)'!K40+'ACP_PS_11(i)'!F40+ACP_MSME_10!P40+'ACP_Agri_9(ii)'!P40</f>
        <v>24523.32</v>
      </c>
      <c r="U40" s="62">
        <f t="shared" si="2"/>
        <v>291.59714625445901</v>
      </c>
      <c r="V40" s="67">
        <f>S40*100/'Pri Sec_outstanding_6'!O40</f>
        <v>62.986680327868854</v>
      </c>
      <c r="W40" s="67">
        <f>T40*100/'Pri Sec_outstanding_6'!P40</f>
        <v>66.257664733512456</v>
      </c>
      <c r="X40" s="67">
        <v>2480</v>
      </c>
      <c r="Y40" s="67">
        <v>31722.510000000002</v>
      </c>
    </row>
    <row r="41" spans="1:25" ht="12.95" customHeight="1" x14ac:dyDescent="0.2">
      <c r="A41" s="48">
        <v>35</v>
      </c>
      <c r="B41" s="49" t="s">
        <v>198</v>
      </c>
      <c r="C41" s="61">
        <v>252</v>
      </c>
      <c r="D41" s="61">
        <v>426</v>
      </c>
      <c r="E41" s="61">
        <v>0</v>
      </c>
      <c r="F41" s="61">
        <v>0</v>
      </c>
      <c r="G41" s="62">
        <f t="shared" si="4"/>
        <v>0</v>
      </c>
      <c r="H41" s="61">
        <v>100</v>
      </c>
      <c r="I41" s="61">
        <v>111</v>
      </c>
      <c r="J41" s="61">
        <v>0</v>
      </c>
      <c r="K41" s="61">
        <v>0</v>
      </c>
      <c r="L41" s="62">
        <f t="shared" si="5"/>
        <v>0</v>
      </c>
      <c r="M41" s="61">
        <v>61</v>
      </c>
      <c r="N41" s="61">
        <v>102</v>
      </c>
      <c r="O41" s="61">
        <v>0</v>
      </c>
      <c r="P41" s="61">
        <v>0</v>
      </c>
      <c r="Q41" s="61">
        <f>M41+H41+C41+'ACP_PS_11(i)'!M41+'ACP_PS_11(i)'!H41+'ACP_PS_11(i)'!C41+ACP_MSME_10!C41+'ACP_Agri_9(ii)'!M41</f>
        <v>1066</v>
      </c>
      <c r="R41" s="61">
        <f>N41+I41+D41+'ACP_PS_11(i)'!N41+'ACP_PS_11(i)'!I41+'ACP_PS_11(i)'!D41+ACP_MSME_10!D41+'ACP_Agri_9(ii)'!N41</f>
        <v>4976</v>
      </c>
      <c r="S41" s="61">
        <f>O41+J41+E41+'ACP_PS_11(i)'!O41+'ACP_PS_11(i)'!J41+'ACP_PS_11(i)'!E41+ACP_MSME_10!O41+'ACP_Agri_9(ii)'!O41</f>
        <v>1</v>
      </c>
      <c r="T41" s="61">
        <f>P41+K41+F41+'ACP_PS_11(i)'!P41+'ACP_PS_11(i)'!K41+'ACP_PS_11(i)'!F41+ACP_MSME_10!P41+'ACP_Agri_9(ii)'!P41</f>
        <v>1</v>
      </c>
      <c r="U41" s="62">
        <f t="shared" si="2"/>
        <v>2.0096463022508039E-2</v>
      </c>
      <c r="V41" s="67">
        <f>S41*100/'Pri Sec_outstanding_6'!O41</f>
        <v>3.4482758620689653</v>
      </c>
      <c r="W41" s="67">
        <f>T41*100/'Pri Sec_outstanding_6'!P41</f>
        <v>0.40136463977523579</v>
      </c>
      <c r="X41" s="67">
        <v>0</v>
      </c>
      <c r="Y41" s="67">
        <v>0</v>
      </c>
    </row>
    <row r="42" spans="1:25" ht="12.95" customHeight="1" x14ac:dyDescent="0.2">
      <c r="A42" s="48">
        <v>36</v>
      </c>
      <c r="B42" s="49" t="s">
        <v>68</v>
      </c>
      <c r="C42" s="61">
        <v>650</v>
      </c>
      <c r="D42" s="61">
        <v>879</v>
      </c>
      <c r="E42" s="61">
        <v>0</v>
      </c>
      <c r="F42" s="61">
        <v>0</v>
      </c>
      <c r="G42" s="62">
        <f t="shared" si="4"/>
        <v>0</v>
      </c>
      <c r="H42" s="61">
        <v>245</v>
      </c>
      <c r="I42" s="61">
        <v>290</v>
      </c>
      <c r="J42" s="61">
        <v>0</v>
      </c>
      <c r="K42" s="61">
        <v>0</v>
      </c>
      <c r="L42" s="62">
        <f t="shared" si="5"/>
        <v>0</v>
      </c>
      <c r="M42" s="61">
        <v>89</v>
      </c>
      <c r="N42" s="61">
        <v>231</v>
      </c>
      <c r="O42" s="61">
        <v>4</v>
      </c>
      <c r="P42" s="61">
        <v>106.2</v>
      </c>
      <c r="Q42" s="61">
        <f>M42+H42+C42+'ACP_PS_11(i)'!M42+'ACP_PS_11(i)'!H42+'ACP_PS_11(i)'!C42+ACP_MSME_10!C42+'ACP_Agri_9(ii)'!M42</f>
        <v>14787</v>
      </c>
      <c r="R42" s="61">
        <f>N42+I42+D42+'ACP_PS_11(i)'!N42+'ACP_PS_11(i)'!I42+'ACP_PS_11(i)'!D42+ACP_MSME_10!D42+'ACP_Agri_9(ii)'!N42</f>
        <v>59949</v>
      </c>
      <c r="S42" s="61">
        <f>O42+J42+E42+'ACP_PS_11(i)'!O42+'ACP_PS_11(i)'!J42+'ACP_PS_11(i)'!E42+ACP_MSME_10!O42+'ACP_Agri_9(ii)'!O42</f>
        <v>5138</v>
      </c>
      <c r="T42" s="61">
        <f>P42+K42+F42+'ACP_PS_11(i)'!P42+'ACP_PS_11(i)'!K42+'ACP_PS_11(i)'!F42+ACP_MSME_10!P42+'ACP_Agri_9(ii)'!P42</f>
        <v>22096.42</v>
      </c>
      <c r="U42" s="62">
        <f t="shared" si="2"/>
        <v>36.858696558741599</v>
      </c>
      <c r="V42" s="67">
        <f>S42*100/'Pri Sec_outstanding_6'!O42</f>
        <v>11.220300489168414</v>
      </c>
      <c r="W42" s="67">
        <f>T42*100/'Pri Sec_outstanding_6'!P42</f>
        <v>9.2571740792824837</v>
      </c>
      <c r="X42" s="67">
        <v>43020</v>
      </c>
      <c r="Y42" s="67">
        <v>208136</v>
      </c>
    </row>
    <row r="43" spans="1:25" ht="12.95" customHeight="1" x14ac:dyDescent="0.2">
      <c r="A43" s="48">
        <v>37</v>
      </c>
      <c r="B43" s="49" t="s">
        <v>199</v>
      </c>
      <c r="C43" s="61">
        <v>269</v>
      </c>
      <c r="D43" s="61">
        <v>452</v>
      </c>
      <c r="E43" s="61">
        <v>0</v>
      </c>
      <c r="F43" s="61">
        <v>0</v>
      </c>
      <c r="G43" s="62">
        <f t="shared" si="4"/>
        <v>0</v>
      </c>
      <c r="H43" s="61">
        <v>36</v>
      </c>
      <c r="I43" s="61">
        <v>39</v>
      </c>
      <c r="J43" s="61">
        <v>0</v>
      </c>
      <c r="K43" s="61">
        <v>0</v>
      </c>
      <c r="L43" s="62">
        <f t="shared" si="5"/>
        <v>0</v>
      </c>
      <c r="M43" s="61">
        <v>16</v>
      </c>
      <c r="N43" s="61">
        <v>36</v>
      </c>
      <c r="O43" s="61">
        <v>0</v>
      </c>
      <c r="P43" s="61">
        <v>0</v>
      </c>
      <c r="Q43" s="61">
        <f>M43+H43+C43+'ACP_PS_11(i)'!M43+'ACP_PS_11(i)'!H43+'ACP_PS_11(i)'!C43+ACP_MSME_10!C43+'ACP_Agri_9(ii)'!M43</f>
        <v>1276</v>
      </c>
      <c r="R43" s="61">
        <f>N43+I43+D43+'ACP_PS_11(i)'!N43+'ACP_PS_11(i)'!I43+'ACP_PS_11(i)'!D43+ACP_MSME_10!D43+'ACP_Agri_9(ii)'!N43</f>
        <v>5438</v>
      </c>
      <c r="S43" s="61">
        <f>O43+J43+E43+'ACP_PS_11(i)'!O43+'ACP_PS_11(i)'!J43+'ACP_PS_11(i)'!E43+ACP_MSME_10!O43+'ACP_Agri_9(ii)'!O43</f>
        <v>0</v>
      </c>
      <c r="T43" s="61">
        <f>P43+K43+F43+'ACP_PS_11(i)'!P43+'ACP_PS_11(i)'!K43+'ACP_PS_11(i)'!F43+ACP_MSME_10!P43+'ACP_Agri_9(ii)'!P43</f>
        <v>0</v>
      </c>
      <c r="U43" s="62">
        <f t="shared" si="2"/>
        <v>0</v>
      </c>
      <c r="V43" s="67">
        <f>S43*100/'Pri Sec_outstanding_6'!O43</f>
        <v>0</v>
      </c>
      <c r="W43" s="67">
        <f>T43*100/'Pri Sec_outstanding_6'!P43</f>
        <v>0</v>
      </c>
      <c r="X43" s="67">
        <v>261</v>
      </c>
      <c r="Y43" s="67">
        <v>1596</v>
      </c>
    </row>
    <row r="44" spans="1:25" ht="12.95" customHeight="1" x14ac:dyDescent="0.2">
      <c r="A44" s="48">
        <v>38</v>
      </c>
      <c r="B44" s="49" t="s">
        <v>200</v>
      </c>
      <c r="C44" s="61">
        <v>419</v>
      </c>
      <c r="D44" s="61">
        <v>647</v>
      </c>
      <c r="E44" s="61">
        <v>0</v>
      </c>
      <c r="F44" s="61">
        <v>0</v>
      </c>
      <c r="G44" s="62">
        <f t="shared" si="4"/>
        <v>0</v>
      </c>
      <c r="H44" s="61">
        <v>47</v>
      </c>
      <c r="I44" s="61">
        <v>77</v>
      </c>
      <c r="J44" s="61">
        <v>0</v>
      </c>
      <c r="K44" s="61">
        <v>0</v>
      </c>
      <c r="L44" s="62">
        <f t="shared" si="5"/>
        <v>0</v>
      </c>
      <c r="M44" s="61">
        <v>50</v>
      </c>
      <c r="N44" s="61">
        <v>252</v>
      </c>
      <c r="O44" s="61">
        <v>1700</v>
      </c>
      <c r="P44" s="61">
        <v>511</v>
      </c>
      <c r="Q44" s="61">
        <f>M44+H44+C44+'ACP_PS_11(i)'!M44+'ACP_PS_11(i)'!H44+'ACP_PS_11(i)'!C44+ACP_MSME_10!C44+'ACP_Agri_9(ii)'!M44</f>
        <v>5769</v>
      </c>
      <c r="R44" s="61">
        <f>N44+I44+D44+'ACP_PS_11(i)'!N44+'ACP_PS_11(i)'!I44+'ACP_PS_11(i)'!D44+ACP_MSME_10!D44+'ACP_Agri_9(ii)'!N44</f>
        <v>19230</v>
      </c>
      <c r="S44" s="61">
        <f>O44+J44+E44+'ACP_PS_11(i)'!O44+'ACP_PS_11(i)'!J44+'ACP_PS_11(i)'!E44+ACP_MSME_10!O44+'ACP_Agri_9(ii)'!O44</f>
        <v>11646</v>
      </c>
      <c r="T44" s="61">
        <f>P44+K44+F44+'ACP_PS_11(i)'!P44+'ACP_PS_11(i)'!K44+'ACP_PS_11(i)'!F44+ACP_MSME_10!P44+'ACP_Agri_9(ii)'!P44</f>
        <v>11572</v>
      </c>
      <c r="U44" s="62">
        <f t="shared" si="2"/>
        <v>60.176807072282891</v>
      </c>
      <c r="V44" s="67">
        <f>S44*100/'Pri Sec_outstanding_6'!O44</f>
        <v>6.8105661436616591</v>
      </c>
      <c r="W44" s="67">
        <f>T44*100/'Pri Sec_outstanding_6'!P44</f>
        <v>20.002419926365096</v>
      </c>
      <c r="X44" s="67">
        <v>175484</v>
      </c>
      <c r="Y44" s="67">
        <v>64594</v>
      </c>
    </row>
    <row r="45" spans="1:25" ht="12.95" customHeight="1" x14ac:dyDescent="0.2">
      <c r="A45" s="48">
        <v>39</v>
      </c>
      <c r="B45" s="49" t="s">
        <v>201</v>
      </c>
      <c r="C45" s="61">
        <v>311</v>
      </c>
      <c r="D45" s="61">
        <v>495</v>
      </c>
      <c r="E45" s="61">
        <v>0</v>
      </c>
      <c r="F45" s="61">
        <v>0</v>
      </c>
      <c r="G45" s="62">
        <f t="shared" si="4"/>
        <v>0</v>
      </c>
      <c r="H45" s="61">
        <v>64</v>
      </c>
      <c r="I45" s="61">
        <v>77</v>
      </c>
      <c r="J45" s="61">
        <v>0</v>
      </c>
      <c r="K45" s="61">
        <v>0</v>
      </c>
      <c r="L45" s="62">
        <f t="shared" si="5"/>
        <v>0</v>
      </c>
      <c r="M45" s="61">
        <v>0</v>
      </c>
      <c r="N45" s="61">
        <v>0</v>
      </c>
      <c r="O45" s="61">
        <v>0</v>
      </c>
      <c r="P45" s="61">
        <v>0</v>
      </c>
      <c r="Q45" s="61">
        <f>M45+H45+C45+'ACP_PS_11(i)'!M45+'ACP_PS_11(i)'!H45+'ACP_PS_11(i)'!C45+ACP_MSME_10!C45+'ACP_Agri_9(ii)'!M45</f>
        <v>1435</v>
      </c>
      <c r="R45" s="61">
        <f>N45+I45+D45+'ACP_PS_11(i)'!N45+'ACP_PS_11(i)'!I45+'ACP_PS_11(i)'!D45+ACP_MSME_10!D45+'ACP_Agri_9(ii)'!N45</f>
        <v>6397</v>
      </c>
      <c r="S45" s="61">
        <f>O45+J45+E45+'ACP_PS_11(i)'!O45+'ACP_PS_11(i)'!J45+'ACP_PS_11(i)'!E45+ACP_MSME_10!O45+'ACP_Agri_9(ii)'!O45</f>
        <v>211</v>
      </c>
      <c r="T45" s="61">
        <f>P45+K45+F45+'ACP_PS_11(i)'!P45+'ACP_PS_11(i)'!K45+'ACP_PS_11(i)'!F45+ACP_MSME_10!P45+'ACP_Agri_9(ii)'!P45</f>
        <v>5348</v>
      </c>
      <c r="U45" s="62">
        <f t="shared" si="2"/>
        <v>83.601688291386594</v>
      </c>
      <c r="V45" s="67">
        <f>S45*100/'Pri Sec_outstanding_6'!O45</f>
        <v>70.333333333333329</v>
      </c>
      <c r="W45" s="67">
        <f>T45*100/'Pri Sec_outstanding_6'!P45</f>
        <v>83.069276172724443</v>
      </c>
      <c r="X45" s="67">
        <v>191</v>
      </c>
      <c r="Y45" s="67">
        <v>4520.7</v>
      </c>
    </row>
    <row r="46" spans="1:25" ht="12.95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2">
        <v>0</v>
      </c>
      <c r="H46" s="61">
        <v>0</v>
      </c>
      <c r="I46" s="61">
        <v>0</v>
      </c>
      <c r="J46" s="61">
        <v>0</v>
      </c>
      <c r="K46" s="61">
        <v>0</v>
      </c>
      <c r="L46" s="62">
        <v>0</v>
      </c>
      <c r="M46" s="61">
        <v>10</v>
      </c>
      <c r="N46" s="61">
        <v>11</v>
      </c>
      <c r="O46" s="61">
        <v>0</v>
      </c>
      <c r="P46" s="61">
        <v>0</v>
      </c>
      <c r="Q46" s="61">
        <f>M46+H46+C46+'ACP_PS_11(i)'!M46+'ACP_PS_11(i)'!H46+'ACP_PS_11(i)'!C46+ACP_MSME_10!C46+'ACP_Agri_9(ii)'!M46</f>
        <v>134</v>
      </c>
      <c r="R46" s="61">
        <f>N46+I46+D46+'ACP_PS_11(i)'!N46+'ACP_PS_11(i)'!I46+'ACP_PS_11(i)'!D46+ACP_MSME_10!D46+'ACP_Agri_9(ii)'!N46</f>
        <v>589</v>
      </c>
      <c r="S46" s="61">
        <f>O46+J46+E46+'ACP_PS_11(i)'!O46+'ACP_PS_11(i)'!J46+'ACP_PS_11(i)'!E46+ACP_MSME_10!O46+'ACP_Agri_9(ii)'!O46</f>
        <v>0</v>
      </c>
      <c r="T46" s="61">
        <f>P46+K46+F46+'ACP_PS_11(i)'!P46+'ACP_PS_11(i)'!K46+'ACP_PS_11(i)'!F46+ACP_MSME_10!P46+'ACP_Agri_9(ii)'!P46</f>
        <v>0</v>
      </c>
      <c r="U46" s="62">
        <f t="shared" si="2"/>
        <v>0</v>
      </c>
      <c r="V46" s="67" t="e">
        <f>S46*100/'Pri Sec_outstanding_6'!O46</f>
        <v>#DIV/0!</v>
      </c>
      <c r="W46" s="67" t="e">
        <f>T46*100/'Pri Sec_outstanding_6'!P46</f>
        <v>#DIV/0!</v>
      </c>
      <c r="X46" s="67">
        <v>0</v>
      </c>
      <c r="Y46" s="67">
        <v>0</v>
      </c>
    </row>
    <row r="47" spans="1:25" ht="12.95" customHeight="1" x14ac:dyDescent="0.2">
      <c r="A47" s="48">
        <v>41</v>
      </c>
      <c r="B47" s="49" t="s">
        <v>202</v>
      </c>
      <c r="C47" s="61">
        <v>134</v>
      </c>
      <c r="D47" s="61">
        <v>168</v>
      </c>
      <c r="E47" s="61">
        <v>0</v>
      </c>
      <c r="F47" s="61">
        <v>0</v>
      </c>
      <c r="G47" s="62">
        <f t="shared" si="4"/>
        <v>0</v>
      </c>
      <c r="H47" s="61">
        <v>0</v>
      </c>
      <c r="I47" s="61">
        <v>0</v>
      </c>
      <c r="J47" s="61">
        <v>0</v>
      </c>
      <c r="K47" s="61">
        <v>0</v>
      </c>
      <c r="L47" s="62">
        <v>0</v>
      </c>
      <c r="M47" s="61">
        <v>0</v>
      </c>
      <c r="N47" s="61">
        <v>0</v>
      </c>
      <c r="O47" s="61">
        <v>0</v>
      </c>
      <c r="P47" s="61">
        <v>0</v>
      </c>
      <c r="Q47" s="61">
        <f>M47+H47+C47+'ACP_PS_11(i)'!M47+'ACP_PS_11(i)'!H47+'ACP_PS_11(i)'!C47+ACP_MSME_10!C47+'ACP_Agri_9(ii)'!M47</f>
        <v>673</v>
      </c>
      <c r="R47" s="61">
        <f>N47+I47+D47+'ACP_PS_11(i)'!N47+'ACP_PS_11(i)'!I47+'ACP_PS_11(i)'!D47+ACP_MSME_10!D47+'ACP_Agri_9(ii)'!N47</f>
        <v>1907</v>
      </c>
      <c r="S47" s="61">
        <f>O47+J47+E47+'ACP_PS_11(i)'!O47+'ACP_PS_11(i)'!J47+'ACP_PS_11(i)'!E47+ACP_MSME_10!O47+'ACP_Agri_9(ii)'!O47</f>
        <v>0</v>
      </c>
      <c r="T47" s="61">
        <f>P47+K47+F47+'ACP_PS_11(i)'!P47+'ACP_PS_11(i)'!K47+'ACP_PS_11(i)'!F47+ACP_MSME_10!P47+'ACP_Agri_9(ii)'!P47</f>
        <v>0</v>
      </c>
      <c r="U47" s="62">
        <f t="shared" si="2"/>
        <v>0</v>
      </c>
      <c r="V47" s="67">
        <f>S47*100/'Pri Sec_outstanding_6'!O47</f>
        <v>0</v>
      </c>
      <c r="W47" s="67">
        <f>T47*100/'Pri Sec_outstanding_6'!P47</f>
        <v>0</v>
      </c>
      <c r="X47" s="67">
        <v>0</v>
      </c>
      <c r="Y47" s="67">
        <v>0</v>
      </c>
    </row>
    <row r="48" spans="1:25" ht="12.95" customHeight="1" x14ac:dyDescent="0.2">
      <c r="A48" s="48">
        <v>42</v>
      </c>
      <c r="B48" s="49" t="s">
        <v>71</v>
      </c>
      <c r="C48" s="61">
        <v>548</v>
      </c>
      <c r="D48" s="61">
        <v>1069</v>
      </c>
      <c r="E48" s="61">
        <v>0</v>
      </c>
      <c r="F48" s="61">
        <v>0</v>
      </c>
      <c r="G48" s="62">
        <f t="shared" si="4"/>
        <v>0</v>
      </c>
      <c r="H48" s="61">
        <v>70</v>
      </c>
      <c r="I48" s="61">
        <v>113</v>
      </c>
      <c r="J48" s="61">
        <v>0</v>
      </c>
      <c r="K48" s="61">
        <v>0</v>
      </c>
      <c r="L48" s="62">
        <f t="shared" si="5"/>
        <v>0</v>
      </c>
      <c r="M48" s="61">
        <v>273</v>
      </c>
      <c r="N48" s="61">
        <v>593</v>
      </c>
      <c r="O48" s="61">
        <v>1061</v>
      </c>
      <c r="P48" s="61">
        <v>292</v>
      </c>
      <c r="Q48" s="61">
        <f>M48+H48+C48+'ACP_PS_11(i)'!M48+'ACP_PS_11(i)'!H48+'ACP_PS_11(i)'!C48+ACP_MSME_10!C48+'ACP_Agri_9(ii)'!M48</f>
        <v>7776</v>
      </c>
      <c r="R48" s="61">
        <f>N48+I48+D48+'ACP_PS_11(i)'!N48+'ACP_PS_11(i)'!I48+'ACP_PS_11(i)'!D48+ACP_MSME_10!D48+'ACP_Agri_9(ii)'!N48</f>
        <v>25448</v>
      </c>
      <c r="S48" s="61">
        <f>O48+J48+E48+'ACP_PS_11(i)'!O48+'ACP_PS_11(i)'!J48+'ACP_PS_11(i)'!E48+ACP_MSME_10!O48+'ACP_Agri_9(ii)'!O48</f>
        <v>11476</v>
      </c>
      <c r="T48" s="61">
        <f>P48+K48+F48+'ACP_PS_11(i)'!P48+'ACP_PS_11(i)'!K48+'ACP_PS_11(i)'!F48+ACP_MSME_10!P48+'ACP_Agri_9(ii)'!P48</f>
        <v>31487</v>
      </c>
      <c r="U48" s="62">
        <f t="shared" si="2"/>
        <v>123.73074504872682</v>
      </c>
      <c r="V48" s="67">
        <f>S48*100/'Pri Sec_outstanding_6'!O48</f>
        <v>20.912602959399372</v>
      </c>
      <c r="W48" s="67">
        <f>T48*100/'Pri Sec_outstanding_6'!P48</f>
        <v>31.250744372543572</v>
      </c>
      <c r="X48" s="67">
        <v>45721</v>
      </c>
      <c r="Y48" s="67">
        <v>78233</v>
      </c>
    </row>
    <row r="49" spans="1:27" s="64" customFormat="1" ht="12.95" customHeight="1" x14ac:dyDescent="0.2">
      <c r="A49" s="304"/>
      <c r="B49" s="140" t="s">
        <v>291</v>
      </c>
      <c r="C49" s="63">
        <f>SUM(C28:C48)</f>
        <v>15288</v>
      </c>
      <c r="D49" s="63">
        <f t="shared" ref="D49:P49" si="6">SUM(D28:D48)</f>
        <v>25645</v>
      </c>
      <c r="E49" s="63">
        <f t="shared" si="6"/>
        <v>178</v>
      </c>
      <c r="F49" s="63">
        <f t="shared" si="6"/>
        <v>184.16</v>
      </c>
      <c r="G49" s="60">
        <f t="shared" si="4"/>
        <v>0.71811269253265742</v>
      </c>
      <c r="H49" s="63">
        <f t="shared" si="6"/>
        <v>6585</v>
      </c>
      <c r="I49" s="63">
        <f t="shared" si="6"/>
        <v>8749</v>
      </c>
      <c r="J49" s="63">
        <f t="shared" si="6"/>
        <v>0</v>
      </c>
      <c r="K49" s="63">
        <f t="shared" si="6"/>
        <v>0</v>
      </c>
      <c r="L49" s="60">
        <f t="shared" si="5"/>
        <v>0</v>
      </c>
      <c r="M49" s="63">
        <f t="shared" si="6"/>
        <v>7204</v>
      </c>
      <c r="N49" s="63">
        <f t="shared" si="6"/>
        <v>16679</v>
      </c>
      <c r="O49" s="63">
        <f t="shared" si="6"/>
        <v>24823</v>
      </c>
      <c r="P49" s="63">
        <f t="shared" si="6"/>
        <v>22910.66</v>
      </c>
      <c r="Q49" s="63">
        <f>M49+H49+C49+'ACP_PS_11(i)'!M49+'ACP_PS_11(i)'!H49+'ACP_PS_11(i)'!C49+ACP_MSME_10!C49+'ACP_Agri_9(ii)'!M49</f>
        <v>336473</v>
      </c>
      <c r="R49" s="63">
        <f>N49+I49+D49+'ACP_PS_11(i)'!N49+'ACP_PS_11(i)'!I49+'ACP_PS_11(i)'!D49+ACP_MSME_10!D49+'ACP_Agri_9(ii)'!N49</f>
        <v>1213587</v>
      </c>
      <c r="S49" s="63">
        <f>O49+J49+E49+'ACP_PS_11(i)'!O49+'ACP_PS_11(i)'!J49+'ACP_PS_11(i)'!E49+ACP_MSME_10!O49+'ACP_Agri_9(ii)'!O49</f>
        <v>250190</v>
      </c>
      <c r="T49" s="63">
        <f>P49+K49+F49+'ACP_PS_11(i)'!P49+'ACP_PS_11(i)'!K49+'ACP_PS_11(i)'!F49+ACP_MSME_10!P49+'ACP_Agri_9(ii)'!P49</f>
        <v>589208.63</v>
      </c>
      <c r="U49" s="60">
        <f t="shared" si="2"/>
        <v>48.551000463914001</v>
      </c>
      <c r="V49" s="68">
        <f>S49*100/'Pri Sec_outstanding_6'!O49</f>
        <v>15.095685249019375</v>
      </c>
      <c r="W49" s="68">
        <f>T49*100/'Pri Sec_outstanding_6'!P49</f>
        <v>21.638624284601825</v>
      </c>
      <c r="X49" s="68">
        <v>1153988</v>
      </c>
      <c r="Y49" s="68">
        <v>2459257.1800000002</v>
      </c>
      <c r="AA49" s="108"/>
    </row>
    <row r="50" spans="1:27" s="64" customFormat="1" ht="12.95" customHeight="1" x14ac:dyDescent="0.2">
      <c r="A50" s="304"/>
      <c r="B50" s="140" t="s">
        <v>595</v>
      </c>
      <c r="C50" s="63">
        <f>C49+C27</f>
        <v>100166</v>
      </c>
      <c r="D50" s="63">
        <f t="shared" ref="D50:P50" si="7">D49+D27</f>
        <v>177926</v>
      </c>
      <c r="E50" s="63">
        <f t="shared" si="7"/>
        <v>220</v>
      </c>
      <c r="F50" s="63">
        <f t="shared" si="7"/>
        <v>1560.73</v>
      </c>
      <c r="G50" s="60">
        <f t="shared" si="4"/>
        <v>0.87717927677798635</v>
      </c>
      <c r="H50" s="63">
        <f t="shared" si="7"/>
        <v>25831</v>
      </c>
      <c r="I50" s="63">
        <f t="shared" si="7"/>
        <v>36895</v>
      </c>
      <c r="J50" s="63">
        <f t="shared" si="7"/>
        <v>10</v>
      </c>
      <c r="K50" s="63">
        <f t="shared" si="7"/>
        <v>95.65</v>
      </c>
      <c r="L50" s="60">
        <f t="shared" si="5"/>
        <v>0.25924922076162082</v>
      </c>
      <c r="M50" s="63">
        <f t="shared" si="7"/>
        <v>96408</v>
      </c>
      <c r="N50" s="63">
        <f t="shared" si="7"/>
        <v>176322</v>
      </c>
      <c r="O50" s="63">
        <f t="shared" si="7"/>
        <v>31706</v>
      </c>
      <c r="P50" s="63">
        <f t="shared" si="7"/>
        <v>29390</v>
      </c>
      <c r="Q50" s="63">
        <f>M50+H50+C50+'ACP_PS_11(i)'!M50+'ACP_PS_11(i)'!H50+'ACP_PS_11(i)'!C50+ACP_MSME_10!C50+'ACP_Agri_9(ii)'!M50</f>
        <v>3203670</v>
      </c>
      <c r="R50" s="63">
        <f>N50+I50+D50+'ACP_PS_11(i)'!N50+'ACP_PS_11(i)'!I50+'ACP_PS_11(i)'!D50+ACP_MSME_10!D50+'ACP_Agri_9(ii)'!N50</f>
        <v>10070752</v>
      </c>
      <c r="S50" s="63">
        <f>O50+J50+E50+'ACP_PS_11(i)'!O50+'ACP_PS_11(i)'!J50+'ACP_PS_11(i)'!E50+ACP_MSME_10!O50+'ACP_Agri_9(ii)'!O50</f>
        <v>682922</v>
      </c>
      <c r="T50" s="63">
        <f>P50+K50+F50+'ACP_PS_11(i)'!P50+'ACP_PS_11(i)'!K50+'ACP_PS_11(i)'!F50+ACP_MSME_10!P50+'ACP_Agri_9(ii)'!P50</f>
        <v>2031227.38</v>
      </c>
      <c r="U50" s="60">
        <f t="shared" si="2"/>
        <v>20.169570057926162</v>
      </c>
      <c r="V50" s="68">
        <f>S50*100/'Pri Sec_outstanding_6'!O51</f>
        <v>188.53009786464588</v>
      </c>
      <c r="W50" s="68">
        <f>T50*100/'Pri Sec_outstanding_6'!P51</f>
        <v>567.2643612060192</v>
      </c>
      <c r="X50" s="68">
        <v>215019</v>
      </c>
      <c r="Y50" s="68">
        <v>362118.67000000004</v>
      </c>
      <c r="AA50" s="108"/>
    </row>
    <row r="51" spans="1:27" ht="12.95" customHeight="1" x14ac:dyDescent="0.2">
      <c r="A51" s="48">
        <v>43</v>
      </c>
      <c r="B51" s="49" t="s">
        <v>41</v>
      </c>
      <c r="C51" s="61">
        <v>540</v>
      </c>
      <c r="D51" s="61">
        <v>1548</v>
      </c>
      <c r="E51" s="61">
        <v>0</v>
      </c>
      <c r="F51" s="61">
        <v>0</v>
      </c>
      <c r="G51" s="62">
        <f t="shared" si="4"/>
        <v>0</v>
      </c>
      <c r="H51" s="61">
        <v>206</v>
      </c>
      <c r="I51" s="61">
        <v>505</v>
      </c>
      <c r="J51" s="61">
        <v>0</v>
      </c>
      <c r="K51" s="61">
        <v>0</v>
      </c>
      <c r="L51" s="62">
        <f t="shared" si="5"/>
        <v>0</v>
      </c>
      <c r="M51" s="61">
        <v>8915</v>
      </c>
      <c r="N51" s="61">
        <v>22430</v>
      </c>
      <c r="O51" s="61">
        <v>78</v>
      </c>
      <c r="P51" s="61">
        <v>455.33</v>
      </c>
      <c r="Q51" s="61">
        <f>M51+H51+C51+'ACP_PS_11(i)'!M51+'ACP_PS_11(i)'!H51+'ACP_PS_11(i)'!C51+ACP_MSME_10!C51+'ACP_Agri_9(ii)'!M51</f>
        <v>180788</v>
      </c>
      <c r="R51" s="61">
        <f>N51+I51+D51+'ACP_PS_11(i)'!N51+'ACP_PS_11(i)'!I51+'ACP_PS_11(i)'!D51+ACP_MSME_10!D51+'ACP_Agri_9(ii)'!N51</f>
        <v>594192</v>
      </c>
      <c r="S51" s="61">
        <f>O51+J51+E51+'ACP_PS_11(i)'!O51+'ACP_PS_11(i)'!J51+'ACP_PS_11(i)'!E51+ACP_MSME_10!O51+'ACP_Agri_9(ii)'!O51</f>
        <v>51416</v>
      </c>
      <c r="T51" s="61">
        <f>P51+K51+F51+'ACP_PS_11(i)'!P51+'ACP_PS_11(i)'!K51+'ACP_PS_11(i)'!F51+ACP_MSME_10!P51+'ACP_Agri_9(ii)'!P51</f>
        <v>79690.75</v>
      </c>
      <c r="U51" s="62">
        <f t="shared" si="2"/>
        <v>13.411616110617443</v>
      </c>
      <c r="V51" s="67">
        <f>S51*100/'Pri Sec_outstanding_6'!O52</f>
        <v>15.296144131708202</v>
      </c>
      <c r="W51" s="67">
        <f>T51*100/'Pri Sec_outstanding_6'!P52</f>
        <v>30.046923132029516</v>
      </c>
      <c r="X51" s="67">
        <v>119546</v>
      </c>
      <c r="Y51" s="67">
        <v>258179</v>
      </c>
    </row>
    <row r="52" spans="1:27" ht="12.95" customHeight="1" x14ac:dyDescent="0.2">
      <c r="A52" s="48">
        <v>44</v>
      </c>
      <c r="B52" s="49" t="s">
        <v>203</v>
      </c>
      <c r="C52" s="61">
        <v>3928</v>
      </c>
      <c r="D52" s="61">
        <v>2552</v>
      </c>
      <c r="E52" s="61">
        <v>0</v>
      </c>
      <c r="F52" s="61">
        <v>0</v>
      </c>
      <c r="G52" s="62">
        <f t="shared" si="4"/>
        <v>0</v>
      </c>
      <c r="H52" s="61">
        <v>516</v>
      </c>
      <c r="I52" s="61">
        <v>819</v>
      </c>
      <c r="J52" s="61">
        <v>11</v>
      </c>
      <c r="K52" s="61">
        <v>3</v>
      </c>
      <c r="L52" s="62">
        <f t="shared" si="5"/>
        <v>0.36630036630036628</v>
      </c>
      <c r="M52" s="61">
        <v>755</v>
      </c>
      <c r="N52" s="61">
        <v>649</v>
      </c>
      <c r="O52" s="61">
        <v>4722</v>
      </c>
      <c r="P52" s="61">
        <v>993</v>
      </c>
      <c r="Q52" s="61">
        <f>M52+H52+C52+'ACP_PS_11(i)'!M52+'ACP_PS_11(i)'!H52+'ACP_PS_11(i)'!C52+ACP_MSME_10!C52+'ACP_Agri_9(ii)'!M52</f>
        <v>220762</v>
      </c>
      <c r="R52" s="61">
        <f>N52+I52+D52+'ACP_PS_11(i)'!N52+'ACP_PS_11(i)'!I52+'ACP_PS_11(i)'!D52+ACP_MSME_10!D52+'ACP_Agri_9(ii)'!N52</f>
        <v>365946</v>
      </c>
      <c r="S52" s="61">
        <f>O52+J52+E52+'ACP_PS_11(i)'!O52+'ACP_PS_11(i)'!J52+'ACP_PS_11(i)'!E52+ACP_MSME_10!O52+'ACP_Agri_9(ii)'!O52</f>
        <v>81138</v>
      </c>
      <c r="T52" s="61">
        <f>P52+K52+F52+'ACP_PS_11(i)'!P52+'ACP_PS_11(i)'!K52+'ACP_PS_11(i)'!F52+ACP_MSME_10!P52+'ACP_Agri_9(ii)'!P52</f>
        <v>48783</v>
      </c>
      <c r="U52" s="62">
        <f t="shared" si="2"/>
        <v>13.33065534259153</v>
      </c>
      <c r="V52" s="67">
        <f>S52*100/'Pri Sec_outstanding_6'!O53</f>
        <v>23.425036016086704</v>
      </c>
      <c r="W52" s="67">
        <f>T52*100/'Pri Sec_outstanding_6'!P53</f>
        <v>10.886338485392383</v>
      </c>
      <c r="X52" s="67">
        <v>135643</v>
      </c>
      <c r="Y52" s="67">
        <v>433347.98</v>
      </c>
    </row>
    <row r="53" spans="1:27" ht="12.95" customHeight="1" x14ac:dyDescent="0.2">
      <c r="A53" s="48">
        <v>45</v>
      </c>
      <c r="B53" s="49" t="s">
        <v>47</v>
      </c>
      <c r="C53" s="61">
        <v>4127</v>
      </c>
      <c r="D53" s="61">
        <v>8649</v>
      </c>
      <c r="E53" s="61">
        <v>0</v>
      </c>
      <c r="F53" s="61">
        <v>0</v>
      </c>
      <c r="G53" s="62">
        <f t="shared" si="4"/>
        <v>0</v>
      </c>
      <c r="H53" s="61">
        <v>829</v>
      </c>
      <c r="I53" s="61">
        <v>1289</v>
      </c>
      <c r="J53" s="61">
        <v>0</v>
      </c>
      <c r="K53" s="61">
        <v>0</v>
      </c>
      <c r="L53" s="62">
        <f t="shared" si="5"/>
        <v>0</v>
      </c>
      <c r="M53" s="61">
        <v>364</v>
      </c>
      <c r="N53" s="61">
        <v>906</v>
      </c>
      <c r="O53" s="61">
        <v>0</v>
      </c>
      <c r="P53" s="61">
        <v>0</v>
      </c>
      <c r="Q53" s="61">
        <f>M53+H53+C53+'ACP_PS_11(i)'!M53+'ACP_PS_11(i)'!H53+'ACP_PS_11(i)'!C53+ACP_MSME_10!C53+'ACP_Agri_9(ii)'!M53</f>
        <v>205369</v>
      </c>
      <c r="R53" s="61">
        <f>N53+I53+D53+'ACP_PS_11(i)'!N53+'ACP_PS_11(i)'!I53+'ACP_PS_11(i)'!D53+ACP_MSME_10!D53+'ACP_Agri_9(ii)'!N53</f>
        <v>560918</v>
      </c>
      <c r="S53" s="61">
        <f>O53+J53+E53+'ACP_PS_11(i)'!O53+'ACP_PS_11(i)'!J53+'ACP_PS_11(i)'!E53+ACP_MSME_10!O53+'ACP_Agri_9(ii)'!O53</f>
        <v>63083</v>
      </c>
      <c r="T53" s="61">
        <f>P53+K53+F53+'ACP_PS_11(i)'!P53+'ACP_PS_11(i)'!K53+'ACP_PS_11(i)'!F53+ACP_MSME_10!P53+'ACP_Agri_9(ii)'!P53</f>
        <v>110696.92</v>
      </c>
      <c r="U53" s="62">
        <f t="shared" si="2"/>
        <v>19.734955911559265</v>
      </c>
      <c r="V53" s="67">
        <f>S53*100/'Pri Sec_outstanding_6'!O54</f>
        <v>6.0381241355546091</v>
      </c>
      <c r="W53" s="67">
        <f>T53*100/'Pri Sec_outstanding_6'!P54</f>
        <v>10.331917559905392</v>
      </c>
      <c r="X53" s="67">
        <v>470208</v>
      </c>
      <c r="Y53" s="67">
        <v>1053645.6499999999</v>
      </c>
    </row>
    <row r="54" spans="1:27" s="64" customFormat="1" ht="12.95" customHeight="1" x14ac:dyDescent="0.2">
      <c r="A54" s="304"/>
      <c r="B54" s="140" t="s">
        <v>296</v>
      </c>
      <c r="C54" s="63">
        <f>SUM(C51:C53)</f>
        <v>8595</v>
      </c>
      <c r="D54" s="63">
        <f t="shared" ref="D54:P54" si="8">SUM(D51:D53)</f>
        <v>12749</v>
      </c>
      <c r="E54" s="63">
        <f t="shared" si="8"/>
        <v>0</v>
      </c>
      <c r="F54" s="63">
        <f t="shared" si="8"/>
        <v>0</v>
      </c>
      <c r="G54" s="60">
        <f t="shared" si="4"/>
        <v>0</v>
      </c>
      <c r="H54" s="63">
        <f t="shared" si="8"/>
        <v>1551</v>
      </c>
      <c r="I54" s="63">
        <f t="shared" si="8"/>
        <v>2613</v>
      </c>
      <c r="J54" s="63">
        <f t="shared" si="8"/>
        <v>11</v>
      </c>
      <c r="K54" s="63">
        <f t="shared" si="8"/>
        <v>3</v>
      </c>
      <c r="L54" s="60">
        <f t="shared" si="5"/>
        <v>0.11481056257175661</v>
      </c>
      <c r="M54" s="63">
        <f t="shared" si="8"/>
        <v>10034</v>
      </c>
      <c r="N54" s="63">
        <f t="shared" si="8"/>
        <v>23985</v>
      </c>
      <c r="O54" s="63">
        <f t="shared" si="8"/>
        <v>4800</v>
      </c>
      <c r="P54" s="63">
        <f t="shared" si="8"/>
        <v>1448.33</v>
      </c>
      <c r="Q54" s="63">
        <f>M54+H54+C54+'ACP_PS_11(i)'!M54+'ACP_PS_11(i)'!H54+'ACP_PS_11(i)'!C54+ACP_MSME_10!C54+'ACP_Agri_9(ii)'!M54</f>
        <v>606919</v>
      </c>
      <c r="R54" s="63">
        <f>N54+I54+D54+'ACP_PS_11(i)'!N54+'ACP_PS_11(i)'!I54+'ACP_PS_11(i)'!D54+ACP_MSME_10!D54+'ACP_Agri_9(ii)'!N54</f>
        <v>1521056</v>
      </c>
      <c r="S54" s="63">
        <f>O54+J54+E54+'ACP_PS_11(i)'!O54+'ACP_PS_11(i)'!J54+'ACP_PS_11(i)'!E54+ACP_MSME_10!O54+'ACP_Agri_9(ii)'!O54</f>
        <v>195637</v>
      </c>
      <c r="T54" s="63">
        <f>P54+K54+F54+'ACP_PS_11(i)'!P54+'ACP_PS_11(i)'!K54+'ACP_PS_11(i)'!F54+ACP_MSME_10!P54+'ACP_Agri_9(ii)'!P54</f>
        <v>239170.67</v>
      </c>
      <c r="U54" s="60">
        <f t="shared" si="2"/>
        <v>15.723988465907896</v>
      </c>
      <c r="V54" s="68" t="e">
        <f>S54*100/'Pri Sec_outstanding_6'!#REF!</f>
        <v>#REF!</v>
      </c>
      <c r="W54" s="68" t="e">
        <f>T54*100/'Pri Sec_outstanding_6'!#REF!</f>
        <v>#REF!</v>
      </c>
      <c r="X54" s="68">
        <v>0</v>
      </c>
      <c r="Y54" s="68">
        <v>0</v>
      </c>
      <c r="AA54" s="108"/>
    </row>
    <row r="55" spans="1:27" ht="12.95" customHeight="1" x14ac:dyDescent="0.2">
      <c r="A55" s="48">
        <v>46</v>
      </c>
      <c r="B55" s="49" t="s">
        <v>596</v>
      </c>
      <c r="C55" s="61">
        <v>5159</v>
      </c>
      <c r="D55" s="61">
        <v>13199</v>
      </c>
      <c r="E55" s="61">
        <v>0</v>
      </c>
      <c r="F55" s="61">
        <v>0</v>
      </c>
      <c r="G55" s="62">
        <f t="shared" si="4"/>
        <v>0</v>
      </c>
      <c r="H55" s="61">
        <v>550</v>
      </c>
      <c r="I55" s="61">
        <v>725</v>
      </c>
      <c r="J55" s="61">
        <v>0</v>
      </c>
      <c r="K55" s="61">
        <v>0</v>
      </c>
      <c r="L55" s="62">
        <f t="shared" si="5"/>
        <v>0</v>
      </c>
      <c r="M55" s="61">
        <v>3160</v>
      </c>
      <c r="N55" s="61">
        <v>7307</v>
      </c>
      <c r="O55" s="61">
        <v>0</v>
      </c>
      <c r="P55" s="61">
        <v>0</v>
      </c>
      <c r="Q55" s="61">
        <f>M55+H55+C55+'ACP_PS_11(i)'!M55+'ACP_PS_11(i)'!H55+'ACP_PS_11(i)'!C55+ACP_MSME_10!C55+'ACP_Agri_9(ii)'!M55</f>
        <v>1051136</v>
      </c>
      <c r="R55" s="61">
        <f>N55+I55+D55+'ACP_PS_11(i)'!N55+'ACP_PS_11(i)'!I55+'ACP_PS_11(i)'!D55+ACP_MSME_10!D55+'ACP_Agri_9(ii)'!N55</f>
        <v>2747896</v>
      </c>
      <c r="S55" s="61">
        <f>O55+J55+E55+'ACP_PS_11(i)'!O55+'ACP_PS_11(i)'!J55+'ACP_PS_11(i)'!E55+ACP_MSME_10!O55+'ACP_Agri_9(ii)'!O55</f>
        <v>1002768</v>
      </c>
      <c r="T55" s="61">
        <f>P55+K55+F55+'ACP_PS_11(i)'!P55+'ACP_PS_11(i)'!K55+'ACP_PS_11(i)'!F55+ACP_MSME_10!P55+'ACP_Agri_9(ii)'!P55</f>
        <v>634010.62</v>
      </c>
      <c r="U55" s="62">
        <f t="shared" si="2"/>
        <v>23.072584260830833</v>
      </c>
      <c r="V55" s="67">
        <f>S55*100/'Pri Sec_outstanding_6'!O55</f>
        <v>21.011021080627025</v>
      </c>
      <c r="W55" s="67">
        <f>T55*100/'Pri Sec_outstanding_6'!P55</f>
        <v>24.024380927840912</v>
      </c>
      <c r="X55" s="67">
        <v>4205808</v>
      </c>
      <c r="Y55" s="67">
        <v>2717123.36</v>
      </c>
    </row>
    <row r="56" spans="1:27" s="64" customFormat="1" ht="12.95" customHeight="1" x14ac:dyDescent="0.2">
      <c r="A56" s="304"/>
      <c r="B56" s="140" t="s">
        <v>294</v>
      </c>
      <c r="C56" s="63">
        <f>C55</f>
        <v>5159</v>
      </c>
      <c r="D56" s="63">
        <f t="shared" ref="D56:P56" si="9">D55</f>
        <v>13199</v>
      </c>
      <c r="E56" s="63">
        <f t="shared" si="9"/>
        <v>0</v>
      </c>
      <c r="F56" s="63">
        <f t="shared" si="9"/>
        <v>0</v>
      </c>
      <c r="G56" s="60">
        <f t="shared" si="4"/>
        <v>0</v>
      </c>
      <c r="H56" s="63">
        <f t="shared" si="9"/>
        <v>550</v>
      </c>
      <c r="I56" s="63">
        <f t="shared" si="9"/>
        <v>725</v>
      </c>
      <c r="J56" s="63">
        <f t="shared" si="9"/>
        <v>0</v>
      </c>
      <c r="K56" s="63">
        <f t="shared" si="9"/>
        <v>0</v>
      </c>
      <c r="L56" s="60">
        <f t="shared" si="5"/>
        <v>0</v>
      </c>
      <c r="M56" s="63">
        <f t="shared" si="9"/>
        <v>3160</v>
      </c>
      <c r="N56" s="63">
        <f t="shared" si="9"/>
        <v>7307</v>
      </c>
      <c r="O56" s="63">
        <f t="shared" si="9"/>
        <v>0</v>
      </c>
      <c r="P56" s="63">
        <f t="shared" si="9"/>
        <v>0</v>
      </c>
      <c r="Q56" s="63">
        <f>M56+H56+C56+'ACP_PS_11(i)'!M56+'ACP_PS_11(i)'!H56+'ACP_PS_11(i)'!C56+ACP_MSME_10!C56+'ACP_Agri_9(ii)'!M56</f>
        <v>1051136</v>
      </c>
      <c r="R56" s="63">
        <f>N56+I56+D56+'ACP_PS_11(i)'!N56+'ACP_PS_11(i)'!I56+'ACP_PS_11(i)'!D56+ACP_MSME_10!D56+'ACP_Agri_9(ii)'!N56</f>
        <v>2747896</v>
      </c>
      <c r="S56" s="63">
        <f>O56+J56+E56+'ACP_PS_11(i)'!O56+'ACP_PS_11(i)'!J56+'ACP_PS_11(i)'!E56+ACP_MSME_10!O56+'ACP_Agri_9(ii)'!O56</f>
        <v>1002768</v>
      </c>
      <c r="T56" s="63">
        <f>P56+K56+F56+'ACP_PS_11(i)'!P56+'ACP_PS_11(i)'!K56+'ACP_PS_11(i)'!F56+ACP_MSME_10!P56+'ACP_Agri_9(ii)'!P56</f>
        <v>634010.62</v>
      </c>
      <c r="U56" s="60">
        <f t="shared" si="2"/>
        <v>23.072584260830833</v>
      </c>
      <c r="V56" s="68" t="e">
        <f>S56*100/'Pri Sec_outstanding_6'!#REF!</f>
        <v>#REF!</v>
      </c>
      <c r="W56" s="68" t="e">
        <f>T56*100/'Pri Sec_outstanding_6'!#REF!</f>
        <v>#REF!</v>
      </c>
      <c r="X56" s="68">
        <v>0</v>
      </c>
      <c r="Y56" s="68">
        <v>0</v>
      </c>
      <c r="AA56" s="108"/>
    </row>
    <row r="57" spans="1:27" ht="12.95" customHeight="1" x14ac:dyDescent="0.2">
      <c r="A57" s="48">
        <v>47</v>
      </c>
      <c r="B57" s="49" t="s">
        <v>588</v>
      </c>
      <c r="C57" s="61">
        <v>98</v>
      </c>
      <c r="D57" s="61">
        <v>280</v>
      </c>
      <c r="E57" s="61">
        <v>11</v>
      </c>
      <c r="F57" s="61">
        <v>357.23</v>
      </c>
      <c r="G57" s="62">
        <f t="shared" si="4"/>
        <v>127.58214285714286</v>
      </c>
      <c r="H57" s="61">
        <v>4</v>
      </c>
      <c r="I57" s="61">
        <v>6</v>
      </c>
      <c r="J57" s="61">
        <v>0</v>
      </c>
      <c r="K57" s="61">
        <v>0</v>
      </c>
      <c r="L57" s="62">
        <f t="shared" si="5"/>
        <v>0</v>
      </c>
      <c r="M57" s="61">
        <v>0</v>
      </c>
      <c r="N57" s="61">
        <v>0</v>
      </c>
      <c r="O57" s="61">
        <v>0</v>
      </c>
      <c r="P57" s="61">
        <v>0</v>
      </c>
      <c r="Q57" s="61">
        <f>M57+H57+C57+'ACP_PS_11(i)'!M57+'ACP_PS_11(i)'!H57+'ACP_PS_11(i)'!C57+ACP_MSME_10!C57+'ACP_Agri_9(ii)'!M57</f>
        <v>1066</v>
      </c>
      <c r="R57" s="61">
        <f>N57+I57+D57+'ACP_PS_11(i)'!N57+'ACP_PS_11(i)'!I57+'ACP_PS_11(i)'!D57+ACP_MSME_10!D57+'ACP_Agri_9(ii)'!N57</f>
        <v>3826</v>
      </c>
      <c r="S57" s="61">
        <f>O57+J57+E57+'ACP_PS_11(i)'!O57+'ACP_PS_11(i)'!J57+'ACP_PS_11(i)'!E57+ACP_MSME_10!O57+'ACP_Agri_9(ii)'!O57</f>
        <v>3754</v>
      </c>
      <c r="T57" s="61">
        <f>P57+K57+F57+'ACP_PS_11(i)'!P57+'ACP_PS_11(i)'!K57+'ACP_PS_11(i)'!F57+ACP_MSME_10!P57+'ACP_Agri_9(ii)'!P57</f>
        <v>26494.560000000001</v>
      </c>
      <c r="U57" s="62">
        <f t="shared" si="2"/>
        <v>692.48719289074756</v>
      </c>
      <c r="V57" s="67" t="e">
        <f>S57*100/'Pri Sec_outstanding_6'!#REF!</f>
        <v>#REF!</v>
      </c>
      <c r="W57" s="67" t="e">
        <f>T57*100/'Pri Sec_outstanding_6'!#REF!</f>
        <v>#REF!</v>
      </c>
      <c r="X57" s="67">
        <v>0</v>
      </c>
      <c r="Y57" s="67">
        <v>0</v>
      </c>
    </row>
    <row r="58" spans="1:27" ht="12.95" customHeight="1" x14ac:dyDescent="0.2">
      <c r="A58" s="48">
        <v>48</v>
      </c>
      <c r="B58" s="49" t="s">
        <v>589</v>
      </c>
      <c r="C58" s="61">
        <v>0</v>
      </c>
      <c r="D58" s="61">
        <v>0</v>
      </c>
      <c r="E58" s="61">
        <v>0</v>
      </c>
      <c r="F58" s="61">
        <v>0</v>
      </c>
      <c r="G58" s="62">
        <v>0</v>
      </c>
      <c r="H58" s="61">
        <v>0</v>
      </c>
      <c r="I58" s="61">
        <v>0</v>
      </c>
      <c r="J58" s="61">
        <v>0</v>
      </c>
      <c r="K58" s="61">
        <v>0</v>
      </c>
      <c r="L58" s="62">
        <v>0</v>
      </c>
      <c r="M58" s="61">
        <v>0</v>
      </c>
      <c r="N58" s="61">
        <v>0</v>
      </c>
      <c r="O58" s="61">
        <v>0</v>
      </c>
      <c r="P58" s="61">
        <v>0</v>
      </c>
      <c r="Q58" s="61">
        <f>M58+H58+C58+'ACP_PS_11(i)'!M58+'ACP_PS_11(i)'!H58+'ACP_PS_11(i)'!C58+ACP_MSME_10!C58+'ACP_Agri_9(ii)'!M58</f>
        <v>0</v>
      </c>
      <c r="R58" s="61">
        <f>N58+I58+D58+'ACP_PS_11(i)'!N58+'ACP_PS_11(i)'!I58+'ACP_PS_11(i)'!D58+ACP_MSME_10!D58+'ACP_Agri_9(ii)'!N58</f>
        <v>0</v>
      </c>
      <c r="S58" s="61">
        <f>O58+J58+E58+'ACP_PS_11(i)'!O58+'ACP_PS_11(i)'!J58+'ACP_PS_11(i)'!E58+ACP_MSME_10!O58+'ACP_Agri_9(ii)'!O58</f>
        <v>0</v>
      </c>
      <c r="T58" s="61">
        <f>P58+K58+F58+'ACP_PS_11(i)'!P58+'ACP_PS_11(i)'!K58+'ACP_PS_11(i)'!F58+ACP_MSME_10!P58+'ACP_Agri_9(ii)'!P58</f>
        <v>0</v>
      </c>
      <c r="U58" s="62">
        <v>0</v>
      </c>
      <c r="V58" s="67">
        <f>S58*100/'Pri Sec_outstanding_6'!O56</f>
        <v>0</v>
      </c>
      <c r="W58" s="67">
        <f>T58*100/'Pri Sec_outstanding_6'!P56</f>
        <v>0</v>
      </c>
      <c r="X58" s="67">
        <v>4205808</v>
      </c>
      <c r="Y58" s="67">
        <v>2717123.36</v>
      </c>
    </row>
    <row r="59" spans="1:27" ht="12.95" customHeight="1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v>0</v>
      </c>
      <c r="F59" s="61">
        <v>0</v>
      </c>
      <c r="G59" s="62">
        <v>0</v>
      </c>
      <c r="H59" s="61">
        <v>0</v>
      </c>
      <c r="I59" s="61">
        <v>0</v>
      </c>
      <c r="J59" s="61">
        <v>0</v>
      </c>
      <c r="K59" s="61">
        <v>0</v>
      </c>
      <c r="L59" s="62">
        <v>0</v>
      </c>
      <c r="M59" s="61">
        <v>0</v>
      </c>
      <c r="N59" s="61">
        <v>0</v>
      </c>
      <c r="O59" s="61">
        <v>0</v>
      </c>
      <c r="P59" s="61">
        <v>0</v>
      </c>
      <c r="Q59" s="61">
        <f>M59+H59+C59+'ACP_PS_11(i)'!M59+'ACP_PS_11(i)'!H59+'ACP_PS_11(i)'!C59+ACP_MSME_10!C59+'ACP_Agri_9(ii)'!M59</f>
        <v>0</v>
      </c>
      <c r="R59" s="61">
        <f>N59+I59+D59+'ACP_PS_11(i)'!N59+'ACP_PS_11(i)'!I59+'ACP_PS_11(i)'!D59+ACP_MSME_10!D59+'ACP_Agri_9(ii)'!N59</f>
        <v>0</v>
      </c>
      <c r="S59" s="61">
        <f>O59+J59+E59+'ACP_PS_11(i)'!O59+'ACP_PS_11(i)'!J59+'ACP_PS_11(i)'!E59+ACP_MSME_10!O59+'ACP_Agri_9(ii)'!O59</f>
        <v>0</v>
      </c>
      <c r="T59" s="61">
        <f>P59+K59+F59+'ACP_PS_11(i)'!P59+'ACP_PS_11(i)'!K59+'ACP_PS_11(i)'!F59+ACP_MSME_10!P59+'ACP_Agri_9(ii)'!P59</f>
        <v>0</v>
      </c>
      <c r="U59" s="62">
        <v>0</v>
      </c>
      <c r="V59" s="67">
        <f>S59*100/'Pri Sec_outstanding_6'!O57</f>
        <v>0</v>
      </c>
      <c r="W59" s="67">
        <f>T59*100/'Pri Sec_outstanding_6'!P57</f>
        <v>0</v>
      </c>
      <c r="X59" s="67">
        <v>9352212</v>
      </c>
      <c r="Y59" s="67">
        <v>16883501.350000001</v>
      </c>
    </row>
    <row r="60" spans="1:27" ht="12.95" customHeight="1" x14ac:dyDescent="0.2">
      <c r="A60" s="48">
        <v>50</v>
      </c>
      <c r="B60" s="49" t="s">
        <v>591</v>
      </c>
      <c r="C60" s="61">
        <v>0</v>
      </c>
      <c r="D60" s="61">
        <v>0</v>
      </c>
      <c r="E60" s="61">
        <v>0</v>
      </c>
      <c r="F60" s="61">
        <v>0</v>
      </c>
      <c r="G60" s="62">
        <v>0</v>
      </c>
      <c r="H60" s="61">
        <v>0</v>
      </c>
      <c r="I60" s="61">
        <v>0</v>
      </c>
      <c r="J60" s="61">
        <v>0</v>
      </c>
      <c r="K60" s="61">
        <v>0</v>
      </c>
      <c r="L60" s="62">
        <v>0</v>
      </c>
      <c r="M60" s="61">
        <v>0</v>
      </c>
      <c r="N60" s="61">
        <v>0</v>
      </c>
      <c r="O60" s="61">
        <v>0</v>
      </c>
      <c r="P60" s="61">
        <v>0</v>
      </c>
      <c r="Q60" s="61">
        <f>M60+H60+C60+'ACP_PS_11(i)'!M60+'ACP_PS_11(i)'!H60+'ACP_PS_11(i)'!C60+ACP_MSME_10!C60+'ACP_Agri_9(ii)'!M60</f>
        <v>0</v>
      </c>
      <c r="R60" s="61">
        <f>N60+I60+D60+'ACP_PS_11(i)'!N60+'ACP_PS_11(i)'!I60+'ACP_PS_11(i)'!D60+ACP_MSME_10!D60+'ACP_Agri_9(ii)'!N60</f>
        <v>0</v>
      </c>
      <c r="S60" s="61">
        <f>O60+J60+E60+'ACP_PS_11(i)'!O60+'ACP_PS_11(i)'!J60+'ACP_PS_11(i)'!E60+ACP_MSME_10!O60+'ACP_Agri_9(ii)'!O60</f>
        <v>30246</v>
      </c>
      <c r="T60" s="61">
        <f>P60+K60+F60+'ACP_PS_11(i)'!P60+'ACP_PS_11(i)'!K60+'ACP_PS_11(i)'!F60+ACP_MSME_10!P60+'ACP_Agri_9(ii)'!P60</f>
        <v>6561.1024461998677</v>
      </c>
      <c r="U60" s="62">
        <v>0</v>
      </c>
      <c r="V60" s="67">
        <f>S60*100/'Pri Sec_outstanding_6'!O58</f>
        <v>38.741162004303717</v>
      </c>
      <c r="W60" s="67">
        <f>T60*100/'Pri Sec_outstanding_6'!P58</f>
        <v>31.24036970859855</v>
      </c>
    </row>
    <row r="61" spans="1:27" ht="12.95" customHeight="1" x14ac:dyDescent="0.2">
      <c r="A61" s="48">
        <v>51</v>
      </c>
      <c r="B61" s="49" t="s">
        <v>592</v>
      </c>
      <c r="C61" s="61">
        <v>0</v>
      </c>
      <c r="D61" s="61">
        <v>0</v>
      </c>
      <c r="E61" s="61">
        <v>0</v>
      </c>
      <c r="F61" s="61">
        <v>0</v>
      </c>
      <c r="G61" s="62">
        <v>0</v>
      </c>
      <c r="H61" s="61">
        <v>0</v>
      </c>
      <c r="I61" s="61">
        <v>0</v>
      </c>
      <c r="J61" s="61">
        <v>0</v>
      </c>
      <c r="K61" s="61">
        <v>0</v>
      </c>
      <c r="L61" s="62">
        <v>0</v>
      </c>
      <c r="M61" s="61">
        <v>0</v>
      </c>
      <c r="N61" s="61">
        <v>0</v>
      </c>
      <c r="O61" s="61">
        <v>0</v>
      </c>
      <c r="P61" s="61">
        <v>0</v>
      </c>
      <c r="Q61" s="61">
        <f>M61+H61+C61+'ACP_PS_11(i)'!M61+'ACP_PS_11(i)'!H61+'ACP_PS_11(i)'!C61+ACP_MSME_10!C61+'ACP_Agri_9(ii)'!M61</f>
        <v>0</v>
      </c>
      <c r="R61" s="61">
        <f>N61+I61+D61+'ACP_PS_11(i)'!N61+'ACP_PS_11(i)'!I61+'ACP_PS_11(i)'!D61+ACP_MSME_10!D61+'ACP_Agri_9(ii)'!N61</f>
        <v>0</v>
      </c>
      <c r="S61" s="61">
        <f>O61+J61+E61+'ACP_PS_11(i)'!O61+'ACP_PS_11(i)'!J61+'ACP_PS_11(i)'!E61+ACP_MSME_10!O61+'ACP_Agri_9(ii)'!O61</f>
        <v>0</v>
      </c>
      <c r="T61" s="61">
        <f>P61+K61+F61+'ACP_PS_11(i)'!P61+'ACP_PS_11(i)'!K61+'ACP_PS_11(i)'!F61+ACP_MSME_10!P61+'ACP_Agri_9(ii)'!P61</f>
        <v>0</v>
      </c>
      <c r="U61" s="62">
        <v>0</v>
      </c>
    </row>
    <row r="62" spans="1:27" ht="12.95" customHeight="1" x14ac:dyDescent="0.2">
      <c r="A62" s="48">
        <v>52</v>
      </c>
      <c r="B62" s="49" t="s">
        <v>582</v>
      </c>
      <c r="C62" s="61">
        <v>0</v>
      </c>
      <c r="D62" s="61">
        <v>0</v>
      </c>
      <c r="E62" s="61">
        <v>0</v>
      </c>
      <c r="F62" s="61">
        <v>0</v>
      </c>
      <c r="G62" s="62">
        <v>0</v>
      </c>
      <c r="H62" s="61">
        <v>0</v>
      </c>
      <c r="I62" s="61">
        <v>0</v>
      </c>
      <c r="J62" s="61">
        <v>0</v>
      </c>
      <c r="K62" s="61">
        <v>0</v>
      </c>
      <c r="L62" s="62">
        <v>0</v>
      </c>
      <c r="M62" s="61">
        <v>0</v>
      </c>
      <c r="N62" s="61">
        <v>0</v>
      </c>
      <c r="O62" s="61">
        <v>0</v>
      </c>
      <c r="P62" s="61">
        <v>0</v>
      </c>
      <c r="Q62" s="61">
        <f>M62+H62+C62+'ACP_PS_11(i)'!M62+'ACP_PS_11(i)'!H62+'ACP_PS_11(i)'!C62+ACP_MSME_10!C62+'ACP_Agri_9(ii)'!M62</f>
        <v>0</v>
      </c>
      <c r="R62" s="61">
        <f>N62+I62+D62+'ACP_PS_11(i)'!N62+'ACP_PS_11(i)'!I62+'ACP_PS_11(i)'!D62+ACP_MSME_10!D62+'ACP_Agri_9(ii)'!N62</f>
        <v>0</v>
      </c>
      <c r="S62" s="61">
        <f>O62+J62+E62+'ACP_PS_11(i)'!O62+'ACP_PS_11(i)'!J62+'ACP_PS_11(i)'!E62+ACP_MSME_10!O62+'ACP_Agri_9(ii)'!O62</f>
        <v>0</v>
      </c>
      <c r="T62" s="61">
        <f>P62+K62+F62+'ACP_PS_11(i)'!P62+'ACP_PS_11(i)'!K62+'ACP_PS_11(i)'!F62+ACP_MSME_10!P62+'ACP_Agri_9(ii)'!P62</f>
        <v>0</v>
      </c>
      <c r="U62" s="62">
        <v>0</v>
      </c>
    </row>
    <row r="63" spans="1:27" ht="12.95" customHeight="1" x14ac:dyDescent="0.2">
      <c r="A63" s="48">
        <v>53</v>
      </c>
      <c r="B63" s="299" t="s">
        <v>593</v>
      </c>
      <c r="C63" s="61">
        <v>0</v>
      </c>
      <c r="D63" s="61">
        <v>0</v>
      </c>
      <c r="E63" s="61">
        <v>0</v>
      </c>
      <c r="F63" s="61">
        <v>0</v>
      </c>
      <c r="G63" s="62">
        <v>0</v>
      </c>
      <c r="H63" s="61">
        <v>0</v>
      </c>
      <c r="I63" s="61">
        <v>0</v>
      </c>
      <c r="J63" s="61">
        <v>0</v>
      </c>
      <c r="K63" s="61">
        <v>0</v>
      </c>
      <c r="L63" s="62">
        <v>0</v>
      </c>
      <c r="M63" s="61">
        <v>0</v>
      </c>
      <c r="N63" s="61">
        <v>0</v>
      </c>
      <c r="O63" s="61">
        <v>0</v>
      </c>
      <c r="P63" s="61">
        <v>0</v>
      </c>
      <c r="Q63" s="61">
        <f>M63+H63+C63+'ACP_PS_11(i)'!M63+'ACP_PS_11(i)'!H63+'ACP_PS_11(i)'!C63+ACP_MSME_10!C63+'ACP_Agri_9(ii)'!M63</f>
        <v>0</v>
      </c>
      <c r="R63" s="61">
        <f>N63+I63+D63+'ACP_PS_11(i)'!N63+'ACP_PS_11(i)'!I63+'ACP_PS_11(i)'!D63+ACP_MSME_10!D63+'ACP_Agri_9(ii)'!N63</f>
        <v>0</v>
      </c>
      <c r="S63" s="61">
        <f>O63+J63+E63+'ACP_PS_11(i)'!O63+'ACP_PS_11(i)'!J63+'ACP_PS_11(i)'!E63+ACP_MSME_10!O63+'ACP_Agri_9(ii)'!O63</f>
        <v>14413</v>
      </c>
      <c r="T63" s="61">
        <f>P63+K63+F63+'ACP_PS_11(i)'!P63+'ACP_PS_11(i)'!K63+'ACP_PS_11(i)'!F63+ACP_MSME_10!P63+'ACP_Agri_9(ii)'!P63</f>
        <v>3870</v>
      </c>
      <c r="U63" s="62">
        <v>0</v>
      </c>
    </row>
    <row r="64" spans="1:27" s="64" customFormat="1" ht="12.95" customHeight="1" x14ac:dyDescent="0.2">
      <c r="A64" s="304"/>
      <c r="B64" s="140" t="s">
        <v>594</v>
      </c>
      <c r="C64" s="63">
        <f>SUM(C57:C63)</f>
        <v>98</v>
      </c>
      <c r="D64" s="63">
        <f t="shared" ref="D64:P64" si="10">SUM(D57:D63)</f>
        <v>280</v>
      </c>
      <c r="E64" s="63">
        <f t="shared" si="10"/>
        <v>11</v>
      </c>
      <c r="F64" s="63">
        <f t="shared" si="10"/>
        <v>357.23</v>
      </c>
      <c r="G64" s="60">
        <f t="shared" si="4"/>
        <v>127.58214285714286</v>
      </c>
      <c r="H64" s="63">
        <f t="shared" si="10"/>
        <v>4</v>
      </c>
      <c r="I64" s="63">
        <f t="shared" si="10"/>
        <v>6</v>
      </c>
      <c r="J64" s="63">
        <f t="shared" si="10"/>
        <v>0</v>
      </c>
      <c r="K64" s="63">
        <f t="shared" si="10"/>
        <v>0</v>
      </c>
      <c r="L64" s="60">
        <f t="shared" si="5"/>
        <v>0</v>
      </c>
      <c r="M64" s="63">
        <f t="shared" si="10"/>
        <v>0</v>
      </c>
      <c r="N64" s="63">
        <f t="shared" si="10"/>
        <v>0</v>
      </c>
      <c r="O64" s="63">
        <f t="shared" si="10"/>
        <v>0</v>
      </c>
      <c r="P64" s="63">
        <f t="shared" si="10"/>
        <v>0</v>
      </c>
      <c r="Q64" s="63">
        <f>M64+H64+C64+'ACP_PS_11(i)'!M64+'ACP_PS_11(i)'!H64+'ACP_PS_11(i)'!C64+ACP_MSME_10!C64+'ACP_Agri_9(ii)'!M64</f>
        <v>1066</v>
      </c>
      <c r="R64" s="63">
        <f>N64+I64+D64+'ACP_PS_11(i)'!N64+'ACP_PS_11(i)'!I64+'ACP_PS_11(i)'!D64+ACP_MSME_10!D64+'ACP_Agri_9(ii)'!N64</f>
        <v>3826</v>
      </c>
      <c r="S64" s="63">
        <f>O64+J64+E64+'ACP_PS_11(i)'!O64+'ACP_PS_11(i)'!J64+'ACP_PS_11(i)'!E64+ACP_MSME_10!O64+'ACP_Agri_9(ii)'!O64</f>
        <v>48413</v>
      </c>
      <c r="T64" s="63">
        <f>P64+K64+F64+'ACP_PS_11(i)'!P64+'ACP_PS_11(i)'!K64+'ACP_PS_11(i)'!F64+ACP_MSME_10!P64+'ACP_Agri_9(ii)'!P64</f>
        <v>36925.662446199865</v>
      </c>
      <c r="U64" s="60">
        <f t="shared" si="2"/>
        <v>965.12447585467498</v>
      </c>
      <c r="V64" s="68"/>
      <c r="W64" s="68"/>
      <c r="X64" s="68"/>
      <c r="Y64" s="68"/>
      <c r="AA64" s="108"/>
    </row>
    <row r="65" spans="1:27" s="64" customFormat="1" ht="12.95" customHeight="1" x14ac:dyDescent="0.2">
      <c r="A65" s="304"/>
      <c r="B65" s="140" t="s">
        <v>0</v>
      </c>
      <c r="C65" s="63">
        <f>C64+C56+C54+C50</f>
        <v>114018</v>
      </c>
      <c r="D65" s="63">
        <f t="shared" ref="D65:P65" si="11">D64+D56+D54+D50</f>
        <v>204154</v>
      </c>
      <c r="E65" s="63">
        <f t="shared" si="11"/>
        <v>231</v>
      </c>
      <c r="F65" s="63">
        <f t="shared" si="11"/>
        <v>1917.96</v>
      </c>
      <c r="G65" s="60">
        <f t="shared" si="4"/>
        <v>0.9394672649078637</v>
      </c>
      <c r="H65" s="63">
        <f t="shared" si="11"/>
        <v>27936</v>
      </c>
      <c r="I65" s="63">
        <f t="shared" si="11"/>
        <v>40239</v>
      </c>
      <c r="J65" s="63">
        <f t="shared" si="11"/>
        <v>21</v>
      </c>
      <c r="K65" s="63">
        <f t="shared" si="11"/>
        <v>98.65</v>
      </c>
      <c r="L65" s="60">
        <f t="shared" si="5"/>
        <v>0.24516016799622256</v>
      </c>
      <c r="M65" s="63">
        <f t="shared" si="11"/>
        <v>109602</v>
      </c>
      <c r="N65" s="63">
        <f t="shared" si="11"/>
        <v>207614</v>
      </c>
      <c r="O65" s="63">
        <f t="shared" si="11"/>
        <v>36506</v>
      </c>
      <c r="P65" s="63">
        <f t="shared" si="11"/>
        <v>30838.33</v>
      </c>
      <c r="Q65" s="63">
        <f>M65+H65+C65+'ACP_PS_11(i)'!M65+'ACP_PS_11(i)'!H65+'ACP_PS_11(i)'!C65+ACP_MSME_10!C65+'ACP_Agri_9(ii)'!M65</f>
        <v>4862791</v>
      </c>
      <c r="R65" s="63">
        <f>N65+I65+D65+'ACP_PS_11(i)'!N65+'ACP_PS_11(i)'!I65+'ACP_PS_11(i)'!D65+ACP_MSME_10!D65+'ACP_Agri_9(ii)'!N65</f>
        <v>14343530</v>
      </c>
      <c r="S65" s="63">
        <f>O65+J65+E65+'ACP_PS_11(i)'!O65+'ACP_PS_11(i)'!J65+'ACP_PS_11(i)'!E65+ACP_MSME_10!O65+'ACP_Agri_9(ii)'!O65</f>
        <v>1929740</v>
      </c>
      <c r="T65" s="63">
        <f>P65+K65+F65+'ACP_PS_11(i)'!P65+'ACP_PS_11(i)'!K65+'ACP_PS_11(i)'!F65+ACP_MSME_10!P65+'ACP_Agri_9(ii)'!P65</f>
        <v>2941334.3324461998</v>
      </c>
      <c r="U65" s="60">
        <f t="shared" si="2"/>
        <v>20.506349081754628</v>
      </c>
      <c r="V65" s="68"/>
      <c r="W65" s="68"/>
      <c r="X65" s="68"/>
      <c r="Y65" s="68"/>
      <c r="AA65" s="108"/>
    </row>
    <row r="66" spans="1:27" x14ac:dyDescent="0.2">
      <c r="M66" s="68" t="s">
        <v>1010</v>
      </c>
    </row>
  </sheetData>
  <autoFilter ref="S5:T59"/>
  <mergeCells count="18">
    <mergeCell ref="A1:T1"/>
    <mergeCell ref="A3:A5"/>
    <mergeCell ref="B3:B5"/>
    <mergeCell ref="C3:F3"/>
    <mergeCell ref="S4:T4"/>
    <mergeCell ref="H3:K3"/>
    <mergeCell ref="H4:I4"/>
    <mergeCell ref="M3:P3"/>
    <mergeCell ref="M4:N4"/>
    <mergeCell ref="U3:U5"/>
    <mergeCell ref="C4:D4"/>
    <mergeCell ref="E4:F4"/>
    <mergeCell ref="J4:K4"/>
    <mergeCell ref="O4:P4"/>
    <mergeCell ref="Q3:T3"/>
    <mergeCell ref="Q4:R4"/>
    <mergeCell ref="G3:G5"/>
    <mergeCell ref="L3:L5"/>
  </mergeCells>
  <conditionalFormatting sqref="AA6:AA59">
    <cfRule type="cellIs" dxfId="11" priority="4" operator="greaterThan">
      <formula>100</formula>
    </cfRule>
  </conditionalFormatting>
  <pageMargins left="1.75" right="0.2" top="0.25" bottom="0.25" header="0.3" footer="0.3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66"/>
  <sheetViews>
    <sheetView zoomScaleNormal="100" workbookViewId="0">
      <pane xSplit="2" ySplit="5" topLeftCell="C48" activePane="bottomRight" state="frozen"/>
      <selection pane="topRight" activeCell="C1" sqref="C1"/>
      <selection pane="bottomLeft" activeCell="A7" sqref="A7"/>
      <selection pane="bottomRight" activeCell="H66" sqref="H66"/>
    </sheetView>
  </sheetViews>
  <sheetFormatPr defaultColWidth="4.42578125" defaultRowHeight="13.5" x14ac:dyDescent="0.2"/>
  <cols>
    <col min="1" max="1" width="4.42578125" style="50"/>
    <col min="2" max="2" width="21.85546875" style="50" bestFit="1" customWidth="1"/>
    <col min="3" max="3" width="11" style="67" bestFit="1" customWidth="1"/>
    <col min="4" max="4" width="9.85546875" style="67" bestFit="1" customWidth="1"/>
    <col min="5" max="5" width="7" style="67" bestFit="1" customWidth="1"/>
    <col min="6" max="6" width="7.5703125" style="67" customWidth="1"/>
    <col min="7" max="7" width="6.140625" style="67" bestFit="1" customWidth="1"/>
    <col min="8" max="8" width="7.7109375" style="67" customWidth="1"/>
    <col min="9" max="9" width="7.42578125" style="67" customWidth="1"/>
    <col min="10" max="10" width="8.85546875" style="67" customWidth="1"/>
    <col min="11" max="11" width="8" style="67" customWidth="1"/>
    <col min="12" max="12" width="8.85546875" style="67" customWidth="1"/>
    <col min="13" max="13" width="8.7109375" style="67" customWidth="1"/>
    <col min="14" max="14" width="9" style="67" customWidth="1"/>
    <col min="15" max="15" width="8.28515625" style="68" customWidth="1"/>
    <col min="16" max="16" width="8.5703125" style="68" customWidth="1"/>
    <col min="17" max="17" width="10.140625" style="67" customWidth="1"/>
    <col min="18" max="18" width="7" style="50" bestFit="1" customWidth="1"/>
    <col min="19" max="19" width="12" style="67" bestFit="1" customWidth="1"/>
    <col min="20" max="20" width="8" style="67" bestFit="1" customWidth="1"/>
    <col min="21" max="21" width="7.85546875" style="67" bestFit="1" customWidth="1"/>
    <col min="22" max="16384" width="4.42578125" style="50"/>
  </cols>
  <sheetData>
    <row r="1" spans="1:21" ht="15.75" x14ac:dyDescent="0.2">
      <c r="A1" s="523" t="s">
        <v>618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</row>
    <row r="2" spans="1:21" x14ac:dyDescent="0.2">
      <c r="B2" s="64" t="s">
        <v>125</v>
      </c>
      <c r="G2" s="68"/>
      <c r="H2" s="68"/>
      <c r="N2" s="67" t="s">
        <v>157</v>
      </c>
    </row>
    <row r="3" spans="1:21" ht="15" customHeight="1" x14ac:dyDescent="0.2">
      <c r="A3" s="472" t="s">
        <v>214</v>
      </c>
      <c r="B3" s="472" t="s">
        <v>215</v>
      </c>
      <c r="C3" s="484" t="s">
        <v>216</v>
      </c>
      <c r="D3" s="484"/>
      <c r="E3" s="473" t="s">
        <v>144</v>
      </c>
      <c r="F3" s="473"/>
      <c r="G3" s="473" t="s">
        <v>127</v>
      </c>
      <c r="H3" s="473"/>
      <c r="I3" s="473" t="s">
        <v>128</v>
      </c>
      <c r="J3" s="473"/>
      <c r="K3" s="473" t="s">
        <v>145</v>
      </c>
      <c r="L3" s="473"/>
      <c r="M3" s="473" t="s">
        <v>122</v>
      </c>
      <c r="N3" s="473"/>
      <c r="O3" s="473" t="s">
        <v>146</v>
      </c>
      <c r="P3" s="473"/>
      <c r="Q3" s="518" t="s">
        <v>112</v>
      </c>
    </row>
    <row r="4" spans="1:21" ht="15" customHeight="1" x14ac:dyDescent="0.2">
      <c r="A4" s="472"/>
      <c r="B4" s="472"/>
      <c r="C4" s="521" t="s">
        <v>28</v>
      </c>
      <c r="D4" s="521" t="s">
        <v>15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519"/>
      <c r="R4" s="514"/>
      <c r="S4" s="515"/>
      <c r="T4" s="516"/>
      <c r="U4" s="517"/>
    </row>
    <row r="5" spans="1:21" s="109" customFormat="1" ht="15" customHeight="1" x14ac:dyDescent="0.2">
      <c r="A5" s="472"/>
      <c r="B5" s="472"/>
      <c r="C5" s="522"/>
      <c r="D5" s="522"/>
      <c r="E5" s="308" t="s">
        <v>28</v>
      </c>
      <c r="F5" s="308" t="s">
        <v>15</v>
      </c>
      <c r="G5" s="308" t="s">
        <v>28</v>
      </c>
      <c r="H5" s="308" t="s">
        <v>15</v>
      </c>
      <c r="I5" s="308" t="s">
        <v>28</v>
      </c>
      <c r="J5" s="308" t="s">
        <v>15</v>
      </c>
      <c r="K5" s="308" t="s">
        <v>28</v>
      </c>
      <c r="L5" s="308" t="s">
        <v>15</v>
      </c>
      <c r="M5" s="308" t="s">
        <v>28</v>
      </c>
      <c r="N5" s="311" t="s">
        <v>15</v>
      </c>
      <c r="O5" s="308" t="s">
        <v>28</v>
      </c>
      <c r="P5" s="308" t="s">
        <v>15</v>
      </c>
      <c r="Q5" s="520"/>
      <c r="R5" s="170"/>
      <c r="S5" s="171"/>
      <c r="T5" s="170"/>
      <c r="U5" s="171"/>
    </row>
    <row r="6" spans="1:21" ht="12.95" customHeight="1" x14ac:dyDescent="0.2">
      <c r="A6" s="48">
        <v>1</v>
      </c>
      <c r="B6" s="49" t="s">
        <v>50</v>
      </c>
      <c r="C6" s="61">
        <v>7195</v>
      </c>
      <c r="D6" s="61">
        <v>15568</v>
      </c>
      <c r="E6" s="61">
        <v>0</v>
      </c>
      <c r="F6" s="61">
        <v>0</v>
      </c>
      <c r="G6" s="61">
        <v>4</v>
      </c>
      <c r="H6" s="61">
        <v>35</v>
      </c>
      <c r="I6" s="61">
        <v>3</v>
      </c>
      <c r="J6" s="61">
        <v>25</v>
      </c>
      <c r="K6" s="61">
        <v>218</v>
      </c>
      <c r="L6" s="61">
        <v>498</v>
      </c>
      <c r="M6" s="61">
        <v>495</v>
      </c>
      <c r="N6" s="61">
        <v>13980</v>
      </c>
      <c r="O6" s="61">
        <f>M6+K6+I6+G6+E6</f>
        <v>720</v>
      </c>
      <c r="P6" s="61">
        <f>N6+L6+J6+H6+F6</f>
        <v>14538</v>
      </c>
      <c r="Q6" s="61">
        <f t="shared" ref="Q6:Q45" si="0">P6*100/D6</f>
        <v>93.383864337101741</v>
      </c>
      <c r="R6" s="67"/>
    </row>
    <row r="7" spans="1:21" ht="12.95" customHeight="1" x14ac:dyDescent="0.2">
      <c r="A7" s="48">
        <v>2</v>
      </c>
      <c r="B7" s="49" t="s">
        <v>51</v>
      </c>
      <c r="C7" s="61">
        <v>550</v>
      </c>
      <c r="D7" s="61">
        <v>2574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f t="shared" ref="O7:O65" si="1">M7+K7+I7+G7+E7</f>
        <v>0</v>
      </c>
      <c r="P7" s="61">
        <f t="shared" ref="P7:P65" si="2">N7+L7+J7+H7+F7</f>
        <v>0</v>
      </c>
      <c r="Q7" s="61">
        <f t="shared" si="0"/>
        <v>0</v>
      </c>
      <c r="R7" s="67"/>
    </row>
    <row r="8" spans="1:21" ht="12.95" customHeight="1" x14ac:dyDescent="0.2">
      <c r="A8" s="48">
        <v>3</v>
      </c>
      <c r="B8" s="49" t="s">
        <v>52</v>
      </c>
      <c r="C8" s="61">
        <v>2743</v>
      </c>
      <c r="D8" s="61">
        <v>11721</v>
      </c>
      <c r="E8" s="61">
        <v>0</v>
      </c>
      <c r="F8" s="61">
        <v>0</v>
      </c>
      <c r="G8" s="61">
        <v>2</v>
      </c>
      <c r="H8" s="61">
        <v>90</v>
      </c>
      <c r="I8" s="61">
        <v>124</v>
      </c>
      <c r="J8" s="61">
        <v>3940</v>
      </c>
      <c r="K8" s="61">
        <v>90</v>
      </c>
      <c r="L8" s="61">
        <v>135</v>
      </c>
      <c r="M8" s="61">
        <v>355</v>
      </c>
      <c r="N8" s="61">
        <v>3261</v>
      </c>
      <c r="O8" s="61">
        <f t="shared" si="1"/>
        <v>571</v>
      </c>
      <c r="P8" s="61">
        <f t="shared" si="2"/>
        <v>7426</v>
      </c>
      <c r="Q8" s="61">
        <f t="shared" si="0"/>
        <v>63.356368910502518</v>
      </c>
      <c r="R8" s="67"/>
    </row>
    <row r="9" spans="1:21" ht="12.95" customHeight="1" x14ac:dyDescent="0.2">
      <c r="A9" s="48">
        <v>4</v>
      </c>
      <c r="B9" s="49" t="s">
        <v>53</v>
      </c>
      <c r="C9" s="61">
        <v>7416</v>
      </c>
      <c r="D9" s="61">
        <v>45425</v>
      </c>
      <c r="E9" s="61">
        <v>0</v>
      </c>
      <c r="F9" s="61">
        <v>0</v>
      </c>
      <c r="G9" s="61">
        <v>6</v>
      </c>
      <c r="H9" s="61">
        <v>86</v>
      </c>
      <c r="I9" s="61">
        <v>138</v>
      </c>
      <c r="J9" s="61">
        <v>6210</v>
      </c>
      <c r="K9" s="61">
        <v>564</v>
      </c>
      <c r="L9" s="61">
        <v>1342</v>
      </c>
      <c r="M9" s="61">
        <v>127</v>
      </c>
      <c r="N9" s="61">
        <v>2762</v>
      </c>
      <c r="O9" s="61">
        <f t="shared" si="1"/>
        <v>835</v>
      </c>
      <c r="P9" s="61">
        <f t="shared" si="2"/>
        <v>10400</v>
      </c>
      <c r="Q9" s="61">
        <f t="shared" si="0"/>
        <v>22.894881673087507</v>
      </c>
      <c r="R9" s="67"/>
    </row>
    <row r="10" spans="1:21" ht="12.95" customHeight="1" x14ac:dyDescent="0.2">
      <c r="A10" s="48">
        <v>5</v>
      </c>
      <c r="B10" s="49" t="s">
        <v>54</v>
      </c>
      <c r="C10" s="61">
        <v>4389</v>
      </c>
      <c r="D10" s="61">
        <v>10106</v>
      </c>
      <c r="E10" s="61">
        <v>0</v>
      </c>
      <c r="F10" s="61">
        <v>0</v>
      </c>
      <c r="G10" s="61">
        <v>19</v>
      </c>
      <c r="H10" s="61">
        <v>96.22</v>
      </c>
      <c r="I10" s="61">
        <v>84</v>
      </c>
      <c r="J10" s="61">
        <v>719.38</v>
      </c>
      <c r="K10" s="61">
        <v>1501</v>
      </c>
      <c r="L10" s="61">
        <v>4147.24</v>
      </c>
      <c r="M10" s="61">
        <v>592</v>
      </c>
      <c r="N10" s="61">
        <v>3723.06</v>
      </c>
      <c r="O10" s="61">
        <f t="shared" si="1"/>
        <v>2196</v>
      </c>
      <c r="P10" s="61">
        <f t="shared" si="2"/>
        <v>8685.8999999999978</v>
      </c>
      <c r="Q10" s="61">
        <f t="shared" si="0"/>
        <v>85.947951711854316</v>
      </c>
      <c r="R10" s="67"/>
    </row>
    <row r="11" spans="1:21" ht="12.95" customHeight="1" x14ac:dyDescent="0.2">
      <c r="A11" s="48">
        <v>6</v>
      </c>
      <c r="B11" s="49" t="s">
        <v>55</v>
      </c>
      <c r="C11" s="61">
        <v>3586</v>
      </c>
      <c r="D11" s="61">
        <v>10784</v>
      </c>
      <c r="E11" s="61">
        <v>0</v>
      </c>
      <c r="F11" s="61">
        <v>0</v>
      </c>
      <c r="G11" s="61">
        <v>0</v>
      </c>
      <c r="H11" s="61">
        <v>0</v>
      </c>
      <c r="I11" s="61">
        <v>139</v>
      </c>
      <c r="J11" s="61">
        <v>2412.3000000000002</v>
      </c>
      <c r="K11" s="61">
        <v>944</v>
      </c>
      <c r="L11" s="61">
        <v>4833</v>
      </c>
      <c r="M11" s="61">
        <v>121</v>
      </c>
      <c r="N11" s="61">
        <v>2911.4</v>
      </c>
      <c r="O11" s="61">
        <f t="shared" si="1"/>
        <v>1204</v>
      </c>
      <c r="P11" s="61">
        <f t="shared" si="2"/>
        <v>10156.700000000001</v>
      </c>
      <c r="Q11" s="61">
        <f t="shared" si="0"/>
        <v>94.183048961424348</v>
      </c>
      <c r="R11" s="67"/>
    </row>
    <row r="12" spans="1:21" ht="12.95" customHeight="1" x14ac:dyDescent="0.2">
      <c r="A12" s="48">
        <v>7</v>
      </c>
      <c r="B12" s="49" t="s">
        <v>56</v>
      </c>
      <c r="C12" s="61">
        <v>9580</v>
      </c>
      <c r="D12" s="61">
        <v>24176</v>
      </c>
      <c r="E12" s="61">
        <v>0</v>
      </c>
      <c r="F12" s="61">
        <v>0</v>
      </c>
      <c r="G12" s="61">
        <v>28</v>
      </c>
      <c r="H12" s="61">
        <v>729</v>
      </c>
      <c r="I12" s="61">
        <v>51</v>
      </c>
      <c r="J12" s="61">
        <v>1887</v>
      </c>
      <c r="K12" s="61">
        <v>287</v>
      </c>
      <c r="L12" s="61">
        <v>372</v>
      </c>
      <c r="M12" s="61">
        <v>1563</v>
      </c>
      <c r="N12" s="61">
        <v>60411</v>
      </c>
      <c r="O12" s="61">
        <f t="shared" si="1"/>
        <v>1929</v>
      </c>
      <c r="P12" s="61">
        <f t="shared" si="2"/>
        <v>63399</v>
      </c>
      <c r="Q12" s="61">
        <f t="shared" si="0"/>
        <v>262.23941098610192</v>
      </c>
      <c r="R12" s="67"/>
    </row>
    <row r="13" spans="1:21" ht="12.95" customHeight="1" x14ac:dyDescent="0.2">
      <c r="A13" s="48">
        <v>8</v>
      </c>
      <c r="B13" s="49" t="s">
        <v>43</v>
      </c>
      <c r="C13" s="61">
        <v>684</v>
      </c>
      <c r="D13" s="61">
        <v>2075</v>
      </c>
      <c r="E13" s="61">
        <v>0</v>
      </c>
      <c r="F13" s="61">
        <v>0</v>
      </c>
      <c r="G13" s="61">
        <v>0</v>
      </c>
      <c r="H13" s="61">
        <v>0</v>
      </c>
      <c r="I13" s="61">
        <v>2</v>
      </c>
      <c r="J13" s="61">
        <v>67.260000000000005</v>
      </c>
      <c r="K13" s="61">
        <v>10</v>
      </c>
      <c r="L13" s="61">
        <v>12.24</v>
      </c>
      <c r="M13" s="61">
        <v>305</v>
      </c>
      <c r="N13" s="61">
        <v>1940.8</v>
      </c>
      <c r="O13" s="61">
        <f t="shared" si="1"/>
        <v>317</v>
      </c>
      <c r="P13" s="61">
        <f t="shared" si="2"/>
        <v>2020.3</v>
      </c>
      <c r="Q13" s="61">
        <f t="shared" si="0"/>
        <v>97.36385542168675</v>
      </c>
      <c r="R13" s="67"/>
    </row>
    <row r="14" spans="1:21" ht="12.95" customHeight="1" x14ac:dyDescent="0.2">
      <c r="A14" s="48">
        <v>9</v>
      </c>
      <c r="B14" s="49" t="s">
        <v>44</v>
      </c>
      <c r="C14" s="61">
        <v>1252</v>
      </c>
      <c r="D14" s="61">
        <v>6209</v>
      </c>
      <c r="E14" s="61">
        <v>0</v>
      </c>
      <c r="F14" s="61">
        <v>0</v>
      </c>
      <c r="G14" s="61">
        <v>0</v>
      </c>
      <c r="H14" s="61">
        <v>0</v>
      </c>
      <c r="I14" s="61">
        <v>7</v>
      </c>
      <c r="J14" s="61">
        <v>129</v>
      </c>
      <c r="K14" s="61">
        <v>192</v>
      </c>
      <c r="L14" s="61">
        <v>494</v>
      </c>
      <c r="M14" s="61">
        <v>14</v>
      </c>
      <c r="N14" s="61">
        <v>218</v>
      </c>
      <c r="O14" s="61">
        <f t="shared" si="1"/>
        <v>213</v>
      </c>
      <c r="P14" s="61">
        <f t="shared" si="2"/>
        <v>841</v>
      </c>
      <c r="Q14" s="61">
        <f t="shared" si="0"/>
        <v>13.544854243839588</v>
      </c>
      <c r="R14" s="67"/>
    </row>
    <row r="15" spans="1:21" ht="12.95" customHeight="1" x14ac:dyDescent="0.2">
      <c r="A15" s="48">
        <v>10</v>
      </c>
      <c r="B15" s="49" t="s">
        <v>76</v>
      </c>
      <c r="C15" s="61">
        <v>1739</v>
      </c>
      <c r="D15" s="61">
        <v>9555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1035</v>
      </c>
      <c r="L15" s="61">
        <v>7622</v>
      </c>
      <c r="M15" s="61">
        <v>297</v>
      </c>
      <c r="N15" s="61">
        <v>8094</v>
      </c>
      <c r="O15" s="61">
        <f t="shared" si="1"/>
        <v>1332</v>
      </c>
      <c r="P15" s="61">
        <f t="shared" si="2"/>
        <v>15716</v>
      </c>
      <c r="Q15" s="61">
        <f t="shared" si="0"/>
        <v>164.47933019361591</v>
      </c>
      <c r="R15" s="67"/>
    </row>
    <row r="16" spans="1:21" ht="12.95" customHeight="1" x14ac:dyDescent="0.2">
      <c r="A16" s="48">
        <v>11</v>
      </c>
      <c r="B16" s="49" t="s">
        <v>57</v>
      </c>
      <c r="C16" s="61">
        <v>800</v>
      </c>
      <c r="D16" s="61">
        <v>2203</v>
      </c>
      <c r="E16" s="61">
        <v>0</v>
      </c>
      <c r="F16" s="61">
        <v>0</v>
      </c>
      <c r="G16" s="61">
        <v>37</v>
      </c>
      <c r="H16" s="61">
        <v>201</v>
      </c>
      <c r="I16" s="61">
        <v>57</v>
      </c>
      <c r="J16" s="61">
        <v>990.17</v>
      </c>
      <c r="K16" s="61">
        <v>0</v>
      </c>
      <c r="L16" s="61">
        <v>0</v>
      </c>
      <c r="M16" s="61">
        <v>1683</v>
      </c>
      <c r="N16" s="61">
        <v>26816</v>
      </c>
      <c r="O16" s="61">
        <f t="shared" si="1"/>
        <v>1777</v>
      </c>
      <c r="P16" s="61">
        <f t="shared" si="2"/>
        <v>28007.17</v>
      </c>
      <c r="Q16" s="61">
        <f t="shared" si="0"/>
        <v>1271.3195642305946</v>
      </c>
      <c r="R16" s="67"/>
    </row>
    <row r="17" spans="1:21" ht="12.95" customHeight="1" x14ac:dyDescent="0.2">
      <c r="A17" s="48">
        <v>12</v>
      </c>
      <c r="B17" s="49" t="s">
        <v>58</v>
      </c>
      <c r="C17" s="61">
        <v>1001</v>
      </c>
      <c r="D17" s="61">
        <v>2597</v>
      </c>
      <c r="E17" s="61">
        <v>0</v>
      </c>
      <c r="F17" s="61">
        <v>0</v>
      </c>
      <c r="G17" s="61">
        <v>0</v>
      </c>
      <c r="H17" s="61">
        <v>0</v>
      </c>
      <c r="I17" s="61">
        <v>4</v>
      </c>
      <c r="J17" s="61">
        <v>152.27000000000001</v>
      </c>
      <c r="K17" s="61">
        <v>79</v>
      </c>
      <c r="L17" s="61">
        <v>157.35</v>
      </c>
      <c r="M17" s="61">
        <v>498</v>
      </c>
      <c r="N17" s="61">
        <v>1329.69</v>
      </c>
      <c r="O17" s="61">
        <f t="shared" si="1"/>
        <v>581</v>
      </c>
      <c r="P17" s="61">
        <f t="shared" si="2"/>
        <v>1639.31</v>
      </c>
      <c r="Q17" s="61">
        <f t="shared" si="0"/>
        <v>63.123219098960341</v>
      </c>
      <c r="R17" s="67"/>
    </row>
    <row r="18" spans="1:21" ht="12.95" customHeight="1" x14ac:dyDescent="0.2">
      <c r="A18" s="48">
        <v>13</v>
      </c>
      <c r="B18" s="49" t="s">
        <v>186</v>
      </c>
      <c r="C18" s="61">
        <v>2605</v>
      </c>
      <c r="D18" s="61">
        <v>7353</v>
      </c>
      <c r="E18" s="61">
        <v>0</v>
      </c>
      <c r="F18" s="61">
        <v>0</v>
      </c>
      <c r="G18" s="61">
        <v>0</v>
      </c>
      <c r="H18" s="61">
        <v>0</v>
      </c>
      <c r="I18" s="61">
        <v>65</v>
      </c>
      <c r="J18" s="61">
        <v>882</v>
      </c>
      <c r="K18" s="61">
        <v>112</v>
      </c>
      <c r="L18" s="61">
        <v>365</v>
      </c>
      <c r="M18" s="61">
        <v>108</v>
      </c>
      <c r="N18" s="61">
        <v>356</v>
      </c>
      <c r="O18" s="61">
        <f t="shared" si="1"/>
        <v>285</v>
      </c>
      <c r="P18" s="61">
        <f t="shared" si="2"/>
        <v>1603</v>
      </c>
      <c r="Q18" s="61">
        <f t="shared" si="0"/>
        <v>21.800625594995239</v>
      </c>
      <c r="R18" s="67"/>
    </row>
    <row r="19" spans="1:21" ht="12.95" customHeight="1" x14ac:dyDescent="0.2">
      <c r="A19" s="48">
        <v>14</v>
      </c>
      <c r="B19" s="49" t="s">
        <v>187</v>
      </c>
      <c r="C19" s="61">
        <v>1484</v>
      </c>
      <c r="D19" s="61">
        <v>4156</v>
      </c>
      <c r="E19" s="61">
        <v>0</v>
      </c>
      <c r="F19" s="61">
        <v>0</v>
      </c>
      <c r="G19" s="61">
        <v>9</v>
      </c>
      <c r="H19" s="61">
        <v>91</v>
      </c>
      <c r="I19" s="61">
        <v>31</v>
      </c>
      <c r="J19" s="61">
        <v>433</v>
      </c>
      <c r="K19" s="61">
        <v>55</v>
      </c>
      <c r="L19" s="61">
        <v>105</v>
      </c>
      <c r="M19" s="61">
        <v>21</v>
      </c>
      <c r="N19" s="61">
        <v>115</v>
      </c>
      <c r="O19" s="61">
        <f t="shared" si="1"/>
        <v>116</v>
      </c>
      <c r="P19" s="61">
        <f t="shared" si="2"/>
        <v>744</v>
      </c>
      <c r="Q19" s="61">
        <f t="shared" si="0"/>
        <v>17.901828681424448</v>
      </c>
      <c r="R19" s="67"/>
    </row>
    <row r="20" spans="1:21" ht="12.95" customHeight="1" x14ac:dyDescent="0.2">
      <c r="A20" s="48">
        <v>15</v>
      </c>
      <c r="B20" s="49" t="s">
        <v>59</v>
      </c>
      <c r="C20" s="61">
        <v>6159</v>
      </c>
      <c r="D20" s="61">
        <v>16226</v>
      </c>
      <c r="E20" s="61">
        <v>5</v>
      </c>
      <c r="F20" s="61">
        <v>19340.11</v>
      </c>
      <c r="G20" s="61">
        <v>0</v>
      </c>
      <c r="H20" s="61">
        <v>0</v>
      </c>
      <c r="I20" s="61">
        <v>168</v>
      </c>
      <c r="J20" s="61">
        <v>1841.71</v>
      </c>
      <c r="K20" s="61">
        <v>8716</v>
      </c>
      <c r="L20" s="61">
        <v>14669.94</v>
      </c>
      <c r="M20" s="61">
        <v>894</v>
      </c>
      <c r="N20" s="61">
        <v>91741.83</v>
      </c>
      <c r="O20" s="61">
        <f t="shared" si="1"/>
        <v>9783</v>
      </c>
      <c r="P20" s="61">
        <f t="shared" si="2"/>
        <v>127593.59000000001</v>
      </c>
      <c r="Q20" s="61">
        <f t="shared" si="0"/>
        <v>786.3527055343277</v>
      </c>
      <c r="R20" s="67"/>
    </row>
    <row r="21" spans="1:21" ht="12.95" customHeight="1" x14ac:dyDescent="0.2">
      <c r="A21" s="48">
        <v>16</v>
      </c>
      <c r="B21" s="49" t="s">
        <v>65</v>
      </c>
      <c r="C21" s="61">
        <v>34882</v>
      </c>
      <c r="D21" s="61">
        <v>102757</v>
      </c>
      <c r="E21" s="61">
        <v>0</v>
      </c>
      <c r="F21" s="61">
        <v>0</v>
      </c>
      <c r="G21" s="61">
        <v>488</v>
      </c>
      <c r="H21" s="61">
        <v>2473</v>
      </c>
      <c r="I21" s="61">
        <v>7040</v>
      </c>
      <c r="J21" s="61">
        <v>37521</v>
      </c>
      <c r="K21" s="61">
        <v>25015</v>
      </c>
      <c r="L21" s="61">
        <v>99478</v>
      </c>
      <c r="M21" s="61">
        <v>0</v>
      </c>
      <c r="N21" s="61">
        <v>0</v>
      </c>
      <c r="O21" s="61">
        <f t="shared" si="1"/>
        <v>32543</v>
      </c>
      <c r="P21" s="61">
        <f t="shared" si="2"/>
        <v>139472</v>
      </c>
      <c r="Q21" s="61">
        <f t="shared" si="0"/>
        <v>135.72992594178498</v>
      </c>
      <c r="R21" s="67"/>
    </row>
    <row r="22" spans="1:21" ht="12.95" customHeight="1" x14ac:dyDescent="0.2">
      <c r="A22" s="48">
        <v>17</v>
      </c>
      <c r="B22" s="49" t="s">
        <v>60</v>
      </c>
      <c r="C22" s="61">
        <v>1800</v>
      </c>
      <c r="D22" s="61">
        <v>3825</v>
      </c>
      <c r="E22" s="61">
        <v>0</v>
      </c>
      <c r="F22" s="61">
        <v>0</v>
      </c>
      <c r="G22" s="61">
        <v>0</v>
      </c>
      <c r="H22" s="61">
        <v>0</v>
      </c>
      <c r="I22" s="61">
        <v>54</v>
      </c>
      <c r="J22" s="61">
        <v>358</v>
      </c>
      <c r="K22" s="61">
        <v>261</v>
      </c>
      <c r="L22" s="61">
        <v>666</v>
      </c>
      <c r="M22" s="61">
        <v>1723</v>
      </c>
      <c r="N22" s="61">
        <v>8846</v>
      </c>
      <c r="O22" s="61">
        <f t="shared" si="1"/>
        <v>2038</v>
      </c>
      <c r="P22" s="61">
        <f t="shared" si="2"/>
        <v>9870</v>
      </c>
      <c r="Q22" s="61">
        <f t="shared" si="0"/>
        <v>258.03921568627453</v>
      </c>
      <c r="R22" s="67"/>
    </row>
    <row r="23" spans="1:21" ht="12.95" customHeight="1" x14ac:dyDescent="0.2">
      <c r="A23" s="48">
        <v>18</v>
      </c>
      <c r="B23" s="49" t="s">
        <v>188</v>
      </c>
      <c r="C23" s="61">
        <v>2825</v>
      </c>
      <c r="D23" s="61">
        <v>8677</v>
      </c>
      <c r="E23" s="61">
        <v>0</v>
      </c>
      <c r="F23" s="61">
        <v>0</v>
      </c>
      <c r="G23" s="61">
        <v>2</v>
      </c>
      <c r="H23" s="61">
        <v>7</v>
      </c>
      <c r="I23" s="61">
        <v>5</v>
      </c>
      <c r="J23" s="61">
        <v>92</v>
      </c>
      <c r="K23" s="61">
        <v>93</v>
      </c>
      <c r="L23" s="61">
        <v>352</v>
      </c>
      <c r="M23" s="61">
        <v>773</v>
      </c>
      <c r="N23" s="61">
        <v>10431</v>
      </c>
      <c r="O23" s="61">
        <f t="shared" si="1"/>
        <v>873</v>
      </c>
      <c r="P23" s="61">
        <f t="shared" si="2"/>
        <v>10882</v>
      </c>
      <c r="Q23" s="61">
        <f t="shared" si="0"/>
        <v>125.41200875878759</v>
      </c>
      <c r="R23" s="67"/>
    </row>
    <row r="24" spans="1:21" ht="12.95" customHeight="1" x14ac:dyDescent="0.2">
      <c r="A24" s="48">
        <v>19</v>
      </c>
      <c r="B24" s="49" t="s">
        <v>61</v>
      </c>
      <c r="C24" s="61">
        <v>8381</v>
      </c>
      <c r="D24" s="61">
        <v>15283</v>
      </c>
      <c r="E24" s="61">
        <v>1</v>
      </c>
      <c r="F24" s="61">
        <v>356</v>
      </c>
      <c r="G24" s="61">
        <v>18</v>
      </c>
      <c r="H24" s="61">
        <v>128</v>
      </c>
      <c r="I24" s="61">
        <v>291</v>
      </c>
      <c r="J24" s="61">
        <v>2440.92</v>
      </c>
      <c r="K24" s="61">
        <v>1202</v>
      </c>
      <c r="L24" s="61">
        <v>5082</v>
      </c>
      <c r="M24" s="61">
        <v>549</v>
      </c>
      <c r="N24" s="61">
        <v>616856</v>
      </c>
      <c r="O24" s="61">
        <f t="shared" si="1"/>
        <v>2061</v>
      </c>
      <c r="P24" s="61">
        <f t="shared" si="2"/>
        <v>624862.92000000004</v>
      </c>
      <c r="Q24" s="61">
        <f t="shared" si="0"/>
        <v>4088.6142773015772</v>
      </c>
      <c r="R24" s="67"/>
    </row>
    <row r="25" spans="1:21" ht="12.95" customHeight="1" x14ac:dyDescent="0.2">
      <c r="A25" s="48">
        <v>20</v>
      </c>
      <c r="B25" s="49" t="s">
        <v>62</v>
      </c>
      <c r="C25" s="61">
        <v>291</v>
      </c>
      <c r="D25" s="61">
        <v>1537</v>
      </c>
      <c r="E25" s="61">
        <v>0</v>
      </c>
      <c r="F25" s="61">
        <v>0</v>
      </c>
      <c r="G25" s="61">
        <v>0</v>
      </c>
      <c r="H25" s="61">
        <v>0</v>
      </c>
      <c r="I25" s="61">
        <v>1</v>
      </c>
      <c r="J25" s="61">
        <v>67.42</v>
      </c>
      <c r="K25" s="61">
        <v>0</v>
      </c>
      <c r="L25" s="61">
        <v>0</v>
      </c>
      <c r="M25" s="61">
        <v>46</v>
      </c>
      <c r="N25" s="61">
        <v>134.9</v>
      </c>
      <c r="O25" s="61">
        <f t="shared" si="1"/>
        <v>47</v>
      </c>
      <c r="P25" s="61">
        <f t="shared" si="2"/>
        <v>202.32</v>
      </c>
      <c r="Q25" s="61">
        <f t="shared" si="0"/>
        <v>13.163305139882889</v>
      </c>
      <c r="R25" s="67"/>
    </row>
    <row r="26" spans="1:21" ht="12.95" customHeight="1" x14ac:dyDescent="0.2">
      <c r="A26" s="48">
        <v>21</v>
      </c>
      <c r="B26" s="49" t="s">
        <v>45</v>
      </c>
      <c r="C26" s="61">
        <v>1336</v>
      </c>
      <c r="D26" s="61">
        <v>5570</v>
      </c>
      <c r="E26" s="61">
        <v>0</v>
      </c>
      <c r="F26" s="61">
        <v>0</v>
      </c>
      <c r="G26" s="61">
        <v>0</v>
      </c>
      <c r="H26" s="61">
        <v>0</v>
      </c>
      <c r="I26" s="61">
        <v>12</v>
      </c>
      <c r="J26" s="61">
        <v>299</v>
      </c>
      <c r="K26" s="61">
        <v>54</v>
      </c>
      <c r="L26" s="61">
        <v>151</v>
      </c>
      <c r="M26" s="61">
        <v>202</v>
      </c>
      <c r="N26" s="61">
        <v>51109</v>
      </c>
      <c r="O26" s="61">
        <f t="shared" si="1"/>
        <v>268</v>
      </c>
      <c r="P26" s="61">
        <f t="shared" si="2"/>
        <v>51559</v>
      </c>
      <c r="Q26" s="61">
        <f t="shared" si="0"/>
        <v>925.6552962298025</v>
      </c>
      <c r="R26" s="67"/>
    </row>
    <row r="27" spans="1:21" s="64" customFormat="1" ht="12.95" customHeight="1" x14ac:dyDescent="0.2">
      <c r="A27" s="307"/>
      <c r="B27" s="140" t="s">
        <v>295</v>
      </c>
      <c r="C27" s="63">
        <f>SUM(C6:C26)</f>
        <v>100698</v>
      </c>
      <c r="D27" s="63">
        <f t="shared" ref="D27:L27" si="3">SUM(D6:D26)</f>
        <v>308377</v>
      </c>
      <c r="E27" s="63">
        <f t="shared" si="3"/>
        <v>6</v>
      </c>
      <c r="F27" s="63">
        <f t="shared" si="3"/>
        <v>19696.11</v>
      </c>
      <c r="G27" s="63">
        <f t="shared" si="3"/>
        <v>613</v>
      </c>
      <c r="H27" s="63">
        <f t="shared" si="3"/>
        <v>3936.2200000000003</v>
      </c>
      <c r="I27" s="63">
        <f t="shared" si="3"/>
        <v>8276</v>
      </c>
      <c r="J27" s="63">
        <f t="shared" si="3"/>
        <v>60467.429999999993</v>
      </c>
      <c r="K27" s="63">
        <f t="shared" si="3"/>
        <v>40428</v>
      </c>
      <c r="L27" s="63">
        <f t="shared" si="3"/>
        <v>140481.76999999999</v>
      </c>
      <c r="M27" s="63">
        <v>10366</v>
      </c>
      <c r="N27" s="63">
        <v>905036.68</v>
      </c>
      <c r="O27" s="63">
        <f t="shared" si="1"/>
        <v>59689</v>
      </c>
      <c r="P27" s="63">
        <f t="shared" si="2"/>
        <v>1129618.2100000002</v>
      </c>
      <c r="Q27" s="63">
        <f t="shared" si="0"/>
        <v>366.31078517528874</v>
      </c>
      <c r="R27" s="67"/>
      <c r="S27" s="67"/>
      <c r="T27" s="68"/>
      <c r="U27" s="68"/>
    </row>
    <row r="28" spans="1:21" ht="12.95" customHeight="1" x14ac:dyDescent="0.2">
      <c r="A28" s="48">
        <v>22</v>
      </c>
      <c r="B28" s="49" t="s">
        <v>42</v>
      </c>
      <c r="C28" s="61">
        <v>1798</v>
      </c>
      <c r="D28" s="61">
        <v>8640</v>
      </c>
      <c r="E28" s="61">
        <v>0</v>
      </c>
      <c r="F28" s="61">
        <v>0</v>
      </c>
      <c r="G28" s="61">
        <v>0</v>
      </c>
      <c r="H28" s="61">
        <v>0</v>
      </c>
      <c r="I28" s="61">
        <v>69</v>
      </c>
      <c r="J28" s="61">
        <v>3277.36</v>
      </c>
      <c r="K28" s="61">
        <v>661</v>
      </c>
      <c r="L28" s="61">
        <v>6702.4</v>
      </c>
      <c r="M28" s="61">
        <v>4594</v>
      </c>
      <c r="N28" s="61">
        <v>20798.75</v>
      </c>
      <c r="O28" s="61">
        <f t="shared" si="1"/>
        <v>5324</v>
      </c>
      <c r="P28" s="61">
        <f t="shared" si="2"/>
        <v>30778.510000000002</v>
      </c>
      <c r="Q28" s="61">
        <f t="shared" si="0"/>
        <v>356.23275462962965</v>
      </c>
      <c r="R28" s="67"/>
    </row>
    <row r="29" spans="1:21" ht="12.95" customHeight="1" x14ac:dyDescent="0.2">
      <c r="A29" s="48">
        <v>23</v>
      </c>
      <c r="B29" s="49" t="s">
        <v>189</v>
      </c>
      <c r="C29" s="61">
        <v>51</v>
      </c>
      <c r="D29" s="61">
        <v>289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1150</v>
      </c>
      <c r="N29" s="61">
        <v>3707.42</v>
      </c>
      <c r="O29" s="61">
        <f t="shared" si="1"/>
        <v>1150</v>
      </c>
      <c r="P29" s="61">
        <f t="shared" si="2"/>
        <v>3707.42</v>
      </c>
      <c r="Q29" s="61">
        <f t="shared" si="0"/>
        <v>1282.8442906574394</v>
      </c>
      <c r="R29" s="67"/>
    </row>
    <row r="30" spans="1:21" ht="12.95" customHeight="1" x14ac:dyDescent="0.2">
      <c r="A30" s="48">
        <v>24</v>
      </c>
      <c r="B30" s="49" t="s">
        <v>190</v>
      </c>
      <c r="C30" s="61">
        <v>5</v>
      </c>
      <c r="D30" s="61">
        <v>113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f t="shared" si="1"/>
        <v>0</v>
      </c>
      <c r="P30" s="61">
        <f t="shared" si="2"/>
        <v>0</v>
      </c>
      <c r="Q30" s="61">
        <f t="shared" si="0"/>
        <v>0</v>
      </c>
      <c r="R30" s="67"/>
    </row>
    <row r="31" spans="1:21" ht="12.95" customHeight="1" x14ac:dyDescent="0.2">
      <c r="A31" s="48">
        <v>25</v>
      </c>
      <c r="B31" s="49" t="s">
        <v>46</v>
      </c>
      <c r="C31" s="61">
        <v>36</v>
      </c>
      <c r="D31" s="61">
        <v>106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f t="shared" si="1"/>
        <v>0</v>
      </c>
      <c r="P31" s="61">
        <f t="shared" si="2"/>
        <v>0</v>
      </c>
      <c r="Q31" s="61">
        <f t="shared" si="0"/>
        <v>0</v>
      </c>
      <c r="R31" s="67"/>
    </row>
    <row r="32" spans="1:21" ht="12.95" customHeight="1" x14ac:dyDescent="0.2">
      <c r="A32" s="48">
        <v>26</v>
      </c>
      <c r="B32" s="49" t="s">
        <v>191</v>
      </c>
      <c r="C32" s="61">
        <v>51</v>
      </c>
      <c r="D32" s="61">
        <v>155</v>
      </c>
      <c r="E32" s="61">
        <v>0</v>
      </c>
      <c r="F32" s="61">
        <v>0</v>
      </c>
      <c r="G32" s="61">
        <v>2</v>
      </c>
      <c r="H32" s="61">
        <v>2</v>
      </c>
      <c r="I32" s="61">
        <v>25</v>
      </c>
      <c r="J32" s="61">
        <v>608</v>
      </c>
      <c r="K32" s="61">
        <v>0</v>
      </c>
      <c r="L32" s="61">
        <v>0</v>
      </c>
      <c r="M32" s="61">
        <v>416</v>
      </c>
      <c r="N32" s="61">
        <v>1785</v>
      </c>
      <c r="O32" s="61">
        <f t="shared" si="1"/>
        <v>443</v>
      </c>
      <c r="P32" s="61">
        <f t="shared" si="2"/>
        <v>2395</v>
      </c>
      <c r="Q32" s="61">
        <f t="shared" si="0"/>
        <v>1545.1612903225807</v>
      </c>
      <c r="R32" s="67"/>
    </row>
    <row r="33" spans="1:18" ht="12.95" customHeight="1" x14ac:dyDescent="0.2">
      <c r="A33" s="48">
        <v>27</v>
      </c>
      <c r="B33" s="49" t="s">
        <v>192</v>
      </c>
      <c r="C33" s="61">
        <v>28</v>
      </c>
      <c r="D33" s="61">
        <v>71</v>
      </c>
      <c r="E33" s="61">
        <v>0</v>
      </c>
      <c r="F33" s="61">
        <v>0</v>
      </c>
      <c r="G33" s="61">
        <v>0</v>
      </c>
      <c r="H33" s="61">
        <v>0</v>
      </c>
      <c r="I33" s="61">
        <v>2</v>
      </c>
      <c r="J33" s="61">
        <v>12</v>
      </c>
      <c r="K33" s="61">
        <v>2</v>
      </c>
      <c r="L33" s="61">
        <v>0.4</v>
      </c>
      <c r="M33" s="61">
        <v>63</v>
      </c>
      <c r="N33" s="61">
        <v>95.6</v>
      </c>
      <c r="O33" s="61">
        <f t="shared" si="1"/>
        <v>67</v>
      </c>
      <c r="P33" s="61">
        <f t="shared" si="2"/>
        <v>108</v>
      </c>
      <c r="Q33" s="61">
        <f t="shared" si="0"/>
        <v>152.11267605633802</v>
      </c>
      <c r="R33" s="67"/>
    </row>
    <row r="34" spans="1:18" ht="12.95" customHeight="1" x14ac:dyDescent="0.2">
      <c r="A34" s="48">
        <v>28</v>
      </c>
      <c r="B34" s="49" t="s">
        <v>193</v>
      </c>
      <c r="C34" s="61">
        <v>303</v>
      </c>
      <c r="D34" s="61">
        <v>1385</v>
      </c>
      <c r="E34" s="61">
        <v>0</v>
      </c>
      <c r="F34" s="61">
        <v>0</v>
      </c>
      <c r="G34" s="61">
        <v>1</v>
      </c>
      <c r="H34" s="61">
        <v>10</v>
      </c>
      <c r="I34" s="61">
        <v>5</v>
      </c>
      <c r="J34" s="61">
        <v>61</v>
      </c>
      <c r="K34" s="61">
        <v>15</v>
      </c>
      <c r="L34" s="61">
        <v>6</v>
      </c>
      <c r="M34" s="61">
        <v>829</v>
      </c>
      <c r="N34" s="61">
        <v>2820</v>
      </c>
      <c r="O34" s="61">
        <f t="shared" si="1"/>
        <v>850</v>
      </c>
      <c r="P34" s="61">
        <f t="shared" si="2"/>
        <v>2897</v>
      </c>
      <c r="Q34" s="61">
        <f t="shared" si="0"/>
        <v>209.1696750902527</v>
      </c>
      <c r="R34" s="67"/>
    </row>
    <row r="35" spans="1:18" ht="12.95" customHeight="1" x14ac:dyDescent="0.2">
      <c r="A35" s="48">
        <v>29</v>
      </c>
      <c r="B35" s="49" t="s">
        <v>66</v>
      </c>
      <c r="C35" s="61">
        <v>5360</v>
      </c>
      <c r="D35" s="61">
        <v>29750</v>
      </c>
      <c r="E35" s="61">
        <v>0</v>
      </c>
      <c r="F35" s="61">
        <v>0</v>
      </c>
      <c r="G35" s="61">
        <v>17</v>
      </c>
      <c r="H35" s="61">
        <v>31.15</v>
      </c>
      <c r="I35" s="61">
        <v>0</v>
      </c>
      <c r="J35" s="61">
        <v>0</v>
      </c>
      <c r="K35" s="61">
        <v>6154</v>
      </c>
      <c r="L35" s="61">
        <v>24868.81</v>
      </c>
      <c r="M35" s="61">
        <v>21720</v>
      </c>
      <c r="N35" s="61">
        <v>189680.13</v>
      </c>
      <c r="O35" s="61">
        <f t="shared" si="1"/>
        <v>27891</v>
      </c>
      <c r="P35" s="61">
        <f t="shared" si="2"/>
        <v>214580.09</v>
      </c>
      <c r="Q35" s="61">
        <f t="shared" si="0"/>
        <v>721.27761344537817</v>
      </c>
      <c r="R35" s="67"/>
    </row>
    <row r="36" spans="1:18" ht="12.95" customHeight="1" x14ac:dyDescent="0.2">
      <c r="A36" s="48">
        <v>30</v>
      </c>
      <c r="B36" s="49" t="s">
        <v>67</v>
      </c>
      <c r="C36" s="61">
        <v>6486</v>
      </c>
      <c r="D36" s="61">
        <v>28626</v>
      </c>
      <c r="E36" s="61">
        <v>0</v>
      </c>
      <c r="F36" s="61">
        <v>0</v>
      </c>
      <c r="G36" s="61">
        <v>0</v>
      </c>
      <c r="H36" s="61">
        <v>0</v>
      </c>
      <c r="I36" s="61">
        <v>124</v>
      </c>
      <c r="J36" s="61">
        <v>3698.83</v>
      </c>
      <c r="K36" s="61">
        <v>0</v>
      </c>
      <c r="L36" s="61">
        <v>0</v>
      </c>
      <c r="M36" s="61">
        <v>41452</v>
      </c>
      <c r="N36" s="61">
        <v>68618.63</v>
      </c>
      <c r="O36" s="61">
        <f t="shared" si="1"/>
        <v>41576</v>
      </c>
      <c r="P36" s="61">
        <f t="shared" si="2"/>
        <v>72317.460000000006</v>
      </c>
      <c r="Q36" s="61">
        <f t="shared" si="0"/>
        <v>252.62858939425701</v>
      </c>
      <c r="R36" s="67"/>
    </row>
    <row r="37" spans="1:18" ht="12.95" customHeight="1" x14ac:dyDescent="0.2">
      <c r="A37" s="48">
        <v>31</v>
      </c>
      <c r="B37" s="49" t="s">
        <v>194</v>
      </c>
      <c r="C37" s="61">
        <v>17</v>
      </c>
      <c r="D37" s="61">
        <v>84</v>
      </c>
      <c r="E37" s="61">
        <v>0</v>
      </c>
      <c r="F37" s="61">
        <v>0</v>
      </c>
      <c r="G37" s="61">
        <v>0</v>
      </c>
      <c r="H37" s="61">
        <v>0</v>
      </c>
      <c r="I37" s="61">
        <v>1</v>
      </c>
      <c r="J37" s="61">
        <v>21</v>
      </c>
      <c r="K37" s="61">
        <v>38</v>
      </c>
      <c r="L37" s="61">
        <v>142</v>
      </c>
      <c r="M37" s="61">
        <v>1244</v>
      </c>
      <c r="N37" s="61">
        <v>623.74</v>
      </c>
      <c r="O37" s="61">
        <f t="shared" si="1"/>
        <v>1283</v>
      </c>
      <c r="P37" s="61">
        <f t="shared" si="2"/>
        <v>786.74</v>
      </c>
      <c r="Q37" s="61">
        <f t="shared" si="0"/>
        <v>936.59523809523807</v>
      </c>
      <c r="R37" s="67"/>
    </row>
    <row r="38" spans="1:18" ht="12.95" customHeight="1" x14ac:dyDescent="0.2">
      <c r="A38" s="48">
        <v>32</v>
      </c>
      <c r="B38" s="49" t="s">
        <v>195</v>
      </c>
      <c r="C38" s="61">
        <v>325</v>
      </c>
      <c r="D38" s="61">
        <v>1350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10755</v>
      </c>
      <c r="N38" s="61">
        <v>58196</v>
      </c>
      <c r="O38" s="61">
        <f t="shared" si="1"/>
        <v>10755</v>
      </c>
      <c r="P38" s="61">
        <f t="shared" si="2"/>
        <v>58196</v>
      </c>
      <c r="Q38" s="61">
        <f t="shared" si="0"/>
        <v>4310.8148148148148</v>
      </c>
      <c r="R38" s="67"/>
    </row>
    <row r="39" spans="1:18" ht="12.95" customHeight="1" x14ac:dyDescent="0.2">
      <c r="A39" s="48">
        <v>33</v>
      </c>
      <c r="B39" s="49" t="s">
        <v>196</v>
      </c>
      <c r="C39" s="61">
        <v>58</v>
      </c>
      <c r="D39" s="61">
        <v>175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f t="shared" si="1"/>
        <v>0</v>
      </c>
      <c r="P39" s="61">
        <f t="shared" si="2"/>
        <v>0</v>
      </c>
      <c r="Q39" s="61">
        <f t="shared" si="0"/>
        <v>0</v>
      </c>
      <c r="R39" s="67"/>
    </row>
    <row r="40" spans="1:18" ht="12.95" customHeight="1" x14ac:dyDescent="0.2">
      <c r="A40" s="48">
        <v>34</v>
      </c>
      <c r="B40" s="49" t="s">
        <v>197</v>
      </c>
      <c r="C40" s="61">
        <v>33</v>
      </c>
      <c r="D40" s="61">
        <v>94</v>
      </c>
      <c r="E40" s="61">
        <v>0</v>
      </c>
      <c r="F40" s="61">
        <v>0</v>
      </c>
      <c r="G40" s="61">
        <v>0</v>
      </c>
      <c r="H40" s="61">
        <v>0</v>
      </c>
      <c r="I40" s="61">
        <v>51</v>
      </c>
      <c r="J40" s="61">
        <v>1613.72</v>
      </c>
      <c r="K40" s="61">
        <v>41</v>
      </c>
      <c r="L40" s="61">
        <v>245.09</v>
      </c>
      <c r="M40" s="61">
        <v>38</v>
      </c>
      <c r="N40" s="61">
        <v>763.43999999999994</v>
      </c>
      <c r="O40" s="61">
        <f t="shared" si="1"/>
        <v>130</v>
      </c>
      <c r="P40" s="61">
        <f t="shared" si="2"/>
        <v>2622.25</v>
      </c>
      <c r="Q40" s="61">
        <f t="shared" si="0"/>
        <v>2789.627659574468</v>
      </c>
      <c r="R40" s="67"/>
    </row>
    <row r="41" spans="1:18" ht="12.95" customHeight="1" x14ac:dyDescent="0.2">
      <c r="A41" s="48">
        <v>35</v>
      </c>
      <c r="B41" s="49" t="s">
        <v>198</v>
      </c>
      <c r="C41" s="61">
        <v>98</v>
      </c>
      <c r="D41" s="61">
        <v>601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f t="shared" si="1"/>
        <v>0</v>
      </c>
      <c r="P41" s="61">
        <f t="shared" si="2"/>
        <v>0</v>
      </c>
      <c r="Q41" s="61">
        <f t="shared" si="0"/>
        <v>0</v>
      </c>
      <c r="R41" s="67"/>
    </row>
    <row r="42" spans="1:18" ht="12.95" customHeight="1" x14ac:dyDescent="0.2">
      <c r="A42" s="48">
        <v>36</v>
      </c>
      <c r="B42" s="49" t="s">
        <v>68</v>
      </c>
      <c r="C42" s="61">
        <v>121</v>
      </c>
      <c r="D42" s="61">
        <v>795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967</v>
      </c>
      <c r="N42" s="61">
        <v>31604.98</v>
      </c>
      <c r="O42" s="61">
        <f t="shared" si="1"/>
        <v>967</v>
      </c>
      <c r="P42" s="61">
        <f t="shared" si="2"/>
        <v>31604.98</v>
      </c>
      <c r="Q42" s="61">
        <f t="shared" si="0"/>
        <v>3975.469182389937</v>
      </c>
      <c r="R42" s="67"/>
    </row>
    <row r="43" spans="1:18" ht="12.95" customHeight="1" x14ac:dyDescent="0.2">
      <c r="A43" s="48">
        <v>37</v>
      </c>
      <c r="B43" s="49" t="s">
        <v>199</v>
      </c>
      <c r="C43" s="61">
        <v>53</v>
      </c>
      <c r="D43" s="61">
        <v>254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f t="shared" si="1"/>
        <v>0</v>
      </c>
      <c r="P43" s="61">
        <f t="shared" si="2"/>
        <v>0</v>
      </c>
      <c r="Q43" s="61">
        <f t="shared" si="0"/>
        <v>0</v>
      </c>
      <c r="R43" s="67"/>
    </row>
    <row r="44" spans="1:18" ht="12.95" customHeight="1" x14ac:dyDescent="0.2">
      <c r="A44" s="48">
        <v>38</v>
      </c>
      <c r="B44" s="49" t="s">
        <v>200</v>
      </c>
      <c r="C44" s="61">
        <v>49</v>
      </c>
      <c r="D44" s="61">
        <v>268</v>
      </c>
      <c r="E44" s="61">
        <v>0</v>
      </c>
      <c r="F44" s="61">
        <v>0</v>
      </c>
      <c r="G44" s="61">
        <v>0</v>
      </c>
      <c r="H44" s="61">
        <v>0</v>
      </c>
      <c r="I44" s="61">
        <v>1</v>
      </c>
      <c r="J44" s="61">
        <v>105</v>
      </c>
      <c r="K44" s="61">
        <v>59</v>
      </c>
      <c r="L44" s="61">
        <v>195</v>
      </c>
      <c r="M44" s="61">
        <v>90</v>
      </c>
      <c r="N44" s="61">
        <v>3855</v>
      </c>
      <c r="O44" s="61">
        <f t="shared" si="1"/>
        <v>150</v>
      </c>
      <c r="P44" s="61">
        <f t="shared" si="2"/>
        <v>4155</v>
      </c>
      <c r="Q44" s="61">
        <f t="shared" si="0"/>
        <v>1550.3731343283582</v>
      </c>
      <c r="R44" s="67"/>
    </row>
    <row r="45" spans="1:18" ht="12.95" customHeight="1" x14ac:dyDescent="0.2">
      <c r="A45" s="48">
        <v>39</v>
      </c>
      <c r="B45" s="49" t="s">
        <v>201</v>
      </c>
      <c r="C45" s="61">
        <v>46</v>
      </c>
      <c r="D45" s="61">
        <v>146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f t="shared" si="1"/>
        <v>0</v>
      </c>
      <c r="P45" s="61">
        <f t="shared" si="2"/>
        <v>0</v>
      </c>
      <c r="Q45" s="61">
        <f t="shared" si="0"/>
        <v>0</v>
      </c>
      <c r="R45" s="67"/>
    </row>
    <row r="46" spans="1:18" ht="12.95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f t="shared" si="1"/>
        <v>0</v>
      </c>
      <c r="P46" s="61">
        <f t="shared" si="2"/>
        <v>0</v>
      </c>
      <c r="Q46" s="61">
        <v>0</v>
      </c>
      <c r="R46" s="67"/>
    </row>
    <row r="47" spans="1:18" ht="12.95" customHeight="1" x14ac:dyDescent="0.2">
      <c r="A47" s="48">
        <v>41</v>
      </c>
      <c r="B47" s="49" t="s">
        <v>202</v>
      </c>
      <c r="C47" s="61">
        <v>1</v>
      </c>
      <c r="D47" s="61">
        <v>11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f t="shared" si="1"/>
        <v>0</v>
      </c>
      <c r="P47" s="61">
        <f t="shared" si="2"/>
        <v>0</v>
      </c>
      <c r="Q47" s="61">
        <f t="shared" ref="Q47:Q57" si="4">P47*100/D47</f>
        <v>0</v>
      </c>
      <c r="R47" s="67"/>
    </row>
    <row r="48" spans="1:18" ht="12.95" customHeight="1" x14ac:dyDescent="0.2">
      <c r="A48" s="48">
        <v>42</v>
      </c>
      <c r="B48" s="49" t="s">
        <v>71</v>
      </c>
      <c r="C48" s="61">
        <v>180</v>
      </c>
      <c r="D48" s="61">
        <v>1048</v>
      </c>
      <c r="E48" s="61">
        <v>0</v>
      </c>
      <c r="F48" s="61">
        <v>0</v>
      </c>
      <c r="G48" s="61">
        <v>0</v>
      </c>
      <c r="H48" s="61">
        <v>0</v>
      </c>
      <c r="I48" s="61">
        <v>5</v>
      </c>
      <c r="J48" s="61">
        <v>105</v>
      </c>
      <c r="K48" s="61">
        <v>197</v>
      </c>
      <c r="L48" s="61">
        <v>656</v>
      </c>
      <c r="M48" s="61">
        <v>786</v>
      </c>
      <c r="N48" s="61">
        <v>11084</v>
      </c>
      <c r="O48" s="61">
        <f t="shared" si="1"/>
        <v>988</v>
      </c>
      <c r="P48" s="61">
        <f t="shared" si="2"/>
        <v>11845</v>
      </c>
      <c r="Q48" s="61">
        <f t="shared" si="4"/>
        <v>1130.2480916030534</v>
      </c>
      <c r="R48" s="67"/>
    </row>
    <row r="49" spans="1:21" s="64" customFormat="1" ht="12.95" customHeight="1" x14ac:dyDescent="0.2">
      <c r="A49" s="307"/>
      <c r="B49" s="140" t="s">
        <v>291</v>
      </c>
      <c r="C49" s="63">
        <f>SUM(C28:C48)</f>
        <v>15099</v>
      </c>
      <c r="D49" s="63">
        <f t="shared" ref="D49:L49" si="5">SUM(D28:D48)</f>
        <v>73961</v>
      </c>
      <c r="E49" s="63">
        <f t="shared" si="5"/>
        <v>0</v>
      </c>
      <c r="F49" s="63">
        <f t="shared" si="5"/>
        <v>0</v>
      </c>
      <c r="G49" s="63">
        <f t="shared" si="5"/>
        <v>20</v>
      </c>
      <c r="H49" s="63">
        <f t="shared" si="5"/>
        <v>43.15</v>
      </c>
      <c r="I49" s="63">
        <f t="shared" si="5"/>
        <v>283</v>
      </c>
      <c r="J49" s="63">
        <f t="shared" si="5"/>
        <v>9501.91</v>
      </c>
      <c r="K49" s="63">
        <f t="shared" si="5"/>
        <v>7167</v>
      </c>
      <c r="L49" s="63">
        <f t="shared" si="5"/>
        <v>32815.699999999997</v>
      </c>
      <c r="M49" s="63">
        <v>84104</v>
      </c>
      <c r="N49" s="63">
        <v>393632.69</v>
      </c>
      <c r="O49" s="63">
        <f t="shared" si="1"/>
        <v>91574</v>
      </c>
      <c r="P49" s="63">
        <f t="shared" si="2"/>
        <v>435993.45</v>
      </c>
      <c r="Q49" s="63">
        <f t="shared" si="4"/>
        <v>589.4910155352145</v>
      </c>
      <c r="R49" s="67"/>
      <c r="S49" s="67"/>
      <c r="T49" s="68"/>
      <c r="U49" s="68"/>
    </row>
    <row r="50" spans="1:21" s="64" customFormat="1" ht="12.95" customHeight="1" x14ac:dyDescent="0.2">
      <c r="A50" s="307"/>
      <c r="B50" s="140" t="s">
        <v>595</v>
      </c>
      <c r="C50" s="63">
        <f>C49+C27</f>
        <v>115797</v>
      </c>
      <c r="D50" s="63">
        <f t="shared" ref="D50:L50" si="6">D49+D27</f>
        <v>382338</v>
      </c>
      <c r="E50" s="63">
        <f t="shared" si="6"/>
        <v>6</v>
      </c>
      <c r="F50" s="63">
        <f t="shared" si="6"/>
        <v>19696.11</v>
      </c>
      <c r="G50" s="63">
        <f t="shared" si="6"/>
        <v>633</v>
      </c>
      <c r="H50" s="63">
        <f t="shared" si="6"/>
        <v>3979.3700000000003</v>
      </c>
      <c r="I50" s="63">
        <f t="shared" si="6"/>
        <v>8559</v>
      </c>
      <c r="J50" s="63">
        <f t="shared" si="6"/>
        <v>69969.34</v>
      </c>
      <c r="K50" s="63">
        <f t="shared" si="6"/>
        <v>47595</v>
      </c>
      <c r="L50" s="63">
        <f t="shared" si="6"/>
        <v>173297.46999999997</v>
      </c>
      <c r="M50" s="63">
        <v>94470</v>
      </c>
      <c r="N50" s="63">
        <v>1298669.3699999999</v>
      </c>
      <c r="O50" s="63">
        <f t="shared" si="1"/>
        <v>151263</v>
      </c>
      <c r="P50" s="63">
        <f t="shared" si="2"/>
        <v>1565611.6600000001</v>
      </c>
      <c r="Q50" s="63">
        <f t="shared" si="4"/>
        <v>409.48366628480557</v>
      </c>
      <c r="R50" s="67"/>
      <c r="S50" s="67"/>
      <c r="T50" s="68"/>
      <c r="U50" s="68"/>
    </row>
    <row r="51" spans="1:21" ht="12.95" customHeight="1" x14ac:dyDescent="0.2">
      <c r="A51" s="48">
        <v>43</v>
      </c>
      <c r="B51" s="49" t="s">
        <v>41</v>
      </c>
      <c r="C51" s="61">
        <v>4804</v>
      </c>
      <c r="D51" s="61">
        <v>8167</v>
      </c>
      <c r="E51" s="61">
        <v>0</v>
      </c>
      <c r="F51" s="61">
        <v>0</v>
      </c>
      <c r="G51" s="61">
        <v>0</v>
      </c>
      <c r="H51" s="61">
        <v>0</v>
      </c>
      <c r="I51" s="61">
        <v>19</v>
      </c>
      <c r="J51" s="61">
        <v>440.64</v>
      </c>
      <c r="K51" s="61">
        <v>321</v>
      </c>
      <c r="L51" s="61">
        <v>905.86</v>
      </c>
      <c r="M51" s="61">
        <v>1395</v>
      </c>
      <c r="N51" s="61">
        <v>13745.38</v>
      </c>
      <c r="O51" s="61">
        <f t="shared" si="1"/>
        <v>1735</v>
      </c>
      <c r="P51" s="61">
        <f t="shared" si="2"/>
        <v>15091.88</v>
      </c>
      <c r="Q51" s="61">
        <f t="shared" si="4"/>
        <v>184.79098812293375</v>
      </c>
      <c r="R51" s="67"/>
    </row>
    <row r="52" spans="1:21" ht="12.95" customHeight="1" x14ac:dyDescent="0.2">
      <c r="A52" s="48">
        <v>44</v>
      </c>
      <c r="B52" s="49" t="s">
        <v>203</v>
      </c>
      <c r="C52" s="61">
        <v>8654</v>
      </c>
      <c r="D52" s="61">
        <v>10595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209</v>
      </c>
      <c r="L52" s="61">
        <v>512</v>
      </c>
      <c r="M52" s="61">
        <v>3134</v>
      </c>
      <c r="N52" s="61">
        <v>3648</v>
      </c>
      <c r="O52" s="61">
        <f t="shared" si="1"/>
        <v>3343</v>
      </c>
      <c r="P52" s="61">
        <f t="shared" si="2"/>
        <v>4160</v>
      </c>
      <c r="Q52" s="61">
        <f t="shared" si="4"/>
        <v>39.263803680981596</v>
      </c>
      <c r="R52" s="67"/>
    </row>
    <row r="53" spans="1:21" ht="12.95" customHeight="1" x14ac:dyDescent="0.2">
      <c r="A53" s="48">
        <v>45</v>
      </c>
      <c r="B53" s="49" t="s">
        <v>47</v>
      </c>
      <c r="C53" s="61">
        <v>1281</v>
      </c>
      <c r="D53" s="61">
        <v>8092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68</v>
      </c>
      <c r="L53" s="61">
        <v>76.63</v>
      </c>
      <c r="M53" s="61">
        <v>2456</v>
      </c>
      <c r="N53" s="61">
        <v>5892.87</v>
      </c>
      <c r="O53" s="61">
        <f t="shared" si="1"/>
        <v>2524</v>
      </c>
      <c r="P53" s="61">
        <f t="shared" si="2"/>
        <v>5969.5</v>
      </c>
      <c r="Q53" s="61">
        <f t="shared" si="4"/>
        <v>73.770390509144832</v>
      </c>
      <c r="R53" s="67"/>
    </row>
    <row r="54" spans="1:21" s="64" customFormat="1" ht="12.95" customHeight="1" x14ac:dyDescent="0.2">
      <c r="A54" s="307"/>
      <c r="B54" s="140" t="s">
        <v>296</v>
      </c>
      <c r="C54" s="63">
        <f>SUM(C51:C53)</f>
        <v>14739</v>
      </c>
      <c r="D54" s="63">
        <f t="shared" ref="D54:L54" si="7">SUM(D51:D53)</f>
        <v>26854</v>
      </c>
      <c r="E54" s="63">
        <f t="shared" si="7"/>
        <v>0</v>
      </c>
      <c r="F54" s="63">
        <f t="shared" si="7"/>
        <v>0</v>
      </c>
      <c r="G54" s="63">
        <f t="shared" si="7"/>
        <v>0</v>
      </c>
      <c r="H54" s="63">
        <f t="shared" si="7"/>
        <v>0</v>
      </c>
      <c r="I54" s="63">
        <f t="shared" si="7"/>
        <v>19</v>
      </c>
      <c r="J54" s="63">
        <f t="shared" si="7"/>
        <v>440.64</v>
      </c>
      <c r="K54" s="63">
        <f t="shared" si="7"/>
        <v>598</v>
      </c>
      <c r="L54" s="63">
        <f t="shared" si="7"/>
        <v>1494.4900000000002</v>
      </c>
      <c r="M54" s="63">
        <v>6985</v>
      </c>
      <c r="N54" s="63">
        <v>23286.249999999996</v>
      </c>
      <c r="O54" s="63">
        <f t="shared" si="1"/>
        <v>7602</v>
      </c>
      <c r="P54" s="63">
        <f t="shared" si="2"/>
        <v>25221.379999999997</v>
      </c>
      <c r="Q54" s="63">
        <f t="shared" si="4"/>
        <v>93.920384300290436</v>
      </c>
      <c r="R54" s="67"/>
      <c r="S54" s="67"/>
      <c r="T54" s="68"/>
      <c r="U54" s="68"/>
    </row>
    <row r="55" spans="1:21" ht="12.95" customHeight="1" x14ac:dyDescent="0.2">
      <c r="A55" s="48">
        <v>46</v>
      </c>
      <c r="B55" s="49" t="s">
        <v>596</v>
      </c>
      <c r="C55" s="61">
        <v>2647</v>
      </c>
      <c r="D55" s="61">
        <v>9149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f t="shared" si="1"/>
        <v>0</v>
      </c>
      <c r="P55" s="61">
        <f t="shared" si="2"/>
        <v>0</v>
      </c>
      <c r="Q55" s="61">
        <f t="shared" si="4"/>
        <v>0</v>
      </c>
      <c r="R55" s="67"/>
    </row>
    <row r="56" spans="1:21" s="64" customFormat="1" ht="12.95" customHeight="1" x14ac:dyDescent="0.2">
      <c r="A56" s="307"/>
      <c r="B56" s="140" t="s">
        <v>294</v>
      </c>
      <c r="C56" s="63">
        <f>C55</f>
        <v>2647</v>
      </c>
      <c r="D56" s="63">
        <f t="shared" ref="D56:L56" si="8">D55</f>
        <v>9149</v>
      </c>
      <c r="E56" s="63">
        <f t="shared" si="8"/>
        <v>0</v>
      </c>
      <c r="F56" s="63">
        <f t="shared" si="8"/>
        <v>0</v>
      </c>
      <c r="G56" s="63">
        <f t="shared" si="8"/>
        <v>0</v>
      </c>
      <c r="H56" s="63">
        <f t="shared" si="8"/>
        <v>0</v>
      </c>
      <c r="I56" s="63">
        <f t="shared" si="8"/>
        <v>0</v>
      </c>
      <c r="J56" s="63">
        <f t="shared" si="8"/>
        <v>0</v>
      </c>
      <c r="K56" s="63">
        <f t="shared" si="8"/>
        <v>0</v>
      </c>
      <c r="L56" s="63">
        <f t="shared" si="8"/>
        <v>0</v>
      </c>
      <c r="M56" s="63">
        <v>0</v>
      </c>
      <c r="N56" s="63">
        <v>0</v>
      </c>
      <c r="O56" s="61">
        <f t="shared" si="1"/>
        <v>0</v>
      </c>
      <c r="P56" s="61">
        <f t="shared" si="2"/>
        <v>0</v>
      </c>
      <c r="Q56" s="63">
        <f t="shared" si="4"/>
        <v>0</v>
      </c>
      <c r="R56" s="67"/>
      <c r="S56" s="67"/>
      <c r="T56" s="68"/>
      <c r="U56" s="68"/>
    </row>
    <row r="57" spans="1:21" ht="12.95" customHeight="1" x14ac:dyDescent="0.2">
      <c r="A57" s="48">
        <v>47</v>
      </c>
      <c r="B57" s="49" t="s">
        <v>588</v>
      </c>
      <c r="C57" s="61">
        <v>15</v>
      </c>
      <c r="D57" s="61">
        <v>44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2598</v>
      </c>
      <c r="N57" s="61">
        <v>7789.62</v>
      </c>
      <c r="O57" s="61">
        <f t="shared" si="1"/>
        <v>2598</v>
      </c>
      <c r="P57" s="61">
        <f t="shared" si="2"/>
        <v>7789.62</v>
      </c>
      <c r="Q57" s="61">
        <f t="shared" si="4"/>
        <v>17703.68181818182</v>
      </c>
      <c r="R57" s="67"/>
    </row>
    <row r="58" spans="1:21" ht="12.95" customHeight="1" x14ac:dyDescent="0.2">
      <c r="A58" s="48">
        <v>48</v>
      </c>
      <c r="B58" s="49" t="s">
        <v>589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f t="shared" si="1"/>
        <v>0</v>
      </c>
      <c r="P58" s="61">
        <f t="shared" si="2"/>
        <v>0</v>
      </c>
      <c r="Q58" s="61">
        <v>0</v>
      </c>
      <c r="R58" s="67"/>
    </row>
    <row r="59" spans="1:21" ht="12.95" customHeight="1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f t="shared" si="1"/>
        <v>0</v>
      </c>
      <c r="P59" s="61">
        <f t="shared" si="2"/>
        <v>0</v>
      </c>
      <c r="Q59" s="61">
        <v>0</v>
      </c>
      <c r="R59" s="67"/>
    </row>
    <row r="60" spans="1:21" ht="12.95" customHeight="1" x14ac:dyDescent="0.2">
      <c r="A60" s="48">
        <v>50</v>
      </c>
      <c r="B60" s="49" t="s">
        <v>591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9293</v>
      </c>
      <c r="N60" s="61">
        <v>3059.8236424000083</v>
      </c>
      <c r="O60" s="61">
        <f t="shared" si="1"/>
        <v>9293</v>
      </c>
      <c r="P60" s="61">
        <f t="shared" si="2"/>
        <v>3059.8236424000083</v>
      </c>
      <c r="Q60" s="61">
        <v>0</v>
      </c>
      <c r="R60" s="67"/>
    </row>
    <row r="61" spans="1:21" ht="12.95" customHeight="1" x14ac:dyDescent="0.2">
      <c r="A61" s="48">
        <v>51</v>
      </c>
      <c r="B61" s="49" t="s">
        <v>592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f t="shared" si="1"/>
        <v>0</v>
      </c>
      <c r="P61" s="61">
        <f t="shared" si="2"/>
        <v>0</v>
      </c>
      <c r="Q61" s="61">
        <v>0</v>
      </c>
      <c r="R61" s="67"/>
    </row>
    <row r="62" spans="1:21" ht="12.95" customHeight="1" x14ac:dyDescent="0.2">
      <c r="A62" s="48">
        <v>52</v>
      </c>
      <c r="B62" s="49" t="s">
        <v>582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f t="shared" si="1"/>
        <v>0</v>
      </c>
      <c r="P62" s="61">
        <f t="shared" si="2"/>
        <v>0</v>
      </c>
      <c r="Q62" s="61">
        <v>0</v>
      </c>
      <c r="R62" s="67"/>
    </row>
    <row r="63" spans="1:21" ht="12.95" customHeight="1" x14ac:dyDescent="0.2">
      <c r="A63" s="48">
        <v>53</v>
      </c>
      <c r="B63" s="299" t="s">
        <v>593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f t="shared" si="1"/>
        <v>0</v>
      </c>
      <c r="P63" s="61">
        <f t="shared" si="2"/>
        <v>0</v>
      </c>
      <c r="Q63" s="61">
        <v>0</v>
      </c>
      <c r="R63" s="67"/>
    </row>
    <row r="64" spans="1:21" s="64" customFormat="1" ht="12.95" customHeight="1" x14ac:dyDescent="0.2">
      <c r="A64" s="140"/>
      <c r="B64" s="140" t="s">
        <v>594</v>
      </c>
      <c r="C64" s="63">
        <f>SUM(C57:C63)</f>
        <v>15</v>
      </c>
      <c r="D64" s="63">
        <f t="shared" ref="D64:L64" si="9">SUM(D57:D63)</f>
        <v>44</v>
      </c>
      <c r="E64" s="63">
        <f t="shared" si="9"/>
        <v>0</v>
      </c>
      <c r="F64" s="63">
        <f t="shared" si="9"/>
        <v>0</v>
      </c>
      <c r="G64" s="63">
        <f t="shared" si="9"/>
        <v>0</v>
      </c>
      <c r="H64" s="63">
        <f t="shared" si="9"/>
        <v>0</v>
      </c>
      <c r="I64" s="63">
        <f t="shared" si="9"/>
        <v>0</v>
      </c>
      <c r="J64" s="63">
        <f t="shared" si="9"/>
        <v>0</v>
      </c>
      <c r="K64" s="63">
        <f t="shared" si="9"/>
        <v>0</v>
      </c>
      <c r="L64" s="63">
        <f t="shared" si="9"/>
        <v>0</v>
      </c>
      <c r="M64" s="63">
        <v>11891</v>
      </c>
      <c r="N64" s="63">
        <v>10849.443642400007</v>
      </c>
      <c r="O64" s="63">
        <f t="shared" si="1"/>
        <v>11891</v>
      </c>
      <c r="P64" s="63">
        <f t="shared" si="2"/>
        <v>10849.443642400007</v>
      </c>
      <c r="Q64" s="63">
        <f>P64*100/D64</f>
        <v>24657.826460000015</v>
      </c>
      <c r="R64" s="67"/>
      <c r="S64" s="67"/>
      <c r="T64" s="68"/>
      <c r="U64" s="68"/>
    </row>
    <row r="65" spans="1:21" s="64" customFormat="1" ht="12.95" customHeight="1" x14ac:dyDescent="0.2">
      <c r="A65" s="140"/>
      <c r="B65" s="140" t="s">
        <v>0</v>
      </c>
      <c r="C65" s="63">
        <f>C64+C56+C54+C50</f>
        <v>133198</v>
      </c>
      <c r="D65" s="63">
        <f t="shared" ref="D65:L65" si="10">D64+D56+D54+D50</f>
        <v>418385</v>
      </c>
      <c r="E65" s="63">
        <f t="shared" si="10"/>
        <v>6</v>
      </c>
      <c r="F65" s="63">
        <f t="shared" si="10"/>
        <v>19696.11</v>
      </c>
      <c r="G65" s="63">
        <f t="shared" si="10"/>
        <v>633</v>
      </c>
      <c r="H65" s="63">
        <f t="shared" si="10"/>
        <v>3979.3700000000003</v>
      </c>
      <c r="I65" s="63">
        <f t="shared" si="10"/>
        <v>8578</v>
      </c>
      <c r="J65" s="63">
        <f t="shared" si="10"/>
        <v>70409.98</v>
      </c>
      <c r="K65" s="63">
        <f t="shared" si="10"/>
        <v>48193</v>
      </c>
      <c r="L65" s="63">
        <f t="shared" si="10"/>
        <v>174791.95999999996</v>
      </c>
      <c r="M65" s="63">
        <v>113346</v>
      </c>
      <c r="N65" s="63">
        <v>1332805.0636424001</v>
      </c>
      <c r="O65" s="63">
        <f t="shared" si="1"/>
        <v>170756</v>
      </c>
      <c r="P65" s="63">
        <f t="shared" si="2"/>
        <v>1601682.4836424002</v>
      </c>
      <c r="Q65" s="63">
        <f>P65*100/D65</f>
        <v>382.82502566831988</v>
      </c>
      <c r="R65" s="67"/>
      <c r="S65" s="67"/>
      <c r="T65" s="68"/>
      <c r="U65" s="68"/>
    </row>
    <row r="66" spans="1:21" x14ac:dyDescent="0.2">
      <c r="H66" s="67" t="s">
        <v>1011</v>
      </c>
      <c r="O66" s="67"/>
      <c r="P66" s="67"/>
    </row>
  </sheetData>
  <mergeCells count="15">
    <mergeCell ref="A1:Q1"/>
    <mergeCell ref="A3:A5"/>
    <mergeCell ref="B3:B5"/>
    <mergeCell ref="C3:D3"/>
    <mergeCell ref="E3:F4"/>
    <mergeCell ref="R4:S4"/>
    <mergeCell ref="T4:U4"/>
    <mergeCell ref="Q3:Q5"/>
    <mergeCell ref="C4:C5"/>
    <mergeCell ref="D4:D5"/>
    <mergeCell ref="O3:P4"/>
    <mergeCell ref="G3:H4"/>
    <mergeCell ref="I3:J4"/>
    <mergeCell ref="K3:L4"/>
    <mergeCell ref="M3:N4"/>
  </mergeCells>
  <pageMargins left="1.45" right="0.7" top="0.25" bottom="0" header="0.3" footer="0.3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59999389629810485"/>
  </sheetPr>
  <dimension ref="A1:I70"/>
  <sheetViews>
    <sheetView zoomScaleNormal="100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D66" sqref="D66"/>
    </sheetView>
  </sheetViews>
  <sheetFormatPr defaultColWidth="9.140625" defaultRowHeight="15" x14ac:dyDescent="0.2"/>
  <cols>
    <col min="1" max="1" width="6" style="81" customWidth="1"/>
    <col min="2" max="2" width="29.140625" style="34" customWidth="1"/>
    <col min="3" max="3" width="10.140625" style="34" customWidth="1"/>
    <col min="4" max="4" width="11.5703125" style="34" bestFit="1" customWidth="1"/>
    <col min="5" max="5" width="11.5703125" style="34" customWidth="1"/>
    <col min="6" max="6" width="13.42578125" style="34" bestFit="1" customWidth="1"/>
    <col min="7" max="7" width="9.5703125" style="35" bestFit="1" customWidth="1"/>
    <col min="8" max="8" width="9.140625" style="34"/>
    <col min="9" max="9" width="9.140625" style="35"/>
    <col min="10" max="16384" width="9.140625" style="34"/>
  </cols>
  <sheetData>
    <row r="1" spans="1:7" ht="18.75" customHeight="1" x14ac:dyDescent="0.2">
      <c r="A1" s="524" t="s">
        <v>619</v>
      </c>
      <c r="B1" s="524"/>
      <c r="C1" s="524"/>
      <c r="D1" s="524"/>
      <c r="E1" s="524"/>
      <c r="F1" s="524"/>
      <c r="G1" s="524"/>
    </row>
    <row r="2" spans="1:7" x14ac:dyDescent="0.2">
      <c r="A2" s="527" t="s">
        <v>108</v>
      </c>
      <c r="B2" s="527"/>
      <c r="C2" s="527"/>
      <c r="D2" s="527"/>
      <c r="E2" s="527"/>
      <c r="F2" s="527"/>
    </row>
    <row r="3" spans="1:7" ht="25.5" customHeight="1" x14ac:dyDescent="0.2">
      <c r="B3" s="37" t="s">
        <v>11</v>
      </c>
      <c r="C3" s="528"/>
      <c r="D3" s="528"/>
      <c r="E3" s="529" t="s">
        <v>39</v>
      </c>
      <c r="F3" s="529"/>
    </row>
    <row r="4" spans="1:7" ht="13.5" customHeight="1" x14ac:dyDescent="0.2">
      <c r="A4" s="525" t="s">
        <v>158</v>
      </c>
      <c r="B4" s="525" t="s">
        <v>2</v>
      </c>
      <c r="C4" s="525" t="s">
        <v>37</v>
      </c>
      <c r="D4" s="525"/>
      <c r="E4" s="525" t="s">
        <v>12</v>
      </c>
      <c r="F4" s="525"/>
      <c r="G4" s="526" t="s">
        <v>109</v>
      </c>
    </row>
    <row r="5" spans="1:7" ht="13.5" customHeight="1" x14ac:dyDescent="0.2">
      <c r="A5" s="525"/>
      <c r="B5" s="525"/>
      <c r="C5" s="310" t="s">
        <v>28</v>
      </c>
      <c r="D5" s="310" t="s">
        <v>15</v>
      </c>
      <c r="E5" s="310" t="s">
        <v>28</v>
      </c>
      <c r="F5" s="310" t="s">
        <v>15</v>
      </c>
      <c r="G5" s="526"/>
    </row>
    <row r="6" spans="1:7" ht="13.5" customHeight="1" x14ac:dyDescent="0.2">
      <c r="A6" s="48">
        <v>1</v>
      </c>
      <c r="B6" s="49" t="s">
        <v>50</v>
      </c>
      <c r="C6" s="104">
        <v>15077</v>
      </c>
      <c r="D6" s="53">
        <v>62309</v>
      </c>
      <c r="E6" s="104">
        <f>'Pri Sec_outstanding_6'!O6+NPS_OS_8!M6</f>
        <v>174062</v>
      </c>
      <c r="F6" s="104">
        <f>'Pri Sec_outstanding_6'!P6+NPS_OS_8!N6</f>
        <v>632707</v>
      </c>
      <c r="G6" s="107">
        <f>D6*100/F6</f>
        <v>9.8480023138672408</v>
      </c>
    </row>
    <row r="7" spans="1:7" ht="13.5" customHeight="1" x14ac:dyDescent="0.2">
      <c r="A7" s="48">
        <v>2</v>
      </c>
      <c r="B7" s="49" t="s">
        <v>51</v>
      </c>
      <c r="C7" s="118">
        <v>384</v>
      </c>
      <c r="D7" s="118">
        <v>4374</v>
      </c>
      <c r="E7" s="104">
        <f>'Pri Sec_outstanding_6'!O7+NPS_OS_8!M7</f>
        <v>13049</v>
      </c>
      <c r="F7" s="104">
        <f>'Pri Sec_outstanding_6'!P7+NPS_OS_8!N7</f>
        <v>98611</v>
      </c>
      <c r="G7" s="107">
        <f t="shared" ref="G7:G65" si="0">D7*100/F7</f>
        <v>4.435610631673951</v>
      </c>
    </row>
    <row r="8" spans="1:7" ht="13.5" customHeight="1" x14ac:dyDescent="0.2">
      <c r="A8" s="48">
        <v>3</v>
      </c>
      <c r="B8" s="49" t="s">
        <v>52</v>
      </c>
      <c r="C8" s="118">
        <v>22339</v>
      </c>
      <c r="D8" s="118">
        <v>153562.84</v>
      </c>
      <c r="E8" s="104">
        <f>'Pri Sec_outstanding_6'!O8+NPS_OS_8!M8</f>
        <v>145237</v>
      </c>
      <c r="F8" s="104">
        <f>'Pri Sec_outstanding_6'!P8+NPS_OS_8!N8</f>
        <v>984452</v>
      </c>
      <c r="G8" s="107">
        <f t="shared" si="0"/>
        <v>15.598814365758818</v>
      </c>
    </row>
    <row r="9" spans="1:7" ht="13.5" customHeight="1" x14ac:dyDescent="0.2">
      <c r="A9" s="48">
        <v>4</v>
      </c>
      <c r="B9" s="49" t="s">
        <v>53</v>
      </c>
      <c r="C9" s="118">
        <v>96002</v>
      </c>
      <c r="D9" s="118">
        <v>198557</v>
      </c>
      <c r="E9" s="104">
        <f>'Pri Sec_outstanding_6'!O9+NPS_OS_8!M9</f>
        <v>678612</v>
      </c>
      <c r="F9" s="104">
        <f>'Pri Sec_outstanding_6'!P9+NPS_OS_8!N9</f>
        <v>1791643</v>
      </c>
      <c r="G9" s="107">
        <f t="shared" si="0"/>
        <v>11.082397553530475</v>
      </c>
    </row>
    <row r="10" spans="1:7" ht="13.5" customHeight="1" x14ac:dyDescent="0.2">
      <c r="A10" s="48">
        <v>5</v>
      </c>
      <c r="B10" s="49" t="s">
        <v>54</v>
      </c>
      <c r="C10" s="118">
        <v>32833</v>
      </c>
      <c r="D10" s="118">
        <v>77618</v>
      </c>
      <c r="E10" s="104">
        <f>'Pri Sec_outstanding_6'!O10+NPS_OS_8!M10</f>
        <v>104750</v>
      </c>
      <c r="F10" s="104">
        <f>'Pri Sec_outstanding_6'!P10+NPS_OS_8!N10</f>
        <v>320770.02</v>
      </c>
      <c r="G10" s="107">
        <f t="shared" si="0"/>
        <v>24.197398497527917</v>
      </c>
    </row>
    <row r="11" spans="1:7" ht="13.5" customHeight="1" x14ac:dyDescent="0.2">
      <c r="A11" s="48">
        <v>6</v>
      </c>
      <c r="B11" s="49" t="s">
        <v>55</v>
      </c>
      <c r="C11" s="118">
        <v>8706</v>
      </c>
      <c r="D11" s="118">
        <v>53994</v>
      </c>
      <c r="E11" s="104">
        <f>'Pri Sec_outstanding_6'!O11+NPS_OS_8!M11</f>
        <v>113507</v>
      </c>
      <c r="F11" s="104">
        <f>'Pri Sec_outstanding_6'!P11+NPS_OS_8!N11</f>
        <v>598444.04</v>
      </c>
      <c r="G11" s="107">
        <f t="shared" si="0"/>
        <v>9.0223974826451609</v>
      </c>
    </row>
    <row r="12" spans="1:7" ht="13.5" customHeight="1" x14ac:dyDescent="0.2">
      <c r="A12" s="48">
        <v>7</v>
      </c>
      <c r="B12" s="49" t="s">
        <v>56</v>
      </c>
      <c r="C12" s="118">
        <v>81469</v>
      </c>
      <c r="D12" s="118">
        <v>223802</v>
      </c>
      <c r="E12" s="104">
        <f>'Pri Sec_outstanding_6'!O12+NPS_OS_8!M12</f>
        <v>551549</v>
      </c>
      <c r="F12" s="104">
        <f>'Pri Sec_outstanding_6'!P12+NPS_OS_8!N12</f>
        <v>1396138</v>
      </c>
      <c r="G12" s="107">
        <f t="shared" si="0"/>
        <v>16.030077255973264</v>
      </c>
    </row>
    <row r="13" spans="1:7" ht="13.5" customHeight="1" x14ac:dyDescent="0.2">
      <c r="A13" s="48">
        <v>8</v>
      </c>
      <c r="B13" s="49" t="s">
        <v>43</v>
      </c>
      <c r="C13" s="118">
        <v>3757</v>
      </c>
      <c r="D13" s="118">
        <v>15881.12</v>
      </c>
      <c r="E13" s="104">
        <f>'Pri Sec_outstanding_6'!O13+NPS_OS_8!M13</f>
        <v>26078</v>
      </c>
      <c r="F13" s="104">
        <f>'Pri Sec_outstanding_6'!P13+NPS_OS_8!N13</f>
        <v>149176.34</v>
      </c>
      <c r="G13" s="107">
        <f t="shared" si="0"/>
        <v>10.645870518072773</v>
      </c>
    </row>
    <row r="14" spans="1:7" ht="13.5" customHeight="1" x14ac:dyDescent="0.2">
      <c r="A14" s="48">
        <v>9</v>
      </c>
      <c r="B14" s="49" t="s">
        <v>44</v>
      </c>
      <c r="C14" s="118">
        <v>9749</v>
      </c>
      <c r="D14" s="118">
        <v>43111</v>
      </c>
      <c r="E14" s="104">
        <f>'Pri Sec_outstanding_6'!O14+NPS_OS_8!M14</f>
        <v>30138</v>
      </c>
      <c r="F14" s="104">
        <f>'Pri Sec_outstanding_6'!P14+NPS_OS_8!N14</f>
        <v>198348</v>
      </c>
      <c r="G14" s="107">
        <f t="shared" si="0"/>
        <v>21.735031359025552</v>
      </c>
    </row>
    <row r="15" spans="1:7" ht="13.5" customHeight="1" x14ac:dyDescent="0.2">
      <c r="A15" s="48">
        <v>10</v>
      </c>
      <c r="B15" s="49" t="s">
        <v>76</v>
      </c>
      <c r="C15" s="118">
        <v>9010</v>
      </c>
      <c r="D15" s="118">
        <v>117171</v>
      </c>
      <c r="E15" s="104">
        <f>'Pri Sec_outstanding_6'!O15+NPS_OS_8!M15</f>
        <v>61723</v>
      </c>
      <c r="F15" s="104">
        <f>'Pri Sec_outstanding_6'!P15+NPS_OS_8!N15</f>
        <v>417529</v>
      </c>
      <c r="G15" s="107">
        <f t="shared" si="0"/>
        <v>28.062960896129372</v>
      </c>
    </row>
    <row r="16" spans="1:7" ht="13.5" customHeight="1" x14ac:dyDescent="0.2">
      <c r="A16" s="48">
        <v>11</v>
      </c>
      <c r="B16" s="49" t="s">
        <v>57</v>
      </c>
      <c r="C16" s="118">
        <v>948</v>
      </c>
      <c r="D16" s="118">
        <v>16544.37</v>
      </c>
      <c r="E16" s="104">
        <f>'Pri Sec_outstanding_6'!O16+NPS_OS_8!M16</f>
        <v>14106</v>
      </c>
      <c r="F16" s="104">
        <f>'Pri Sec_outstanding_6'!P16+NPS_OS_8!N16</f>
        <v>68219.739999999991</v>
      </c>
      <c r="G16" s="107">
        <f t="shared" si="0"/>
        <v>24.251587590336758</v>
      </c>
    </row>
    <row r="17" spans="1:9" ht="13.5" customHeight="1" x14ac:dyDescent="0.2">
      <c r="A17" s="48">
        <v>12</v>
      </c>
      <c r="B17" s="49" t="s">
        <v>58</v>
      </c>
      <c r="C17" s="118">
        <v>1224</v>
      </c>
      <c r="D17" s="118">
        <v>24451.45</v>
      </c>
      <c r="E17" s="104">
        <f>'Pri Sec_outstanding_6'!O17+NPS_OS_8!M17</f>
        <v>18136</v>
      </c>
      <c r="F17" s="104">
        <f>'Pri Sec_outstanding_6'!P17+NPS_OS_8!N17</f>
        <v>104323.1</v>
      </c>
      <c r="G17" s="107">
        <f t="shared" si="0"/>
        <v>23.438193458591623</v>
      </c>
    </row>
    <row r="18" spans="1:9" ht="13.5" customHeight="1" x14ac:dyDescent="0.2">
      <c r="A18" s="48">
        <v>13</v>
      </c>
      <c r="B18" s="49" t="s">
        <v>186</v>
      </c>
      <c r="C18" s="118">
        <v>8447</v>
      </c>
      <c r="D18" s="118">
        <v>47527</v>
      </c>
      <c r="E18" s="104">
        <f>'Pri Sec_outstanding_6'!O18+NPS_OS_8!M18</f>
        <v>36044</v>
      </c>
      <c r="F18" s="104">
        <f>'Pri Sec_outstanding_6'!P18+NPS_OS_8!N18</f>
        <v>232905</v>
      </c>
      <c r="G18" s="107">
        <f t="shared" si="0"/>
        <v>20.406174191193834</v>
      </c>
    </row>
    <row r="19" spans="1:9" ht="13.5" customHeight="1" x14ac:dyDescent="0.2">
      <c r="A19" s="48">
        <v>14</v>
      </c>
      <c r="B19" s="49" t="s">
        <v>187</v>
      </c>
      <c r="C19" s="118">
        <v>5138</v>
      </c>
      <c r="D19" s="118">
        <v>6809</v>
      </c>
      <c r="E19" s="104">
        <f>'Pri Sec_outstanding_6'!O19+NPS_OS_8!M19</f>
        <v>16645</v>
      </c>
      <c r="F19" s="104">
        <f>'Pri Sec_outstanding_6'!P19+NPS_OS_8!N19</f>
        <v>75295</v>
      </c>
      <c r="G19" s="107">
        <f t="shared" si="0"/>
        <v>9.0430971512052594</v>
      </c>
    </row>
    <row r="20" spans="1:9" ht="13.5" customHeight="1" x14ac:dyDescent="0.2">
      <c r="A20" s="48">
        <v>15</v>
      </c>
      <c r="B20" s="49" t="s">
        <v>59</v>
      </c>
      <c r="C20" s="118">
        <v>35609</v>
      </c>
      <c r="D20" s="118">
        <v>258317</v>
      </c>
      <c r="E20" s="104">
        <f>'Pri Sec_outstanding_6'!O20+NPS_OS_8!M20</f>
        <v>353573</v>
      </c>
      <c r="F20" s="104">
        <f>'Pri Sec_outstanding_6'!P20+NPS_OS_8!N20</f>
        <v>1552506.58</v>
      </c>
      <c r="G20" s="107">
        <f t="shared" si="0"/>
        <v>16.638705647225017</v>
      </c>
    </row>
    <row r="21" spans="1:9" ht="13.5" customHeight="1" x14ac:dyDescent="0.2">
      <c r="A21" s="48">
        <v>16</v>
      </c>
      <c r="B21" s="49" t="s">
        <v>65</v>
      </c>
      <c r="C21" s="118">
        <v>103791</v>
      </c>
      <c r="D21" s="118">
        <v>1113545</v>
      </c>
      <c r="E21" s="104">
        <f>'Pri Sec_outstanding_6'!O21+NPS_OS_8!M21</f>
        <v>1389495</v>
      </c>
      <c r="F21" s="104">
        <f>'Pri Sec_outstanding_6'!P21+NPS_OS_8!N21</f>
        <v>6579093</v>
      </c>
      <c r="G21" s="107">
        <f t="shared" si="0"/>
        <v>16.92550933692532</v>
      </c>
    </row>
    <row r="22" spans="1:9" ht="13.5" customHeight="1" x14ac:dyDescent="0.2">
      <c r="A22" s="48">
        <v>17</v>
      </c>
      <c r="B22" s="49" t="s">
        <v>60</v>
      </c>
      <c r="C22" s="118">
        <v>11994</v>
      </c>
      <c r="D22" s="118">
        <v>31196</v>
      </c>
      <c r="E22" s="104">
        <f>'Pri Sec_outstanding_6'!O22+NPS_OS_8!M22</f>
        <v>57183</v>
      </c>
      <c r="F22" s="104">
        <f>'Pri Sec_outstanding_6'!P22+NPS_OS_8!N22</f>
        <v>316052</v>
      </c>
      <c r="G22" s="107">
        <f t="shared" si="0"/>
        <v>9.8705276346930244</v>
      </c>
    </row>
    <row r="23" spans="1:9" ht="13.5" customHeight="1" x14ac:dyDescent="0.2">
      <c r="A23" s="48">
        <v>18</v>
      </c>
      <c r="B23" s="49" t="s">
        <v>188</v>
      </c>
      <c r="C23" s="118">
        <v>22949</v>
      </c>
      <c r="D23" s="118">
        <v>81896.87</v>
      </c>
      <c r="E23" s="104">
        <f>'Pri Sec_outstanding_6'!O23+NPS_OS_8!M23</f>
        <v>155344</v>
      </c>
      <c r="F23" s="104">
        <f>'Pri Sec_outstanding_6'!P23+NPS_OS_8!N23</f>
        <v>469903.75</v>
      </c>
      <c r="G23" s="107">
        <f t="shared" si="0"/>
        <v>17.428435078460218</v>
      </c>
    </row>
    <row r="24" spans="1:9" ht="13.5" customHeight="1" x14ac:dyDescent="0.2">
      <c r="A24" s="48">
        <v>19</v>
      </c>
      <c r="B24" s="49" t="s">
        <v>61</v>
      </c>
      <c r="C24" s="118">
        <v>46643</v>
      </c>
      <c r="D24" s="118">
        <v>99275</v>
      </c>
      <c r="E24" s="104">
        <f>'Pri Sec_outstanding_6'!O24+NPS_OS_8!M24</f>
        <v>267520</v>
      </c>
      <c r="F24" s="104">
        <f>'Pri Sec_outstanding_6'!P24+NPS_OS_8!N24</f>
        <v>1452297</v>
      </c>
      <c r="G24" s="107">
        <f t="shared" si="0"/>
        <v>6.8357229960538373</v>
      </c>
    </row>
    <row r="25" spans="1:9" ht="13.5" customHeight="1" x14ac:dyDescent="0.2">
      <c r="A25" s="48">
        <v>20</v>
      </c>
      <c r="B25" s="49" t="s">
        <v>62</v>
      </c>
      <c r="C25" s="118">
        <v>237</v>
      </c>
      <c r="D25" s="118">
        <v>6143</v>
      </c>
      <c r="E25" s="104">
        <f>'Pri Sec_outstanding_6'!O25+NPS_OS_8!M25</f>
        <v>3324</v>
      </c>
      <c r="F25" s="104">
        <f>'Pri Sec_outstanding_6'!P25+NPS_OS_8!N25</f>
        <v>32861</v>
      </c>
      <c r="G25" s="107">
        <f t="shared" si="0"/>
        <v>18.693892456102979</v>
      </c>
    </row>
    <row r="26" spans="1:9" ht="13.5" customHeight="1" x14ac:dyDescent="0.2">
      <c r="A26" s="48">
        <v>21</v>
      </c>
      <c r="B26" s="49" t="s">
        <v>45</v>
      </c>
      <c r="C26" s="118">
        <v>1778</v>
      </c>
      <c r="D26" s="118">
        <v>4422</v>
      </c>
      <c r="E26" s="104">
        <f>'Pri Sec_outstanding_6'!O26+NPS_OS_8!M26</f>
        <v>30947</v>
      </c>
      <c r="F26" s="104">
        <f>'Pri Sec_outstanding_6'!P26+NPS_OS_8!N26</f>
        <v>166244</v>
      </c>
      <c r="G26" s="107">
        <f t="shared" si="0"/>
        <v>2.6599456220976396</v>
      </c>
    </row>
    <row r="27" spans="1:9" s="37" customFormat="1" ht="13.5" customHeight="1" x14ac:dyDescent="0.2">
      <c r="A27" s="307"/>
      <c r="B27" s="140" t="s">
        <v>295</v>
      </c>
      <c r="C27" s="161">
        <f>SUM(C6:C26)</f>
        <v>518084</v>
      </c>
      <c r="D27" s="161">
        <f t="shared" ref="D27" si="1">SUM(D6:D26)</f>
        <v>2640506.65</v>
      </c>
      <c r="E27" s="314">
        <f>'Pri Sec_outstanding_6'!O27+NPS_OS_8!M27</f>
        <v>4241022</v>
      </c>
      <c r="F27" s="314">
        <f>'Pri Sec_outstanding_6'!P27+NPS_OS_8!N27</f>
        <v>17637518.57</v>
      </c>
      <c r="G27" s="162">
        <f t="shared" si="0"/>
        <v>14.97096453517724</v>
      </c>
      <c r="I27" s="32"/>
    </row>
    <row r="28" spans="1:9" ht="13.5" customHeight="1" x14ac:dyDescent="0.2">
      <c r="A28" s="48">
        <v>22</v>
      </c>
      <c r="B28" s="49" t="s">
        <v>42</v>
      </c>
      <c r="C28" s="118">
        <v>8223</v>
      </c>
      <c r="D28" s="118">
        <v>53669.33</v>
      </c>
      <c r="E28" s="104">
        <f>'Pri Sec_outstanding_6'!O28+NPS_OS_8!M28</f>
        <v>195048</v>
      </c>
      <c r="F28" s="104">
        <f>'Pri Sec_outstanding_6'!P28+NPS_OS_8!N28</f>
        <v>800437.93</v>
      </c>
      <c r="G28" s="107">
        <f t="shared" si="0"/>
        <v>6.7049958514584631</v>
      </c>
    </row>
    <row r="29" spans="1:9" ht="13.5" customHeight="1" x14ac:dyDescent="0.2">
      <c r="A29" s="48">
        <v>23</v>
      </c>
      <c r="B29" s="49" t="s">
        <v>189</v>
      </c>
      <c r="C29" s="118">
        <v>6422</v>
      </c>
      <c r="D29" s="118">
        <v>2135.6</v>
      </c>
      <c r="E29" s="104">
        <f>'Pri Sec_outstanding_6'!O29+NPS_OS_8!M29</f>
        <v>321116</v>
      </c>
      <c r="F29" s="104">
        <f>'Pri Sec_outstanding_6'!P29+NPS_OS_8!N29</f>
        <v>106780.26</v>
      </c>
      <c r="G29" s="107">
        <f t="shared" si="0"/>
        <v>1.9999951301860477</v>
      </c>
    </row>
    <row r="30" spans="1:9" ht="13.5" customHeight="1" x14ac:dyDescent="0.2">
      <c r="A30" s="48">
        <v>24</v>
      </c>
      <c r="B30" s="49" t="s">
        <v>190</v>
      </c>
      <c r="C30" s="118">
        <v>0</v>
      </c>
      <c r="D30" s="118">
        <v>0</v>
      </c>
      <c r="E30" s="104">
        <f>'Pri Sec_outstanding_6'!O30+NPS_OS_8!M30</f>
        <v>446</v>
      </c>
      <c r="F30" s="104">
        <f>'Pri Sec_outstanding_6'!P30+NPS_OS_8!N30</f>
        <v>1090.75</v>
      </c>
      <c r="G30" s="107">
        <f t="shared" si="0"/>
        <v>0</v>
      </c>
    </row>
    <row r="31" spans="1:9" ht="13.5" customHeight="1" x14ac:dyDescent="0.2">
      <c r="A31" s="48">
        <v>25</v>
      </c>
      <c r="B31" s="49" t="s">
        <v>46</v>
      </c>
      <c r="C31" s="118">
        <v>3</v>
      </c>
      <c r="D31" s="118">
        <v>133.5</v>
      </c>
      <c r="E31" s="104">
        <f>'Pri Sec_outstanding_6'!O31+NPS_OS_8!M31</f>
        <v>270</v>
      </c>
      <c r="F31" s="104">
        <f>'Pri Sec_outstanding_6'!P31+NPS_OS_8!N31</f>
        <v>9682.1</v>
      </c>
      <c r="G31" s="107">
        <f t="shared" si="0"/>
        <v>1.3788331043885107</v>
      </c>
    </row>
    <row r="32" spans="1:9" ht="13.5" customHeight="1" x14ac:dyDescent="0.2">
      <c r="A32" s="48">
        <v>26</v>
      </c>
      <c r="B32" s="49" t="s">
        <v>191</v>
      </c>
      <c r="C32" s="118">
        <v>2737</v>
      </c>
      <c r="D32" s="118">
        <v>2977</v>
      </c>
      <c r="E32" s="104">
        <f>'Pri Sec_outstanding_6'!O32+NPS_OS_8!M32</f>
        <v>59039</v>
      </c>
      <c r="F32" s="104">
        <f>'Pri Sec_outstanding_6'!P32+NPS_OS_8!N32</f>
        <v>85702</v>
      </c>
      <c r="G32" s="107">
        <f t="shared" si="0"/>
        <v>3.473664558586731</v>
      </c>
    </row>
    <row r="33" spans="1:7" ht="13.5" customHeight="1" x14ac:dyDescent="0.2">
      <c r="A33" s="48">
        <v>27</v>
      </c>
      <c r="B33" s="49" t="s">
        <v>192</v>
      </c>
      <c r="C33" s="118">
        <v>0</v>
      </c>
      <c r="D33" s="118">
        <v>0</v>
      </c>
      <c r="E33" s="104">
        <f>'Pri Sec_outstanding_6'!O33+NPS_OS_8!M33</f>
        <v>67</v>
      </c>
      <c r="F33" s="104">
        <f>'Pri Sec_outstanding_6'!P33+NPS_OS_8!N33</f>
        <v>108</v>
      </c>
      <c r="G33" s="107">
        <f t="shared" si="0"/>
        <v>0</v>
      </c>
    </row>
    <row r="34" spans="1:7" ht="13.5" customHeight="1" x14ac:dyDescent="0.2">
      <c r="A34" s="48">
        <v>28</v>
      </c>
      <c r="B34" s="49" t="s">
        <v>193</v>
      </c>
      <c r="C34" s="118">
        <v>39</v>
      </c>
      <c r="D34" s="118">
        <v>1205</v>
      </c>
      <c r="E34" s="104">
        <f>'Pri Sec_outstanding_6'!O34+NPS_OS_8!M34</f>
        <v>8413</v>
      </c>
      <c r="F34" s="104">
        <f>'Pri Sec_outstanding_6'!P34+NPS_OS_8!N34</f>
        <v>25837</v>
      </c>
      <c r="G34" s="107">
        <f t="shared" si="0"/>
        <v>4.6638541626349808</v>
      </c>
    </row>
    <row r="35" spans="1:7" ht="13.5" customHeight="1" x14ac:dyDescent="0.2">
      <c r="A35" s="48">
        <v>29</v>
      </c>
      <c r="B35" s="49" t="s">
        <v>66</v>
      </c>
      <c r="C35" s="118">
        <v>42031</v>
      </c>
      <c r="D35" s="118">
        <v>56372.92</v>
      </c>
      <c r="E35" s="104">
        <f>'Pri Sec_outstanding_6'!O35+NPS_OS_8!M35</f>
        <v>750879</v>
      </c>
      <c r="F35" s="104">
        <f>'Pri Sec_outstanding_6'!P35+NPS_OS_8!N35</f>
        <v>1648240.86</v>
      </c>
      <c r="G35" s="107">
        <f t="shared" si="0"/>
        <v>3.4201870229087752</v>
      </c>
    </row>
    <row r="36" spans="1:7" ht="13.5" customHeight="1" x14ac:dyDescent="0.2">
      <c r="A36" s="48">
        <v>30</v>
      </c>
      <c r="B36" s="49" t="s">
        <v>67</v>
      </c>
      <c r="C36" s="118">
        <v>11911</v>
      </c>
      <c r="D36" s="118">
        <v>267062.46168758627</v>
      </c>
      <c r="E36" s="104">
        <f>'Pri Sec_outstanding_6'!O36+NPS_OS_8!M36</f>
        <v>269718</v>
      </c>
      <c r="F36" s="104">
        <f>'Pri Sec_outstanding_6'!P36+NPS_OS_8!N36</f>
        <v>1417439</v>
      </c>
      <c r="G36" s="107">
        <f t="shared" si="0"/>
        <v>18.841196107034325</v>
      </c>
    </row>
    <row r="37" spans="1:7" ht="13.5" customHeight="1" x14ac:dyDescent="0.2">
      <c r="A37" s="48">
        <v>31</v>
      </c>
      <c r="B37" s="49" t="s">
        <v>194</v>
      </c>
      <c r="C37" s="118">
        <v>1135</v>
      </c>
      <c r="D37" s="118">
        <v>144.43</v>
      </c>
      <c r="E37" s="104">
        <f>'Pri Sec_outstanding_6'!O37+NPS_OS_8!M37</f>
        <v>157443</v>
      </c>
      <c r="F37" s="104">
        <f>'Pri Sec_outstanding_6'!P37+NPS_OS_8!N37</f>
        <v>53743.78</v>
      </c>
      <c r="G37" s="107">
        <f t="shared" si="0"/>
        <v>0.26873807536425609</v>
      </c>
    </row>
    <row r="38" spans="1:7" ht="13.5" customHeight="1" x14ac:dyDescent="0.2">
      <c r="A38" s="48">
        <v>32</v>
      </c>
      <c r="B38" s="49" t="s">
        <v>195</v>
      </c>
      <c r="C38" s="118">
        <v>9087</v>
      </c>
      <c r="D38" s="118">
        <v>40</v>
      </c>
      <c r="E38" s="104">
        <f>'Pri Sec_outstanding_6'!O38+NPS_OS_8!M38</f>
        <v>265994</v>
      </c>
      <c r="F38" s="104">
        <f>'Pri Sec_outstanding_6'!P38+NPS_OS_8!N38</f>
        <v>370075</v>
      </c>
      <c r="G38" s="107">
        <f t="shared" si="0"/>
        <v>1.0808619874349794E-2</v>
      </c>
    </row>
    <row r="39" spans="1:7" ht="13.5" customHeight="1" x14ac:dyDescent="0.2">
      <c r="A39" s="48">
        <v>33</v>
      </c>
      <c r="B39" s="49" t="s">
        <v>196</v>
      </c>
      <c r="C39" s="118">
        <v>97</v>
      </c>
      <c r="D39" s="118">
        <v>365</v>
      </c>
      <c r="E39" s="104">
        <f>'Pri Sec_outstanding_6'!O39+NPS_OS_8!M39</f>
        <v>581</v>
      </c>
      <c r="F39" s="104">
        <f>'Pri Sec_outstanding_6'!P39+NPS_OS_8!N39</f>
        <v>3242</v>
      </c>
      <c r="G39" s="107">
        <f t="shared" si="0"/>
        <v>11.258482418260334</v>
      </c>
    </row>
    <row r="40" spans="1:7" ht="13.5" customHeight="1" x14ac:dyDescent="0.2">
      <c r="A40" s="48">
        <v>34</v>
      </c>
      <c r="B40" s="49" t="s">
        <v>197</v>
      </c>
      <c r="C40" s="118">
        <v>51</v>
      </c>
      <c r="D40" s="118">
        <v>641.21</v>
      </c>
      <c r="E40" s="104">
        <f>'Pri Sec_outstanding_6'!O40+NPS_OS_8!M40</f>
        <v>4034</v>
      </c>
      <c r="F40" s="104">
        <f>'Pri Sec_outstanding_6'!P40+NPS_OS_8!N40</f>
        <v>39634.300000000003</v>
      </c>
      <c r="G40" s="107">
        <f t="shared" si="0"/>
        <v>1.6178158816984278</v>
      </c>
    </row>
    <row r="41" spans="1:7" ht="13.5" customHeight="1" x14ac:dyDescent="0.2">
      <c r="A41" s="48">
        <v>35</v>
      </c>
      <c r="B41" s="49" t="s">
        <v>198</v>
      </c>
      <c r="C41" s="118">
        <v>2</v>
      </c>
      <c r="D41" s="118">
        <v>73.52</v>
      </c>
      <c r="E41" s="104">
        <f>'Pri Sec_outstanding_6'!O41+NPS_OS_8!M41</f>
        <v>424</v>
      </c>
      <c r="F41" s="104">
        <f>'Pri Sec_outstanding_6'!P41+NPS_OS_8!N41</f>
        <v>10865.46</v>
      </c>
      <c r="G41" s="107">
        <f t="shared" si="0"/>
        <v>0.67663955322646263</v>
      </c>
    </row>
    <row r="42" spans="1:7" ht="13.5" customHeight="1" x14ac:dyDescent="0.2">
      <c r="A42" s="48">
        <v>36</v>
      </c>
      <c r="B42" s="49" t="s">
        <v>68</v>
      </c>
      <c r="C42" s="118">
        <v>1904</v>
      </c>
      <c r="D42" s="118">
        <v>10944.16</v>
      </c>
      <c r="E42" s="104">
        <f>'Pri Sec_outstanding_6'!O42+NPS_OS_8!M42</f>
        <v>50965</v>
      </c>
      <c r="F42" s="104">
        <f>'Pri Sec_outstanding_6'!P42+NPS_OS_8!N42</f>
        <v>347941.09</v>
      </c>
      <c r="G42" s="107">
        <f t="shared" si="0"/>
        <v>3.1454060226114713</v>
      </c>
    </row>
    <row r="43" spans="1:7" ht="13.5" customHeight="1" x14ac:dyDescent="0.2">
      <c r="A43" s="48">
        <v>37</v>
      </c>
      <c r="B43" s="49" t="s">
        <v>199</v>
      </c>
      <c r="C43" s="118">
        <v>8</v>
      </c>
      <c r="D43" s="118">
        <v>274.69</v>
      </c>
      <c r="E43" s="104">
        <f>'Pri Sec_outstanding_6'!O43+NPS_OS_8!M43</f>
        <v>260</v>
      </c>
      <c r="F43" s="104">
        <f>'Pri Sec_outstanding_6'!P43+NPS_OS_8!N43</f>
        <v>4406</v>
      </c>
      <c r="G43" s="107">
        <f t="shared" si="0"/>
        <v>6.234453018610985</v>
      </c>
    </row>
    <row r="44" spans="1:7" ht="13.5" customHeight="1" x14ac:dyDescent="0.2">
      <c r="A44" s="48">
        <v>38</v>
      </c>
      <c r="B44" s="49" t="s">
        <v>200</v>
      </c>
      <c r="C44" s="118">
        <v>19085</v>
      </c>
      <c r="D44" s="118">
        <v>5124</v>
      </c>
      <c r="E44" s="104">
        <f>'Pri Sec_outstanding_6'!O44+NPS_OS_8!M44</f>
        <v>172102</v>
      </c>
      <c r="F44" s="104">
        <f>'Pri Sec_outstanding_6'!P44+NPS_OS_8!N44</f>
        <v>73418</v>
      </c>
      <c r="G44" s="107">
        <f t="shared" si="0"/>
        <v>6.9792149064262174</v>
      </c>
    </row>
    <row r="45" spans="1:7" ht="13.5" customHeight="1" x14ac:dyDescent="0.2">
      <c r="A45" s="48">
        <v>39</v>
      </c>
      <c r="B45" s="49" t="s">
        <v>201</v>
      </c>
      <c r="C45" s="118">
        <v>16</v>
      </c>
      <c r="D45" s="118">
        <v>4</v>
      </c>
      <c r="E45" s="104">
        <f>'Pri Sec_outstanding_6'!O45+NPS_OS_8!M45</f>
        <v>341</v>
      </c>
      <c r="F45" s="104">
        <f>'Pri Sec_outstanding_6'!P45+NPS_OS_8!N45</f>
        <v>6724</v>
      </c>
      <c r="G45" s="107">
        <f t="shared" si="0"/>
        <v>5.9488399762046403E-2</v>
      </c>
    </row>
    <row r="46" spans="1:7" ht="13.5" customHeight="1" x14ac:dyDescent="0.2">
      <c r="A46" s="48">
        <v>40</v>
      </c>
      <c r="B46" s="49" t="s">
        <v>72</v>
      </c>
      <c r="C46" s="118">
        <v>0</v>
      </c>
      <c r="D46" s="118">
        <v>0</v>
      </c>
      <c r="E46" s="104">
        <f>'Pri Sec_outstanding_6'!O46+NPS_OS_8!M46</f>
        <v>0</v>
      </c>
      <c r="F46" s="104">
        <f>'Pri Sec_outstanding_6'!P46+NPS_OS_8!N46</f>
        <v>15356</v>
      </c>
      <c r="G46" s="107">
        <f t="shared" si="0"/>
        <v>0</v>
      </c>
    </row>
    <row r="47" spans="1:7" ht="13.5" customHeight="1" x14ac:dyDescent="0.2">
      <c r="A47" s="48">
        <v>41</v>
      </c>
      <c r="B47" s="49" t="s">
        <v>202</v>
      </c>
      <c r="C47" s="118">
        <v>0</v>
      </c>
      <c r="D47" s="118">
        <v>0</v>
      </c>
      <c r="E47" s="104">
        <f>'Pri Sec_outstanding_6'!O47+NPS_OS_8!M47</f>
        <v>425</v>
      </c>
      <c r="F47" s="104">
        <f>'Pri Sec_outstanding_6'!P47+NPS_OS_8!N47</f>
        <v>5304</v>
      </c>
      <c r="G47" s="107">
        <f t="shared" si="0"/>
        <v>0</v>
      </c>
    </row>
    <row r="48" spans="1:7" ht="13.5" customHeight="1" x14ac:dyDescent="0.2">
      <c r="A48" s="48">
        <v>42</v>
      </c>
      <c r="B48" s="49" t="s">
        <v>71</v>
      </c>
      <c r="C48" s="118">
        <v>1955</v>
      </c>
      <c r="D48" s="118">
        <v>1140</v>
      </c>
      <c r="E48" s="104">
        <f>'Pri Sec_outstanding_6'!O48+NPS_OS_8!M48</f>
        <v>57041</v>
      </c>
      <c r="F48" s="104">
        <f>'Pri Sec_outstanding_6'!P48+NPS_OS_8!N48</f>
        <v>132691</v>
      </c>
      <c r="G48" s="107">
        <f t="shared" si="0"/>
        <v>0.85913890165874096</v>
      </c>
    </row>
    <row r="49" spans="1:9" s="37" customFormat="1" ht="13.5" customHeight="1" x14ac:dyDescent="0.2">
      <c r="A49" s="307"/>
      <c r="B49" s="140" t="s">
        <v>291</v>
      </c>
      <c r="C49" s="161">
        <f>SUM(C28:C48)</f>
        <v>104706</v>
      </c>
      <c r="D49" s="161">
        <f t="shared" ref="D49" si="2">SUM(D28:D48)</f>
        <v>402306.82168758626</v>
      </c>
      <c r="E49" s="314">
        <f>'Pri Sec_outstanding_6'!O49+NPS_OS_8!M49</f>
        <v>2314606</v>
      </c>
      <c r="F49" s="314">
        <f>'Pri Sec_outstanding_6'!P49+NPS_OS_8!N49</f>
        <v>5158718.53</v>
      </c>
      <c r="G49" s="162">
        <f t="shared" si="0"/>
        <v>7.798580584461277</v>
      </c>
      <c r="I49" s="32"/>
    </row>
    <row r="50" spans="1:9" s="37" customFormat="1" ht="13.5" customHeight="1" x14ac:dyDescent="0.2">
      <c r="A50" s="307"/>
      <c r="B50" s="140" t="s">
        <v>595</v>
      </c>
      <c r="C50" s="161">
        <f>C49+C27</f>
        <v>622790</v>
      </c>
      <c r="D50" s="161">
        <f>D49+D27</f>
        <v>3042813.471687586</v>
      </c>
      <c r="E50" s="314">
        <f>'Pri Sec_outstanding_6'!O50+NPS_OS_8!M50</f>
        <v>6555628</v>
      </c>
      <c r="F50" s="314">
        <f>'Pri Sec_outstanding_6'!P50+NPS_OS_8!N50</f>
        <v>22796237.100000001</v>
      </c>
      <c r="G50" s="162">
        <f t="shared" si="0"/>
        <v>13.347876047874525</v>
      </c>
      <c r="I50" s="32"/>
    </row>
    <row r="51" spans="1:9" ht="13.5" customHeight="1" x14ac:dyDescent="0.2">
      <c r="A51" s="48">
        <v>43</v>
      </c>
      <c r="B51" s="49" t="s">
        <v>41</v>
      </c>
      <c r="C51" s="118">
        <v>107234</v>
      </c>
      <c r="D51" s="118">
        <v>65865.490000000005</v>
      </c>
      <c r="E51" s="104">
        <f>'Pri Sec_outstanding_6'!O51+NPS_OS_8!M51</f>
        <v>389271</v>
      </c>
      <c r="F51" s="104">
        <f>'Pri Sec_outstanding_6'!P51+NPS_OS_8!N51</f>
        <v>400639.39</v>
      </c>
      <c r="G51" s="107">
        <f t="shared" si="0"/>
        <v>16.4400934216678</v>
      </c>
    </row>
    <row r="52" spans="1:9" ht="13.5" customHeight="1" x14ac:dyDescent="0.2">
      <c r="A52" s="48">
        <v>44</v>
      </c>
      <c r="B52" s="49" t="s">
        <v>203</v>
      </c>
      <c r="C52" s="118">
        <v>113161</v>
      </c>
      <c r="D52" s="118">
        <v>83146</v>
      </c>
      <c r="E52" s="104">
        <f>'Pri Sec_outstanding_6'!O52+NPS_OS_8!M52</f>
        <v>349891</v>
      </c>
      <c r="F52" s="104">
        <f>'Pri Sec_outstanding_6'!P52+NPS_OS_8!N52</f>
        <v>280376</v>
      </c>
      <c r="G52" s="107">
        <f t="shared" si="0"/>
        <v>29.655177333295288</v>
      </c>
    </row>
    <row r="53" spans="1:9" ht="13.5" customHeight="1" x14ac:dyDescent="0.2">
      <c r="A53" s="48">
        <v>45</v>
      </c>
      <c r="B53" s="49" t="s">
        <v>47</v>
      </c>
      <c r="C53" s="118">
        <v>41041</v>
      </c>
      <c r="D53" s="118">
        <v>44905.919999999998</v>
      </c>
      <c r="E53" s="104">
        <f>'Pri Sec_outstanding_6'!O53+NPS_OS_8!M53</f>
        <v>364887</v>
      </c>
      <c r="F53" s="104">
        <f>'Pri Sec_outstanding_6'!P53+NPS_OS_8!N53</f>
        <v>487212.08999999997</v>
      </c>
      <c r="G53" s="107">
        <f t="shared" si="0"/>
        <v>9.216914136921357</v>
      </c>
    </row>
    <row r="54" spans="1:9" s="37" customFormat="1" ht="13.5" customHeight="1" x14ac:dyDescent="0.2">
      <c r="A54" s="307"/>
      <c r="B54" s="140" t="s">
        <v>296</v>
      </c>
      <c r="C54" s="161">
        <f>SUM(C51:C53)</f>
        <v>261436</v>
      </c>
      <c r="D54" s="161">
        <f t="shared" ref="D54" si="3">SUM(D51:D53)</f>
        <v>193917.40999999997</v>
      </c>
      <c r="E54" s="314">
        <f>'Pri Sec_outstanding_6'!O54+NPS_OS_8!M54</f>
        <v>1104049</v>
      </c>
      <c r="F54" s="314">
        <f>'Pri Sec_outstanding_6'!P54+NPS_OS_8!N54</f>
        <v>1168227.48</v>
      </c>
      <c r="G54" s="162">
        <f t="shared" si="0"/>
        <v>16.599285098138591</v>
      </c>
      <c r="I54" s="32"/>
    </row>
    <row r="55" spans="1:9" ht="13.5" customHeight="1" x14ac:dyDescent="0.2">
      <c r="A55" s="48">
        <v>46</v>
      </c>
      <c r="B55" s="49" t="s">
        <v>596</v>
      </c>
      <c r="C55" s="118">
        <v>521605</v>
      </c>
      <c r="D55" s="118">
        <v>392898</v>
      </c>
      <c r="E55" s="104">
        <f>'Pri Sec_outstanding_6'!O55+NPS_OS_8!M55</f>
        <v>4772581</v>
      </c>
      <c r="F55" s="104">
        <f>'Pri Sec_outstanding_6'!P55+NPS_OS_8!N55</f>
        <v>3077915</v>
      </c>
      <c r="G55" s="107">
        <f t="shared" si="0"/>
        <v>12.765069860603688</v>
      </c>
    </row>
    <row r="56" spans="1:9" s="37" customFormat="1" ht="13.5" customHeight="1" x14ac:dyDescent="0.2">
      <c r="A56" s="307"/>
      <c r="B56" s="140" t="s">
        <v>294</v>
      </c>
      <c r="C56" s="161">
        <f>C55</f>
        <v>521605</v>
      </c>
      <c r="D56" s="161">
        <f t="shared" ref="D56" si="4">D55</f>
        <v>392898</v>
      </c>
      <c r="E56" s="314">
        <f>'Pri Sec_outstanding_6'!O56+NPS_OS_8!M56</f>
        <v>4772581</v>
      </c>
      <c r="F56" s="314">
        <f>'Pri Sec_outstanding_6'!P56+NPS_OS_8!N56</f>
        <v>3077915</v>
      </c>
      <c r="G56" s="162">
        <f t="shared" si="0"/>
        <v>12.765069860603688</v>
      </c>
      <c r="I56" s="32"/>
    </row>
    <row r="57" spans="1:9" ht="13.5" customHeight="1" x14ac:dyDescent="0.2">
      <c r="A57" s="48">
        <v>47</v>
      </c>
      <c r="B57" s="49" t="s">
        <v>588</v>
      </c>
      <c r="C57" s="118">
        <v>2285</v>
      </c>
      <c r="D57" s="118">
        <v>3797.66</v>
      </c>
      <c r="E57" s="104">
        <f>'Pri Sec_outstanding_6'!O57+NPS_OS_8!M57</f>
        <v>40130</v>
      </c>
      <c r="F57" s="104">
        <f>'Pri Sec_outstanding_6'!P57+NPS_OS_8!N57</f>
        <v>178775.38</v>
      </c>
      <c r="G57" s="107">
        <f t="shared" si="0"/>
        <v>2.1242634192694765</v>
      </c>
    </row>
    <row r="58" spans="1:9" ht="13.5" customHeight="1" x14ac:dyDescent="0.2">
      <c r="A58" s="48">
        <v>48</v>
      </c>
      <c r="B58" s="49" t="s">
        <v>589</v>
      </c>
      <c r="C58" s="118">
        <v>8052</v>
      </c>
      <c r="D58" s="118">
        <v>928</v>
      </c>
      <c r="E58" s="104">
        <f>'Pri Sec_outstanding_6'!O58+NPS_OS_8!M58</f>
        <v>84594</v>
      </c>
      <c r="F58" s="104">
        <f>'Pri Sec_outstanding_6'!P58+NPS_OS_8!N58</f>
        <v>30069</v>
      </c>
      <c r="G58" s="107">
        <f t="shared" si="0"/>
        <v>3.086234992849779</v>
      </c>
    </row>
    <row r="59" spans="1:9" ht="13.5" customHeight="1" x14ac:dyDescent="0.2">
      <c r="A59" s="48">
        <v>49</v>
      </c>
      <c r="B59" s="49" t="s">
        <v>590</v>
      </c>
      <c r="C59" s="118">
        <v>0</v>
      </c>
      <c r="D59" s="118">
        <v>0</v>
      </c>
      <c r="E59" s="104">
        <f>'Pri Sec_outstanding_6'!O59+NPS_OS_8!M59</f>
        <v>0</v>
      </c>
      <c r="F59" s="104">
        <f>'Pri Sec_outstanding_6'!P59+NPS_OS_8!N59</f>
        <v>0</v>
      </c>
      <c r="G59" s="107">
        <v>0</v>
      </c>
    </row>
    <row r="60" spans="1:9" ht="13.5" customHeight="1" x14ac:dyDescent="0.2">
      <c r="A60" s="312">
        <v>50</v>
      </c>
      <c r="B60" s="118" t="s">
        <v>591</v>
      </c>
      <c r="C60" s="118">
        <v>4127</v>
      </c>
      <c r="D60" s="118">
        <v>15452.61</v>
      </c>
      <c r="E60" s="104">
        <f>'Pri Sec_outstanding_6'!O60+NPS_OS_8!M60</f>
        <v>273643</v>
      </c>
      <c r="F60" s="104">
        <f>'Pri Sec_outstanding_6'!P60+NPS_OS_8!N60</f>
        <v>51037.72</v>
      </c>
      <c r="G60" s="107">
        <f t="shared" si="0"/>
        <v>30.276842304084116</v>
      </c>
    </row>
    <row r="61" spans="1:9" ht="13.5" customHeight="1" x14ac:dyDescent="0.2">
      <c r="A61" s="312">
        <v>51</v>
      </c>
      <c r="B61" s="118" t="s">
        <v>592</v>
      </c>
      <c r="C61" s="118">
        <v>5784</v>
      </c>
      <c r="D61" s="118">
        <v>453.59</v>
      </c>
      <c r="E61" s="104">
        <f>'Pri Sec_outstanding_6'!O61+NPS_OS_8!M61</f>
        <v>53082</v>
      </c>
      <c r="F61" s="104">
        <f>'Pri Sec_outstanding_6'!P61+NPS_OS_8!N61</f>
        <v>9384.06</v>
      </c>
      <c r="G61" s="107">
        <f t="shared" si="0"/>
        <v>4.8336221209156811</v>
      </c>
    </row>
    <row r="62" spans="1:9" ht="13.5" customHeight="1" x14ac:dyDescent="0.2">
      <c r="A62" s="312">
        <v>52</v>
      </c>
      <c r="B62" s="118" t="s">
        <v>582</v>
      </c>
      <c r="C62" s="118">
        <v>239</v>
      </c>
      <c r="D62" s="118">
        <v>37.65</v>
      </c>
      <c r="E62" s="104">
        <f>'Pri Sec_outstanding_6'!O62+NPS_OS_8!M62</f>
        <v>21248</v>
      </c>
      <c r="F62" s="104">
        <f>'Pri Sec_outstanding_6'!P62+NPS_OS_8!N62</f>
        <v>6139.41</v>
      </c>
      <c r="G62" s="107">
        <f t="shared" si="0"/>
        <v>0.61325111044872394</v>
      </c>
    </row>
    <row r="63" spans="1:9" ht="13.5" customHeight="1" x14ac:dyDescent="0.2">
      <c r="A63" s="312">
        <v>53</v>
      </c>
      <c r="B63" s="118" t="s">
        <v>593</v>
      </c>
      <c r="C63" s="118">
        <v>0</v>
      </c>
      <c r="D63" s="118">
        <v>0</v>
      </c>
      <c r="E63" s="104">
        <f>'Pri Sec_outstanding_6'!O63+NPS_OS_8!M63</f>
        <v>77703</v>
      </c>
      <c r="F63" s="104">
        <f>'Pri Sec_outstanding_6'!P63+NPS_OS_8!N63</f>
        <v>13473.72</v>
      </c>
      <c r="G63" s="107">
        <f t="shared" si="0"/>
        <v>0</v>
      </c>
    </row>
    <row r="64" spans="1:9" s="37" customFormat="1" ht="13.5" customHeight="1" x14ac:dyDescent="0.2">
      <c r="A64" s="313"/>
      <c r="B64" s="161" t="s">
        <v>594</v>
      </c>
      <c r="C64" s="161">
        <f>SUM(C57:C63)</f>
        <v>20487</v>
      </c>
      <c r="D64" s="161">
        <f t="shared" ref="D64" si="5">SUM(D57:D63)</f>
        <v>20669.510000000002</v>
      </c>
      <c r="E64" s="314">
        <f>'Pri Sec_outstanding_6'!O64+NPS_OS_8!M64</f>
        <v>550400</v>
      </c>
      <c r="F64" s="314">
        <f>'Pri Sec_outstanding_6'!P64+NPS_OS_8!N64</f>
        <v>288879.28999999998</v>
      </c>
      <c r="G64" s="162">
        <f t="shared" si="0"/>
        <v>7.1550681255136022</v>
      </c>
      <c r="I64" s="32"/>
    </row>
    <row r="65" spans="1:9" s="37" customFormat="1" ht="14.25" x14ac:dyDescent="0.2">
      <c r="A65" s="313"/>
      <c r="B65" s="161" t="s">
        <v>0</v>
      </c>
      <c r="C65" s="161">
        <f>C64+C56+C54+C50</f>
        <v>1426318</v>
      </c>
      <c r="D65" s="161">
        <f t="shared" ref="D65" si="6">D64+D56+D54+D50</f>
        <v>3650298.391687586</v>
      </c>
      <c r="E65" s="314">
        <f>'Pri Sec_outstanding_6'!O65+NPS_OS_8!M65</f>
        <v>12982658</v>
      </c>
      <c r="F65" s="314">
        <f>'Pri Sec_outstanding_6'!P65+NPS_OS_8!N65</f>
        <v>27331258.870000001</v>
      </c>
      <c r="G65" s="162">
        <f t="shared" si="0"/>
        <v>13.3557638491885</v>
      </c>
      <c r="I65" s="32"/>
    </row>
    <row r="66" spans="1:9" x14ac:dyDescent="0.2">
      <c r="D66" s="37" t="s">
        <v>1012</v>
      </c>
    </row>
    <row r="70" spans="1:9" x14ac:dyDescent="0.2">
      <c r="C70" s="35"/>
      <c r="D70" s="35"/>
    </row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A1:G1"/>
    <mergeCell ref="E4:F4"/>
    <mergeCell ref="G4:G5"/>
    <mergeCell ref="A2:F2"/>
    <mergeCell ref="C3:D3"/>
    <mergeCell ref="A4:A5"/>
    <mergeCell ref="B4:B5"/>
    <mergeCell ref="E3:F3"/>
    <mergeCell ref="C4:D4"/>
  </mergeCells>
  <phoneticPr fontId="10" type="noConversion"/>
  <pageMargins left="1.2" right="0.7" top="0.25" bottom="0.25" header="0.3" footer="0.3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68"/>
  <sheetViews>
    <sheetView zoomScaleNormal="10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F66" sqref="F66"/>
    </sheetView>
  </sheetViews>
  <sheetFormatPr defaultColWidth="9.140625" defaultRowHeight="12.75" x14ac:dyDescent="0.2"/>
  <cols>
    <col min="1" max="1" width="5.85546875" style="82" customWidth="1"/>
    <col min="2" max="2" width="29" style="82" customWidth="1"/>
    <col min="3" max="4" width="10.42578125" style="82" bestFit="1" customWidth="1"/>
    <col min="5" max="5" width="8.85546875" style="82" bestFit="1" customWidth="1"/>
    <col min="6" max="6" width="9" style="82" bestFit="1" customWidth="1"/>
    <col min="7" max="7" width="7.42578125" style="82" bestFit="1" customWidth="1"/>
    <col min="8" max="8" width="8.85546875" style="82" bestFit="1" customWidth="1"/>
    <col min="9" max="9" width="9.85546875" style="82" bestFit="1" customWidth="1"/>
    <col min="10" max="10" width="10.5703125" style="82" bestFit="1" customWidth="1"/>
    <col min="11" max="12" width="9.140625" style="82" bestFit="1" customWidth="1"/>
    <col min="13" max="13" width="10.140625" style="82" bestFit="1" customWidth="1"/>
    <col min="14" max="14" width="10.42578125" style="82" bestFit="1" customWidth="1"/>
    <col min="15" max="16384" width="9.140625" style="82"/>
  </cols>
  <sheetData>
    <row r="1" spans="1:14" ht="14.25" customHeight="1" x14ac:dyDescent="0.2">
      <c r="A1" s="524" t="s">
        <v>620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14" ht="15.75" x14ac:dyDescent="0.2">
      <c r="A2" s="527" t="s">
        <v>29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</row>
    <row r="3" spans="1:14" ht="14.25" x14ac:dyDescent="0.2">
      <c r="A3" s="84"/>
      <c r="B3" s="83" t="s">
        <v>11</v>
      </c>
      <c r="C3" s="84"/>
      <c r="D3" s="84"/>
      <c r="E3" s="84"/>
      <c r="F3" s="84"/>
      <c r="G3" s="84"/>
      <c r="H3" s="84"/>
      <c r="K3" s="84"/>
      <c r="L3" s="532" t="s">
        <v>159</v>
      </c>
      <c r="M3" s="532"/>
    </row>
    <row r="4" spans="1:14" ht="12.95" customHeight="1" x14ac:dyDescent="0.2">
      <c r="A4" s="530" t="s">
        <v>204</v>
      </c>
      <c r="B4" s="531" t="s">
        <v>2</v>
      </c>
      <c r="C4" s="530" t="s">
        <v>16</v>
      </c>
      <c r="D4" s="530"/>
      <c r="E4" s="530" t="s">
        <v>17</v>
      </c>
      <c r="F4" s="530"/>
      <c r="G4" s="530" t="s">
        <v>18</v>
      </c>
      <c r="H4" s="530"/>
      <c r="I4" s="530" t="s">
        <v>22</v>
      </c>
      <c r="J4" s="530"/>
      <c r="K4" s="530" t="s">
        <v>36</v>
      </c>
      <c r="L4" s="530"/>
      <c r="M4" s="530" t="s">
        <v>107</v>
      </c>
      <c r="N4" s="530"/>
    </row>
    <row r="5" spans="1:14" ht="12.95" customHeight="1" x14ac:dyDescent="0.2">
      <c r="A5" s="530"/>
      <c r="B5" s="531"/>
      <c r="C5" s="429" t="s">
        <v>28</v>
      </c>
      <c r="D5" s="429" t="s">
        <v>15</v>
      </c>
      <c r="E5" s="429" t="s">
        <v>28</v>
      </c>
      <c r="F5" s="429" t="s">
        <v>15</v>
      </c>
      <c r="G5" s="429" t="s">
        <v>28</v>
      </c>
      <c r="H5" s="429" t="s">
        <v>15</v>
      </c>
      <c r="I5" s="429" t="s">
        <v>28</v>
      </c>
      <c r="J5" s="429" t="s">
        <v>15</v>
      </c>
      <c r="K5" s="429" t="s">
        <v>28</v>
      </c>
      <c r="L5" s="429" t="s">
        <v>15</v>
      </c>
      <c r="M5" s="429" t="s">
        <v>28</v>
      </c>
      <c r="N5" s="429" t="s">
        <v>15</v>
      </c>
    </row>
    <row r="6" spans="1:14" ht="12.95" customHeight="1" x14ac:dyDescent="0.2">
      <c r="A6" s="48">
        <v>1</v>
      </c>
      <c r="B6" s="49" t="s">
        <v>50</v>
      </c>
      <c r="C6" s="70">
        <v>8863</v>
      </c>
      <c r="D6" s="70">
        <v>23072</v>
      </c>
      <c r="E6" s="70">
        <v>861</v>
      </c>
      <c r="F6" s="70">
        <v>1964</v>
      </c>
      <c r="G6" s="70">
        <v>394</v>
      </c>
      <c r="H6" s="70">
        <v>1112</v>
      </c>
      <c r="I6" s="70">
        <v>4310</v>
      </c>
      <c r="J6" s="70">
        <v>34887</v>
      </c>
      <c r="K6" s="70">
        <v>348</v>
      </c>
      <c r="L6" s="70">
        <v>69</v>
      </c>
      <c r="M6" s="90">
        <f t="shared" ref="M6:M37" si="0">K6+I6+G6+E6+C6</f>
        <v>14776</v>
      </c>
      <c r="N6" s="90">
        <f t="shared" ref="N6:N37" si="1">L6+J6+H6+F6+D6</f>
        <v>61104</v>
      </c>
    </row>
    <row r="7" spans="1:14" ht="12.95" customHeight="1" x14ac:dyDescent="0.2">
      <c r="A7" s="48">
        <v>2</v>
      </c>
      <c r="B7" s="49" t="s">
        <v>51</v>
      </c>
      <c r="C7" s="70">
        <v>37</v>
      </c>
      <c r="D7" s="70">
        <v>2707</v>
      </c>
      <c r="E7" s="70">
        <v>33</v>
      </c>
      <c r="F7" s="70">
        <v>415</v>
      </c>
      <c r="G7" s="70">
        <v>11</v>
      </c>
      <c r="H7" s="70">
        <v>21</v>
      </c>
      <c r="I7" s="70">
        <v>263</v>
      </c>
      <c r="J7" s="70">
        <v>1113</v>
      </c>
      <c r="K7" s="70">
        <v>0</v>
      </c>
      <c r="L7" s="70">
        <v>0</v>
      </c>
      <c r="M7" s="90">
        <f t="shared" si="0"/>
        <v>344</v>
      </c>
      <c r="N7" s="90">
        <f t="shared" si="1"/>
        <v>4256</v>
      </c>
    </row>
    <row r="8" spans="1:14" ht="12.95" customHeight="1" x14ac:dyDescent="0.2">
      <c r="A8" s="48">
        <v>3</v>
      </c>
      <c r="B8" s="49" t="s">
        <v>52</v>
      </c>
      <c r="C8" s="70">
        <v>9246</v>
      </c>
      <c r="D8" s="70">
        <v>26022</v>
      </c>
      <c r="E8" s="70">
        <v>1960</v>
      </c>
      <c r="F8" s="70">
        <v>4125</v>
      </c>
      <c r="G8" s="70">
        <v>477</v>
      </c>
      <c r="H8" s="70">
        <v>907</v>
      </c>
      <c r="I8" s="70">
        <v>5037</v>
      </c>
      <c r="J8" s="70">
        <v>31833</v>
      </c>
      <c r="K8" s="70">
        <v>2135</v>
      </c>
      <c r="L8" s="70">
        <v>3058</v>
      </c>
      <c r="M8" s="90">
        <f t="shared" si="0"/>
        <v>18855</v>
      </c>
      <c r="N8" s="90">
        <f t="shared" si="1"/>
        <v>65945</v>
      </c>
    </row>
    <row r="9" spans="1:14" ht="12.95" customHeight="1" x14ac:dyDescent="0.2">
      <c r="A9" s="48">
        <v>4</v>
      </c>
      <c r="B9" s="49" t="s">
        <v>53</v>
      </c>
      <c r="C9" s="70">
        <v>45384</v>
      </c>
      <c r="D9" s="70">
        <v>96368</v>
      </c>
      <c r="E9" s="70">
        <v>523</v>
      </c>
      <c r="F9" s="70">
        <v>376</v>
      </c>
      <c r="G9" s="70">
        <v>753</v>
      </c>
      <c r="H9" s="70">
        <v>608</v>
      </c>
      <c r="I9" s="70">
        <v>22156</v>
      </c>
      <c r="J9" s="70">
        <v>60741</v>
      </c>
      <c r="K9" s="70">
        <v>5</v>
      </c>
      <c r="L9" s="70">
        <v>8</v>
      </c>
      <c r="M9" s="90">
        <f t="shared" si="0"/>
        <v>68821</v>
      </c>
      <c r="N9" s="90">
        <f t="shared" si="1"/>
        <v>158101</v>
      </c>
    </row>
    <row r="10" spans="1:14" ht="12.95" customHeight="1" x14ac:dyDescent="0.2">
      <c r="A10" s="48">
        <v>5</v>
      </c>
      <c r="B10" s="49" t="s">
        <v>54</v>
      </c>
      <c r="C10" s="70">
        <v>13216</v>
      </c>
      <c r="D10" s="70">
        <v>19721</v>
      </c>
      <c r="E10" s="70">
        <v>5326</v>
      </c>
      <c r="F10" s="70">
        <v>4557</v>
      </c>
      <c r="G10" s="70">
        <v>569</v>
      </c>
      <c r="H10" s="70">
        <v>999</v>
      </c>
      <c r="I10" s="70">
        <v>8167</v>
      </c>
      <c r="J10" s="70">
        <v>15088</v>
      </c>
      <c r="K10" s="70">
        <v>2223</v>
      </c>
      <c r="L10" s="70">
        <v>1660</v>
      </c>
      <c r="M10" s="90">
        <f t="shared" si="0"/>
        <v>29501</v>
      </c>
      <c r="N10" s="90">
        <f t="shared" si="1"/>
        <v>42025</v>
      </c>
    </row>
    <row r="11" spans="1:14" ht="12.95" customHeight="1" x14ac:dyDescent="0.2">
      <c r="A11" s="48">
        <v>6</v>
      </c>
      <c r="B11" s="49" t="s">
        <v>55</v>
      </c>
      <c r="C11" s="70">
        <v>2872</v>
      </c>
      <c r="D11" s="70">
        <v>12080.03</v>
      </c>
      <c r="E11" s="70">
        <v>331</v>
      </c>
      <c r="F11" s="70">
        <v>9390.24</v>
      </c>
      <c r="G11" s="70">
        <v>199</v>
      </c>
      <c r="H11" s="70">
        <v>940.08</v>
      </c>
      <c r="I11" s="70">
        <v>2964</v>
      </c>
      <c r="J11" s="70">
        <v>25018.400000000001</v>
      </c>
      <c r="K11" s="70">
        <v>27</v>
      </c>
      <c r="L11" s="70">
        <v>64</v>
      </c>
      <c r="M11" s="90">
        <f t="shared" si="0"/>
        <v>6393</v>
      </c>
      <c r="N11" s="90">
        <f t="shared" si="1"/>
        <v>47492.75</v>
      </c>
    </row>
    <row r="12" spans="1:14" ht="12.95" customHeight="1" x14ac:dyDescent="0.2">
      <c r="A12" s="48">
        <v>7</v>
      </c>
      <c r="B12" s="49" t="s">
        <v>56</v>
      </c>
      <c r="C12" s="70">
        <v>27736</v>
      </c>
      <c r="D12" s="70">
        <v>44523</v>
      </c>
      <c r="E12" s="70">
        <v>16125</v>
      </c>
      <c r="F12" s="70">
        <v>14037</v>
      </c>
      <c r="G12" s="70">
        <v>1384</v>
      </c>
      <c r="H12" s="70">
        <v>2510</v>
      </c>
      <c r="I12" s="70">
        <v>29487</v>
      </c>
      <c r="J12" s="70">
        <v>25249</v>
      </c>
      <c r="K12" s="70">
        <v>51</v>
      </c>
      <c r="L12" s="70">
        <v>159</v>
      </c>
      <c r="M12" s="90">
        <f t="shared" si="0"/>
        <v>74783</v>
      </c>
      <c r="N12" s="90">
        <f t="shared" si="1"/>
        <v>86478</v>
      </c>
    </row>
    <row r="13" spans="1:14" ht="12.95" customHeight="1" x14ac:dyDescent="0.2">
      <c r="A13" s="48">
        <v>8</v>
      </c>
      <c r="B13" s="49" t="s">
        <v>43</v>
      </c>
      <c r="C13" s="70">
        <v>1821</v>
      </c>
      <c r="D13" s="70">
        <v>5838.56</v>
      </c>
      <c r="E13" s="70">
        <v>21</v>
      </c>
      <c r="F13" s="70">
        <v>94.58</v>
      </c>
      <c r="G13" s="70">
        <v>39</v>
      </c>
      <c r="H13" s="70">
        <v>112.42</v>
      </c>
      <c r="I13" s="70">
        <v>887</v>
      </c>
      <c r="J13" s="70">
        <v>2845.4</v>
      </c>
      <c r="K13" s="70">
        <v>154</v>
      </c>
      <c r="L13" s="70">
        <v>128.27000000000001</v>
      </c>
      <c r="M13" s="90">
        <f t="shared" si="0"/>
        <v>2922</v>
      </c>
      <c r="N13" s="90">
        <f t="shared" si="1"/>
        <v>9019.23</v>
      </c>
    </row>
    <row r="14" spans="1:14" ht="12.95" customHeight="1" x14ac:dyDescent="0.2">
      <c r="A14" s="48">
        <v>9</v>
      </c>
      <c r="B14" s="49" t="s">
        <v>44</v>
      </c>
      <c r="C14" s="70">
        <v>3237</v>
      </c>
      <c r="D14" s="70">
        <v>6707</v>
      </c>
      <c r="E14" s="70">
        <v>188</v>
      </c>
      <c r="F14" s="70">
        <v>408</v>
      </c>
      <c r="G14" s="70">
        <v>161</v>
      </c>
      <c r="H14" s="70">
        <v>265</v>
      </c>
      <c r="I14" s="70">
        <v>4689</v>
      </c>
      <c r="J14" s="70">
        <v>4314</v>
      </c>
      <c r="K14" s="70">
        <v>557</v>
      </c>
      <c r="L14" s="70">
        <v>303</v>
      </c>
      <c r="M14" s="90">
        <f t="shared" si="0"/>
        <v>8832</v>
      </c>
      <c r="N14" s="90">
        <f t="shared" si="1"/>
        <v>11997</v>
      </c>
    </row>
    <row r="15" spans="1:14" ht="12.95" customHeight="1" x14ac:dyDescent="0.2">
      <c r="A15" s="48">
        <v>10</v>
      </c>
      <c r="B15" s="49" t="s">
        <v>76</v>
      </c>
      <c r="C15" s="70">
        <v>4753</v>
      </c>
      <c r="D15" s="70">
        <v>5153</v>
      </c>
      <c r="E15" s="70">
        <v>40</v>
      </c>
      <c r="F15" s="70">
        <v>455</v>
      </c>
      <c r="G15" s="70">
        <v>3</v>
      </c>
      <c r="H15" s="70">
        <v>5</v>
      </c>
      <c r="I15" s="70">
        <v>3986</v>
      </c>
      <c r="J15" s="70">
        <v>15954</v>
      </c>
      <c r="K15" s="70">
        <v>0</v>
      </c>
      <c r="L15" s="70">
        <v>0</v>
      </c>
      <c r="M15" s="90">
        <f t="shared" si="0"/>
        <v>8782</v>
      </c>
      <c r="N15" s="90">
        <f t="shared" si="1"/>
        <v>21567</v>
      </c>
    </row>
    <row r="16" spans="1:14" ht="12.95" customHeight="1" x14ac:dyDescent="0.2">
      <c r="A16" s="48">
        <v>11</v>
      </c>
      <c r="B16" s="49" t="s">
        <v>57</v>
      </c>
      <c r="C16" s="70">
        <v>332</v>
      </c>
      <c r="D16" s="70">
        <v>458.8</v>
      </c>
      <c r="E16" s="70">
        <v>27</v>
      </c>
      <c r="F16" s="70">
        <v>402.14</v>
      </c>
      <c r="G16" s="70">
        <v>16</v>
      </c>
      <c r="H16" s="70">
        <v>28.77</v>
      </c>
      <c r="I16" s="70">
        <v>332</v>
      </c>
      <c r="J16" s="70">
        <v>2431.42</v>
      </c>
      <c r="K16" s="70">
        <v>225</v>
      </c>
      <c r="L16" s="70">
        <v>712</v>
      </c>
      <c r="M16" s="90">
        <f t="shared" si="0"/>
        <v>932</v>
      </c>
      <c r="N16" s="90">
        <f t="shared" si="1"/>
        <v>4033.13</v>
      </c>
    </row>
    <row r="17" spans="1:14" ht="12.95" customHeight="1" x14ac:dyDescent="0.2">
      <c r="A17" s="48">
        <v>12</v>
      </c>
      <c r="B17" s="49" t="s">
        <v>58</v>
      </c>
      <c r="C17" s="70">
        <v>159</v>
      </c>
      <c r="D17" s="70">
        <v>622.78</v>
      </c>
      <c r="E17" s="70">
        <v>244</v>
      </c>
      <c r="F17" s="70">
        <v>265.38</v>
      </c>
      <c r="G17" s="70">
        <v>6</v>
      </c>
      <c r="H17" s="70">
        <v>16.72</v>
      </c>
      <c r="I17" s="70">
        <v>662</v>
      </c>
      <c r="J17" s="70">
        <v>2314.8000000000002</v>
      </c>
      <c r="K17" s="70">
        <v>0</v>
      </c>
      <c r="L17" s="70">
        <v>0</v>
      </c>
      <c r="M17" s="90">
        <f t="shared" si="0"/>
        <v>1071</v>
      </c>
      <c r="N17" s="90">
        <f t="shared" si="1"/>
        <v>3219.6800000000003</v>
      </c>
    </row>
    <row r="18" spans="1:14" ht="12.95" customHeight="1" x14ac:dyDescent="0.2">
      <c r="A18" s="48">
        <v>13</v>
      </c>
      <c r="B18" s="49" t="s">
        <v>186</v>
      </c>
      <c r="C18" s="70">
        <v>4601</v>
      </c>
      <c r="D18" s="70">
        <v>14268</v>
      </c>
      <c r="E18" s="70">
        <v>1545</v>
      </c>
      <c r="F18" s="70">
        <v>1391</v>
      </c>
      <c r="G18" s="70">
        <v>247</v>
      </c>
      <c r="H18" s="70">
        <v>376</v>
      </c>
      <c r="I18" s="70">
        <v>1745</v>
      </c>
      <c r="J18" s="70">
        <v>4754</v>
      </c>
      <c r="K18" s="70">
        <v>48</v>
      </c>
      <c r="L18" s="70">
        <v>15</v>
      </c>
      <c r="M18" s="90">
        <f t="shared" si="0"/>
        <v>8186</v>
      </c>
      <c r="N18" s="90">
        <f t="shared" si="1"/>
        <v>20804</v>
      </c>
    </row>
    <row r="19" spans="1:14" ht="12.95" customHeight="1" x14ac:dyDescent="0.2">
      <c r="A19" s="48">
        <v>14</v>
      </c>
      <c r="B19" s="49" t="s">
        <v>187</v>
      </c>
      <c r="C19" s="70">
        <v>1094</v>
      </c>
      <c r="D19" s="70">
        <v>2198</v>
      </c>
      <c r="E19" s="70">
        <v>87</v>
      </c>
      <c r="F19" s="70">
        <v>279</v>
      </c>
      <c r="G19" s="70">
        <v>87</v>
      </c>
      <c r="H19" s="70">
        <v>79</v>
      </c>
      <c r="I19" s="70">
        <v>3256</v>
      </c>
      <c r="J19" s="70">
        <v>4038</v>
      </c>
      <c r="K19" s="70">
        <v>16</v>
      </c>
      <c r="L19" s="70">
        <v>20</v>
      </c>
      <c r="M19" s="90">
        <f t="shared" si="0"/>
        <v>4540</v>
      </c>
      <c r="N19" s="90">
        <f t="shared" si="1"/>
        <v>6614</v>
      </c>
    </row>
    <row r="20" spans="1:14" ht="12.95" customHeight="1" x14ac:dyDescent="0.2">
      <c r="A20" s="48">
        <v>15</v>
      </c>
      <c r="B20" s="49" t="s">
        <v>59</v>
      </c>
      <c r="C20" s="70">
        <v>19515</v>
      </c>
      <c r="D20" s="70">
        <v>26641</v>
      </c>
      <c r="E20" s="70">
        <v>2132</v>
      </c>
      <c r="F20" s="70">
        <v>11029</v>
      </c>
      <c r="G20" s="70">
        <v>939</v>
      </c>
      <c r="H20" s="70">
        <v>2608</v>
      </c>
      <c r="I20" s="70">
        <v>6876</v>
      </c>
      <c r="J20" s="70">
        <v>71816</v>
      </c>
      <c r="K20" s="70">
        <v>824</v>
      </c>
      <c r="L20" s="70">
        <v>192</v>
      </c>
      <c r="M20" s="90">
        <f t="shared" si="0"/>
        <v>30286</v>
      </c>
      <c r="N20" s="90">
        <f t="shared" si="1"/>
        <v>112286</v>
      </c>
    </row>
    <row r="21" spans="1:14" ht="12.95" customHeight="1" x14ac:dyDescent="0.2">
      <c r="A21" s="48">
        <v>16</v>
      </c>
      <c r="B21" s="49" t="s">
        <v>65</v>
      </c>
      <c r="C21" s="70">
        <v>54433</v>
      </c>
      <c r="D21" s="70">
        <v>76276</v>
      </c>
      <c r="E21" s="70">
        <v>4147</v>
      </c>
      <c r="F21" s="70">
        <v>3977</v>
      </c>
      <c r="G21" s="70">
        <v>1212</v>
      </c>
      <c r="H21" s="70">
        <v>2493</v>
      </c>
      <c r="I21" s="70">
        <v>22927</v>
      </c>
      <c r="J21" s="70">
        <v>18744</v>
      </c>
      <c r="K21" s="70">
        <v>0</v>
      </c>
      <c r="L21" s="70">
        <v>0</v>
      </c>
      <c r="M21" s="90">
        <f t="shared" si="0"/>
        <v>82719</v>
      </c>
      <c r="N21" s="90">
        <f t="shared" si="1"/>
        <v>101490</v>
      </c>
    </row>
    <row r="22" spans="1:14" ht="12.95" customHeight="1" x14ac:dyDescent="0.2">
      <c r="A22" s="48">
        <v>17</v>
      </c>
      <c r="B22" s="49" t="s">
        <v>60</v>
      </c>
      <c r="C22" s="70">
        <v>3512</v>
      </c>
      <c r="D22" s="70">
        <v>4681</v>
      </c>
      <c r="E22" s="70">
        <v>2068</v>
      </c>
      <c r="F22" s="70">
        <v>2447</v>
      </c>
      <c r="G22" s="70">
        <v>174</v>
      </c>
      <c r="H22" s="70">
        <v>365</v>
      </c>
      <c r="I22" s="70">
        <v>2756</v>
      </c>
      <c r="J22" s="70">
        <v>7587</v>
      </c>
      <c r="K22" s="70">
        <v>355</v>
      </c>
      <c r="L22" s="70">
        <v>105</v>
      </c>
      <c r="M22" s="90">
        <f t="shared" si="0"/>
        <v>8865</v>
      </c>
      <c r="N22" s="90">
        <f t="shared" si="1"/>
        <v>15185</v>
      </c>
    </row>
    <row r="23" spans="1:14" ht="12.95" customHeight="1" x14ac:dyDescent="0.2">
      <c r="A23" s="48">
        <v>18</v>
      </c>
      <c r="B23" s="49" t="s">
        <v>188</v>
      </c>
      <c r="C23" s="70">
        <v>6421</v>
      </c>
      <c r="D23" s="70">
        <v>17082</v>
      </c>
      <c r="E23" s="70">
        <v>176</v>
      </c>
      <c r="F23" s="70">
        <v>441</v>
      </c>
      <c r="G23" s="70">
        <v>490</v>
      </c>
      <c r="H23" s="70">
        <v>1104</v>
      </c>
      <c r="I23" s="70">
        <v>1201</v>
      </c>
      <c r="J23" s="70">
        <v>12133</v>
      </c>
      <c r="K23" s="70">
        <v>5359</v>
      </c>
      <c r="L23" s="70">
        <v>3628</v>
      </c>
      <c r="M23" s="90">
        <f t="shared" si="0"/>
        <v>13647</v>
      </c>
      <c r="N23" s="90">
        <f t="shared" si="1"/>
        <v>34388</v>
      </c>
    </row>
    <row r="24" spans="1:14" ht="12.95" customHeight="1" x14ac:dyDescent="0.2">
      <c r="A24" s="48">
        <v>19</v>
      </c>
      <c r="B24" s="49" t="s">
        <v>61</v>
      </c>
      <c r="C24" s="70">
        <v>11166</v>
      </c>
      <c r="D24" s="70">
        <v>11011</v>
      </c>
      <c r="E24" s="70">
        <v>4599</v>
      </c>
      <c r="F24" s="70">
        <v>3914</v>
      </c>
      <c r="G24" s="70">
        <v>516</v>
      </c>
      <c r="H24" s="70">
        <v>931</v>
      </c>
      <c r="I24" s="70">
        <v>18934</v>
      </c>
      <c r="J24" s="70">
        <v>48910</v>
      </c>
      <c r="K24" s="70">
        <v>1962</v>
      </c>
      <c r="L24" s="70">
        <v>1572</v>
      </c>
      <c r="M24" s="90">
        <f t="shared" si="0"/>
        <v>37177</v>
      </c>
      <c r="N24" s="90">
        <f t="shared" si="1"/>
        <v>66338</v>
      </c>
    </row>
    <row r="25" spans="1:14" ht="12.95" customHeight="1" x14ac:dyDescent="0.2">
      <c r="A25" s="48">
        <v>20</v>
      </c>
      <c r="B25" s="49" t="s">
        <v>62</v>
      </c>
      <c r="C25" s="70">
        <v>43</v>
      </c>
      <c r="D25" s="70">
        <v>205.34</v>
      </c>
      <c r="E25" s="70">
        <v>10</v>
      </c>
      <c r="F25" s="70">
        <v>140.47</v>
      </c>
      <c r="G25" s="70">
        <v>9</v>
      </c>
      <c r="H25" s="70">
        <v>22.51</v>
      </c>
      <c r="I25" s="70">
        <v>133</v>
      </c>
      <c r="J25" s="70">
        <v>576.98</v>
      </c>
      <c r="K25" s="70">
        <v>15</v>
      </c>
      <c r="L25" s="70">
        <v>12</v>
      </c>
      <c r="M25" s="90">
        <f t="shared" si="0"/>
        <v>210</v>
      </c>
      <c r="N25" s="90">
        <f t="shared" si="1"/>
        <v>957.30000000000007</v>
      </c>
    </row>
    <row r="26" spans="1:14" ht="12.95" customHeight="1" x14ac:dyDescent="0.2">
      <c r="A26" s="48">
        <v>21</v>
      </c>
      <c r="B26" s="49" t="s">
        <v>45</v>
      </c>
      <c r="C26" s="70">
        <v>495</v>
      </c>
      <c r="D26" s="70">
        <v>1398</v>
      </c>
      <c r="E26" s="70">
        <v>45</v>
      </c>
      <c r="F26" s="70">
        <v>402</v>
      </c>
      <c r="G26" s="70">
        <v>21</v>
      </c>
      <c r="H26" s="70">
        <v>43</v>
      </c>
      <c r="I26" s="70">
        <v>733</v>
      </c>
      <c r="J26" s="70">
        <v>1237</v>
      </c>
      <c r="K26" s="70">
        <v>230</v>
      </c>
      <c r="L26" s="70">
        <v>198</v>
      </c>
      <c r="M26" s="90">
        <f t="shared" si="0"/>
        <v>1524</v>
      </c>
      <c r="N26" s="90">
        <f t="shared" si="1"/>
        <v>3278</v>
      </c>
    </row>
    <row r="27" spans="1:14" s="279" customFormat="1" ht="12.95" customHeight="1" x14ac:dyDescent="0.2">
      <c r="A27" s="425"/>
      <c r="B27" s="140" t="s">
        <v>295</v>
      </c>
      <c r="C27" s="166">
        <f>SUM(C6:C26)</f>
        <v>218936</v>
      </c>
      <c r="D27" s="166">
        <f t="shared" ref="D27:L27" si="2">SUM(D6:D26)</f>
        <v>397033.51</v>
      </c>
      <c r="E27" s="166">
        <f t="shared" si="2"/>
        <v>40488</v>
      </c>
      <c r="F27" s="166">
        <f t="shared" si="2"/>
        <v>60509.81</v>
      </c>
      <c r="G27" s="166">
        <f t="shared" si="2"/>
        <v>7707</v>
      </c>
      <c r="H27" s="166">
        <f t="shared" si="2"/>
        <v>15546.500000000002</v>
      </c>
      <c r="I27" s="166">
        <f t="shared" si="2"/>
        <v>141501</v>
      </c>
      <c r="J27" s="166">
        <f t="shared" si="2"/>
        <v>391585</v>
      </c>
      <c r="K27" s="166">
        <f t="shared" si="2"/>
        <v>14534</v>
      </c>
      <c r="L27" s="166">
        <f t="shared" si="2"/>
        <v>11903.27</v>
      </c>
      <c r="M27" s="430">
        <f t="shared" si="0"/>
        <v>423166</v>
      </c>
      <c r="N27" s="430">
        <f t="shared" si="1"/>
        <v>876578.09000000008</v>
      </c>
    </row>
    <row r="28" spans="1:14" ht="12.95" customHeight="1" x14ac:dyDescent="0.2">
      <c r="A28" s="48">
        <v>22</v>
      </c>
      <c r="B28" s="49" t="s">
        <v>42</v>
      </c>
      <c r="C28" s="70">
        <v>4139</v>
      </c>
      <c r="D28" s="70">
        <v>5306.62</v>
      </c>
      <c r="E28" s="70">
        <v>175</v>
      </c>
      <c r="F28" s="70">
        <v>1793.08</v>
      </c>
      <c r="G28" s="70">
        <v>30</v>
      </c>
      <c r="H28" s="70">
        <v>120.02</v>
      </c>
      <c r="I28" s="70">
        <v>234</v>
      </c>
      <c r="J28" s="70">
        <v>11503.04</v>
      </c>
      <c r="K28" s="70">
        <v>2815</v>
      </c>
      <c r="L28" s="70">
        <v>148.18</v>
      </c>
      <c r="M28" s="90">
        <f t="shared" si="0"/>
        <v>7393</v>
      </c>
      <c r="N28" s="90">
        <f t="shared" si="1"/>
        <v>18870.940000000002</v>
      </c>
    </row>
    <row r="29" spans="1:14" ht="12.95" customHeight="1" x14ac:dyDescent="0.2">
      <c r="A29" s="48">
        <v>23</v>
      </c>
      <c r="B29" s="49" t="s">
        <v>189</v>
      </c>
      <c r="C29" s="70">
        <v>2544</v>
      </c>
      <c r="D29" s="70">
        <v>796.99</v>
      </c>
      <c r="E29" s="70">
        <v>1</v>
      </c>
      <c r="F29" s="70">
        <v>6.91</v>
      </c>
      <c r="G29" s="70">
        <v>0</v>
      </c>
      <c r="H29" s="70">
        <v>0</v>
      </c>
      <c r="I29" s="70">
        <v>3864</v>
      </c>
      <c r="J29" s="70">
        <v>1256.7</v>
      </c>
      <c r="K29" s="70">
        <v>11</v>
      </c>
      <c r="L29" s="70">
        <v>0.8</v>
      </c>
      <c r="M29" s="90">
        <f t="shared" si="0"/>
        <v>6420</v>
      </c>
      <c r="N29" s="90">
        <f t="shared" si="1"/>
        <v>2061.4</v>
      </c>
    </row>
    <row r="30" spans="1:14" ht="12.95" customHeight="1" x14ac:dyDescent="0.2">
      <c r="A30" s="48">
        <v>24</v>
      </c>
      <c r="B30" s="49" t="s">
        <v>190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90">
        <f t="shared" si="0"/>
        <v>0</v>
      </c>
      <c r="N30" s="90">
        <f t="shared" si="1"/>
        <v>0</v>
      </c>
    </row>
    <row r="31" spans="1:14" ht="12.95" customHeight="1" x14ac:dyDescent="0.2">
      <c r="A31" s="48">
        <v>25</v>
      </c>
      <c r="B31" s="49" t="s">
        <v>46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3</v>
      </c>
      <c r="J31" s="70">
        <v>133.5</v>
      </c>
      <c r="K31" s="70">
        <v>0</v>
      </c>
      <c r="L31" s="70">
        <v>0</v>
      </c>
      <c r="M31" s="90">
        <f t="shared" si="0"/>
        <v>3</v>
      </c>
      <c r="N31" s="90">
        <f t="shared" si="1"/>
        <v>133.5</v>
      </c>
    </row>
    <row r="32" spans="1:14" ht="12.95" customHeight="1" x14ac:dyDescent="0.2">
      <c r="A32" s="48">
        <v>26</v>
      </c>
      <c r="B32" s="49" t="s">
        <v>191</v>
      </c>
      <c r="C32" s="70">
        <v>2588</v>
      </c>
      <c r="D32" s="70">
        <v>1548</v>
      </c>
      <c r="E32" s="70">
        <v>11</v>
      </c>
      <c r="F32" s="70">
        <v>74</v>
      </c>
      <c r="G32" s="70">
        <v>0</v>
      </c>
      <c r="H32" s="70">
        <v>0</v>
      </c>
      <c r="I32" s="70">
        <v>122</v>
      </c>
      <c r="J32" s="70">
        <v>751</v>
      </c>
      <c r="K32" s="70">
        <v>0</v>
      </c>
      <c r="L32" s="70">
        <v>0</v>
      </c>
      <c r="M32" s="90">
        <f t="shared" si="0"/>
        <v>2721</v>
      </c>
      <c r="N32" s="90">
        <f t="shared" si="1"/>
        <v>2373</v>
      </c>
    </row>
    <row r="33" spans="1:14" ht="12.95" customHeight="1" x14ac:dyDescent="0.2">
      <c r="A33" s="48">
        <v>27</v>
      </c>
      <c r="B33" s="49" t="s">
        <v>192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90">
        <f t="shared" si="0"/>
        <v>0</v>
      </c>
      <c r="N33" s="90">
        <f t="shared" si="1"/>
        <v>0</v>
      </c>
    </row>
    <row r="34" spans="1:14" ht="12.95" customHeight="1" x14ac:dyDescent="0.2">
      <c r="A34" s="48">
        <v>28</v>
      </c>
      <c r="B34" s="49" t="s">
        <v>193</v>
      </c>
      <c r="C34" s="70">
        <v>4</v>
      </c>
      <c r="D34" s="70">
        <v>8</v>
      </c>
      <c r="E34" s="70">
        <v>0</v>
      </c>
      <c r="F34" s="70">
        <v>0</v>
      </c>
      <c r="G34" s="70">
        <v>0</v>
      </c>
      <c r="H34" s="70">
        <v>0</v>
      </c>
      <c r="I34" s="70">
        <v>16</v>
      </c>
      <c r="J34" s="70">
        <v>45</v>
      </c>
      <c r="K34" s="70">
        <v>0</v>
      </c>
      <c r="L34" s="70">
        <v>0</v>
      </c>
      <c r="M34" s="90">
        <f t="shared" si="0"/>
        <v>20</v>
      </c>
      <c r="N34" s="90">
        <f t="shared" si="1"/>
        <v>53</v>
      </c>
    </row>
    <row r="35" spans="1:14" ht="12.95" customHeight="1" x14ac:dyDescent="0.2">
      <c r="A35" s="48">
        <v>29</v>
      </c>
      <c r="B35" s="49" t="s">
        <v>66</v>
      </c>
      <c r="C35" s="70">
        <v>18737</v>
      </c>
      <c r="D35" s="70">
        <v>33925.56</v>
      </c>
      <c r="E35" s="70">
        <v>16</v>
      </c>
      <c r="F35" s="70">
        <v>45.08</v>
      </c>
      <c r="G35" s="70">
        <v>40</v>
      </c>
      <c r="H35" s="70">
        <v>62.21</v>
      </c>
      <c r="I35" s="70">
        <v>15904</v>
      </c>
      <c r="J35" s="70">
        <v>6722.53</v>
      </c>
      <c r="K35" s="70">
        <v>29</v>
      </c>
      <c r="L35" s="70">
        <v>4.83</v>
      </c>
      <c r="M35" s="90">
        <f t="shared" si="0"/>
        <v>34726</v>
      </c>
      <c r="N35" s="90">
        <f t="shared" si="1"/>
        <v>40760.21</v>
      </c>
    </row>
    <row r="36" spans="1:14" ht="12.95" customHeight="1" x14ac:dyDescent="0.2">
      <c r="A36" s="48">
        <v>30</v>
      </c>
      <c r="B36" s="49" t="s">
        <v>67</v>
      </c>
      <c r="C36" s="70">
        <v>5853</v>
      </c>
      <c r="D36" s="70">
        <v>12889.185622299996</v>
      </c>
      <c r="E36" s="70">
        <v>256</v>
      </c>
      <c r="F36" s="70">
        <v>678.25146970000014</v>
      </c>
      <c r="G36" s="70">
        <v>2</v>
      </c>
      <c r="H36" s="70">
        <v>3.2611500000000002</v>
      </c>
      <c r="I36" s="70">
        <v>323</v>
      </c>
      <c r="J36" s="70">
        <v>2680.4362725000001</v>
      </c>
      <c r="K36" s="70">
        <v>135</v>
      </c>
      <c r="L36" s="70">
        <v>42.412145000000002</v>
      </c>
      <c r="M36" s="90">
        <f t="shared" si="0"/>
        <v>6569</v>
      </c>
      <c r="N36" s="90">
        <f t="shared" si="1"/>
        <v>16293.546659499996</v>
      </c>
    </row>
    <row r="37" spans="1:14" ht="12.95" customHeight="1" x14ac:dyDescent="0.2">
      <c r="A37" s="48">
        <v>31</v>
      </c>
      <c r="B37" s="49" t="s">
        <v>194</v>
      </c>
      <c r="C37" s="70">
        <v>868</v>
      </c>
      <c r="D37" s="70">
        <v>100.64</v>
      </c>
      <c r="E37" s="70">
        <v>0</v>
      </c>
      <c r="F37" s="70">
        <v>0</v>
      </c>
      <c r="G37" s="70">
        <v>0</v>
      </c>
      <c r="H37" s="70">
        <v>0</v>
      </c>
      <c r="I37" s="70">
        <v>238</v>
      </c>
      <c r="J37" s="70">
        <v>34.49</v>
      </c>
      <c r="K37" s="70">
        <v>0</v>
      </c>
      <c r="L37" s="70">
        <v>0</v>
      </c>
      <c r="M37" s="90">
        <f t="shared" si="0"/>
        <v>1106</v>
      </c>
      <c r="N37" s="90">
        <f t="shared" si="1"/>
        <v>135.13</v>
      </c>
    </row>
    <row r="38" spans="1:14" ht="12.95" customHeight="1" x14ac:dyDescent="0.2">
      <c r="A38" s="48">
        <v>32</v>
      </c>
      <c r="B38" s="49" t="s">
        <v>195</v>
      </c>
      <c r="C38" s="70">
        <v>1270</v>
      </c>
      <c r="D38" s="70">
        <v>9.1999999999999993</v>
      </c>
      <c r="E38" s="70">
        <v>1</v>
      </c>
      <c r="F38" s="70">
        <v>0.06</v>
      </c>
      <c r="G38" s="70">
        <v>0</v>
      </c>
      <c r="H38" s="70">
        <v>0</v>
      </c>
      <c r="I38" s="70">
        <v>3003</v>
      </c>
      <c r="J38" s="70">
        <v>11.8</v>
      </c>
      <c r="K38" s="70">
        <v>0</v>
      </c>
      <c r="L38" s="70">
        <v>0</v>
      </c>
      <c r="M38" s="90">
        <f t="shared" ref="M38:M65" si="3">K38+I38+G38+E38+C38</f>
        <v>4274</v>
      </c>
      <c r="N38" s="90">
        <f t="shared" ref="N38:N65" si="4">L38+J38+H38+F38+D38</f>
        <v>21.060000000000002</v>
      </c>
    </row>
    <row r="39" spans="1:14" ht="12.95" customHeight="1" x14ac:dyDescent="0.2">
      <c r="A39" s="48">
        <v>33</v>
      </c>
      <c r="B39" s="49" t="s">
        <v>196</v>
      </c>
      <c r="C39" s="70">
        <v>0</v>
      </c>
      <c r="D39" s="70">
        <v>0</v>
      </c>
      <c r="E39" s="70">
        <v>7</v>
      </c>
      <c r="F39" s="70">
        <v>17</v>
      </c>
      <c r="G39" s="70">
        <v>0</v>
      </c>
      <c r="H39" s="70">
        <v>0</v>
      </c>
      <c r="I39" s="70">
        <v>8</v>
      </c>
      <c r="J39" s="70">
        <v>194</v>
      </c>
      <c r="K39" s="70">
        <v>23</v>
      </c>
      <c r="L39" s="70">
        <v>47</v>
      </c>
      <c r="M39" s="90">
        <f t="shared" si="3"/>
        <v>38</v>
      </c>
      <c r="N39" s="90">
        <f t="shared" si="4"/>
        <v>258</v>
      </c>
    </row>
    <row r="40" spans="1:14" ht="12.95" customHeight="1" x14ac:dyDescent="0.2">
      <c r="A40" s="48">
        <v>34</v>
      </c>
      <c r="B40" s="49" t="s">
        <v>197</v>
      </c>
      <c r="C40" s="70">
        <v>8</v>
      </c>
      <c r="D40" s="70">
        <v>51.08</v>
      </c>
      <c r="E40" s="70">
        <v>5</v>
      </c>
      <c r="F40" s="70">
        <v>72.37</v>
      </c>
      <c r="G40" s="70">
        <v>0</v>
      </c>
      <c r="H40" s="70">
        <v>0</v>
      </c>
      <c r="I40" s="70">
        <v>9</v>
      </c>
      <c r="J40" s="70">
        <v>17</v>
      </c>
      <c r="K40" s="70">
        <v>16</v>
      </c>
      <c r="L40" s="70">
        <v>238.64</v>
      </c>
      <c r="M40" s="90">
        <f t="shared" si="3"/>
        <v>38</v>
      </c>
      <c r="N40" s="90">
        <f t="shared" si="4"/>
        <v>379.09</v>
      </c>
    </row>
    <row r="41" spans="1:14" ht="12.95" customHeight="1" x14ac:dyDescent="0.2">
      <c r="A41" s="48">
        <v>35</v>
      </c>
      <c r="B41" s="49" t="s">
        <v>198</v>
      </c>
      <c r="C41" s="70">
        <v>0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90">
        <f t="shared" si="3"/>
        <v>0</v>
      </c>
      <c r="N41" s="90">
        <f t="shared" si="4"/>
        <v>0</v>
      </c>
    </row>
    <row r="42" spans="1:14" ht="12.95" customHeight="1" x14ac:dyDescent="0.2">
      <c r="A42" s="48">
        <v>36</v>
      </c>
      <c r="B42" s="49" t="s">
        <v>68</v>
      </c>
      <c r="C42" s="70">
        <v>1665</v>
      </c>
      <c r="D42" s="70">
        <v>3842.27</v>
      </c>
      <c r="E42" s="70">
        <v>11</v>
      </c>
      <c r="F42" s="70">
        <v>13.4</v>
      </c>
      <c r="G42" s="70">
        <v>0</v>
      </c>
      <c r="H42" s="70">
        <v>0</v>
      </c>
      <c r="I42" s="70">
        <v>87</v>
      </c>
      <c r="J42" s="70">
        <v>3503.05</v>
      </c>
      <c r="K42" s="70">
        <v>2</v>
      </c>
      <c r="L42" s="70">
        <v>0.76</v>
      </c>
      <c r="M42" s="90">
        <f t="shared" si="3"/>
        <v>1765</v>
      </c>
      <c r="N42" s="90">
        <f t="shared" si="4"/>
        <v>7359.4800000000005</v>
      </c>
    </row>
    <row r="43" spans="1:14" ht="12.95" customHeight="1" x14ac:dyDescent="0.2">
      <c r="A43" s="48">
        <v>37</v>
      </c>
      <c r="B43" s="49" t="s">
        <v>199</v>
      </c>
      <c r="C43" s="70">
        <v>0</v>
      </c>
      <c r="D43" s="70">
        <v>0</v>
      </c>
      <c r="E43" s="70"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8</v>
      </c>
      <c r="L43" s="70">
        <v>275</v>
      </c>
      <c r="M43" s="90">
        <f t="shared" si="3"/>
        <v>8</v>
      </c>
      <c r="N43" s="90">
        <f t="shared" si="4"/>
        <v>275</v>
      </c>
    </row>
    <row r="44" spans="1:14" ht="12.95" customHeight="1" x14ac:dyDescent="0.2">
      <c r="A44" s="48">
        <v>38</v>
      </c>
      <c r="B44" s="49" t="s">
        <v>200</v>
      </c>
      <c r="C44" s="70">
        <v>7856</v>
      </c>
      <c r="D44" s="70">
        <v>3119</v>
      </c>
      <c r="E44" s="70">
        <v>30</v>
      </c>
      <c r="F44" s="70">
        <v>4</v>
      </c>
      <c r="G44" s="70">
        <v>70</v>
      </c>
      <c r="H44" s="70">
        <v>8</v>
      </c>
      <c r="I44" s="70">
        <v>3636</v>
      </c>
      <c r="J44" s="70">
        <v>1034</v>
      </c>
      <c r="K44" s="70">
        <v>7459</v>
      </c>
      <c r="L44" s="70">
        <v>844</v>
      </c>
      <c r="M44" s="90">
        <f t="shared" si="3"/>
        <v>19051</v>
      </c>
      <c r="N44" s="90">
        <f t="shared" si="4"/>
        <v>5009</v>
      </c>
    </row>
    <row r="45" spans="1:14" ht="12.95" customHeight="1" x14ac:dyDescent="0.2">
      <c r="A45" s="48">
        <v>39</v>
      </c>
      <c r="B45" s="49" t="s">
        <v>201</v>
      </c>
      <c r="C45" s="70">
        <v>0</v>
      </c>
      <c r="D45" s="70">
        <v>0</v>
      </c>
      <c r="E45" s="70">
        <v>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90">
        <f t="shared" si="3"/>
        <v>0</v>
      </c>
      <c r="N45" s="90">
        <f t="shared" si="4"/>
        <v>0</v>
      </c>
    </row>
    <row r="46" spans="1:14" ht="12.95" customHeight="1" x14ac:dyDescent="0.2">
      <c r="A46" s="48">
        <v>40</v>
      </c>
      <c r="B46" s="49" t="s">
        <v>72</v>
      </c>
      <c r="C46" s="70">
        <v>0</v>
      </c>
      <c r="D46" s="70">
        <v>0</v>
      </c>
      <c r="E46" s="70">
        <v>0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90">
        <f t="shared" si="3"/>
        <v>0</v>
      </c>
      <c r="N46" s="90">
        <f t="shared" si="4"/>
        <v>0</v>
      </c>
    </row>
    <row r="47" spans="1:14" ht="12.95" customHeight="1" x14ac:dyDescent="0.2">
      <c r="A47" s="48">
        <v>41</v>
      </c>
      <c r="B47" s="49" t="s">
        <v>202</v>
      </c>
      <c r="C47" s="70">
        <v>0</v>
      </c>
      <c r="D47" s="70">
        <v>0</v>
      </c>
      <c r="E47" s="70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90">
        <f t="shared" si="3"/>
        <v>0</v>
      </c>
      <c r="N47" s="90">
        <f t="shared" si="4"/>
        <v>0</v>
      </c>
    </row>
    <row r="48" spans="1:14" ht="12.95" customHeight="1" x14ac:dyDescent="0.2">
      <c r="A48" s="48">
        <v>42</v>
      </c>
      <c r="B48" s="49" t="s">
        <v>71</v>
      </c>
      <c r="C48" s="70">
        <v>1670</v>
      </c>
      <c r="D48" s="70">
        <v>513</v>
      </c>
      <c r="E48" s="70">
        <v>10</v>
      </c>
      <c r="F48" s="70">
        <v>47</v>
      </c>
      <c r="G48" s="70">
        <v>0</v>
      </c>
      <c r="H48" s="70">
        <v>0</v>
      </c>
      <c r="I48" s="70">
        <v>257</v>
      </c>
      <c r="J48" s="70">
        <v>498</v>
      </c>
      <c r="K48" s="70">
        <v>3</v>
      </c>
      <c r="L48" s="70">
        <v>0.04</v>
      </c>
      <c r="M48" s="90">
        <f t="shared" si="3"/>
        <v>1940</v>
      </c>
      <c r="N48" s="90">
        <f t="shared" si="4"/>
        <v>1058.04</v>
      </c>
    </row>
    <row r="49" spans="1:14" s="279" customFormat="1" ht="12.95" customHeight="1" x14ac:dyDescent="0.2">
      <c r="A49" s="425"/>
      <c r="B49" s="140" t="s">
        <v>291</v>
      </c>
      <c r="C49" s="166">
        <f>SUM(C28:C48)</f>
        <v>47202</v>
      </c>
      <c r="D49" s="166">
        <f t="shared" ref="D49:L49" si="5">SUM(D28:D48)</f>
        <v>62109.545622299986</v>
      </c>
      <c r="E49" s="166">
        <f t="shared" si="5"/>
        <v>523</v>
      </c>
      <c r="F49" s="166">
        <f t="shared" si="5"/>
        <v>2751.1514697000002</v>
      </c>
      <c r="G49" s="166">
        <f t="shared" si="5"/>
        <v>142</v>
      </c>
      <c r="H49" s="166">
        <f t="shared" si="5"/>
        <v>193.49114999999998</v>
      </c>
      <c r="I49" s="166">
        <f t="shared" si="5"/>
        <v>27704</v>
      </c>
      <c r="J49" s="166">
        <f t="shared" si="5"/>
        <v>28384.5462725</v>
      </c>
      <c r="K49" s="166">
        <f t="shared" si="5"/>
        <v>10501</v>
      </c>
      <c r="L49" s="166">
        <f t="shared" si="5"/>
        <v>1601.662145</v>
      </c>
      <c r="M49" s="430">
        <f t="shared" si="3"/>
        <v>86072</v>
      </c>
      <c r="N49" s="430">
        <f t="shared" si="4"/>
        <v>95040.396659499995</v>
      </c>
    </row>
    <row r="50" spans="1:14" s="279" customFormat="1" ht="12.95" customHeight="1" x14ac:dyDescent="0.2">
      <c r="A50" s="425"/>
      <c r="B50" s="140" t="s">
        <v>595</v>
      </c>
      <c r="C50" s="166">
        <f>C49+C27</f>
        <v>266138</v>
      </c>
      <c r="D50" s="166">
        <f t="shared" ref="D50:L50" si="6">D49+D27</f>
        <v>459143.05562230002</v>
      </c>
      <c r="E50" s="166">
        <f t="shared" si="6"/>
        <v>41011</v>
      </c>
      <c r="F50" s="166">
        <f t="shared" si="6"/>
        <v>63260.9614697</v>
      </c>
      <c r="G50" s="166">
        <f t="shared" si="6"/>
        <v>7849</v>
      </c>
      <c r="H50" s="166">
        <f t="shared" si="6"/>
        <v>15739.991150000002</v>
      </c>
      <c r="I50" s="166">
        <f t="shared" si="6"/>
        <v>169205</v>
      </c>
      <c r="J50" s="166">
        <f t="shared" si="6"/>
        <v>419969.54627250001</v>
      </c>
      <c r="K50" s="166">
        <f t="shared" si="6"/>
        <v>25035</v>
      </c>
      <c r="L50" s="166">
        <f t="shared" si="6"/>
        <v>13504.932145000001</v>
      </c>
      <c r="M50" s="430">
        <f t="shared" si="3"/>
        <v>509238</v>
      </c>
      <c r="N50" s="430">
        <f t="shared" si="4"/>
        <v>971618.48665950005</v>
      </c>
    </row>
    <row r="51" spans="1:14" ht="12.95" customHeight="1" x14ac:dyDescent="0.2">
      <c r="A51" s="48">
        <v>43</v>
      </c>
      <c r="B51" s="49" t="s">
        <v>41</v>
      </c>
      <c r="C51" s="70">
        <v>36982</v>
      </c>
      <c r="D51" s="70">
        <v>38101.22</v>
      </c>
      <c r="E51" s="70">
        <v>30972</v>
      </c>
      <c r="F51" s="70">
        <v>15498.78</v>
      </c>
      <c r="G51" s="70">
        <v>171</v>
      </c>
      <c r="H51" s="70">
        <v>387.31</v>
      </c>
      <c r="I51" s="70">
        <v>30164</v>
      </c>
      <c r="J51" s="70">
        <v>7516.26</v>
      </c>
      <c r="K51" s="70">
        <v>3354</v>
      </c>
      <c r="L51" s="70">
        <v>1314.66</v>
      </c>
      <c r="M51" s="90">
        <f t="shared" si="3"/>
        <v>101643</v>
      </c>
      <c r="N51" s="90">
        <f t="shared" si="4"/>
        <v>62818.23</v>
      </c>
    </row>
    <row r="52" spans="1:14" ht="12.95" customHeight="1" x14ac:dyDescent="0.2">
      <c r="A52" s="48">
        <v>44</v>
      </c>
      <c r="B52" s="49" t="s">
        <v>203</v>
      </c>
      <c r="C52" s="70">
        <v>74340</v>
      </c>
      <c r="D52" s="70">
        <v>61866</v>
      </c>
      <c r="E52" s="70">
        <v>12675</v>
      </c>
      <c r="F52" s="70">
        <v>9537</v>
      </c>
      <c r="G52" s="70">
        <v>130</v>
      </c>
      <c r="H52" s="70">
        <v>250</v>
      </c>
      <c r="I52" s="70">
        <v>18277</v>
      </c>
      <c r="J52" s="70">
        <v>8088</v>
      </c>
      <c r="K52" s="70">
        <v>6053</v>
      </c>
      <c r="L52" s="70">
        <v>2477</v>
      </c>
      <c r="M52" s="90">
        <f t="shared" si="3"/>
        <v>111475</v>
      </c>
      <c r="N52" s="90">
        <f t="shared" si="4"/>
        <v>82218</v>
      </c>
    </row>
    <row r="53" spans="1:14" ht="12.95" customHeight="1" x14ac:dyDescent="0.2">
      <c r="A53" s="48">
        <v>45</v>
      </c>
      <c r="B53" s="49" t="s">
        <v>47</v>
      </c>
      <c r="C53" s="70">
        <v>23160</v>
      </c>
      <c r="D53" s="70">
        <v>33093</v>
      </c>
      <c r="E53" s="70">
        <v>9838</v>
      </c>
      <c r="F53" s="70">
        <v>7477</v>
      </c>
      <c r="G53" s="70">
        <v>69</v>
      </c>
      <c r="H53" s="70">
        <v>167</v>
      </c>
      <c r="I53" s="70">
        <v>7143</v>
      </c>
      <c r="J53" s="70">
        <v>3292</v>
      </c>
      <c r="K53" s="70">
        <v>0</v>
      </c>
      <c r="L53" s="70">
        <v>0</v>
      </c>
      <c r="M53" s="90">
        <f t="shared" si="3"/>
        <v>40210</v>
      </c>
      <c r="N53" s="90">
        <f t="shared" si="4"/>
        <v>44029</v>
      </c>
    </row>
    <row r="54" spans="1:14" s="279" customFormat="1" ht="12.95" customHeight="1" x14ac:dyDescent="0.2">
      <c r="A54" s="425"/>
      <c r="B54" s="140" t="s">
        <v>296</v>
      </c>
      <c r="C54" s="166">
        <f>SUM(C51:C53)</f>
        <v>134482</v>
      </c>
      <c r="D54" s="166">
        <f t="shared" ref="D54:L54" si="7">SUM(D51:D53)</f>
        <v>133060.22</v>
      </c>
      <c r="E54" s="166">
        <f t="shared" si="7"/>
        <v>53485</v>
      </c>
      <c r="F54" s="166">
        <f t="shared" si="7"/>
        <v>32512.78</v>
      </c>
      <c r="G54" s="166">
        <f t="shared" si="7"/>
        <v>370</v>
      </c>
      <c r="H54" s="166">
        <f t="shared" si="7"/>
        <v>804.31</v>
      </c>
      <c r="I54" s="166">
        <f t="shared" si="7"/>
        <v>55584</v>
      </c>
      <c r="J54" s="166">
        <f t="shared" si="7"/>
        <v>18896.260000000002</v>
      </c>
      <c r="K54" s="166">
        <f t="shared" si="7"/>
        <v>9407</v>
      </c>
      <c r="L54" s="166">
        <f t="shared" si="7"/>
        <v>3791.66</v>
      </c>
      <c r="M54" s="430">
        <f t="shared" si="3"/>
        <v>253328</v>
      </c>
      <c r="N54" s="430">
        <f t="shared" si="4"/>
        <v>189065.23</v>
      </c>
    </row>
    <row r="55" spans="1:14" ht="12.95" customHeight="1" x14ac:dyDescent="0.2">
      <c r="A55" s="48">
        <v>46</v>
      </c>
      <c r="B55" s="49" t="s">
        <v>596</v>
      </c>
      <c r="C55" s="70">
        <v>519886</v>
      </c>
      <c r="D55" s="70">
        <v>390088</v>
      </c>
      <c r="E55" s="70">
        <v>1719</v>
      </c>
      <c r="F55" s="70">
        <v>2810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90">
        <f t="shared" si="3"/>
        <v>521605</v>
      </c>
      <c r="N55" s="90">
        <f t="shared" si="4"/>
        <v>392898</v>
      </c>
    </row>
    <row r="56" spans="1:14" s="279" customFormat="1" ht="12.95" customHeight="1" x14ac:dyDescent="0.2">
      <c r="A56" s="425"/>
      <c r="B56" s="140" t="s">
        <v>294</v>
      </c>
      <c r="C56" s="166">
        <f>C55</f>
        <v>519886</v>
      </c>
      <c r="D56" s="166">
        <f t="shared" ref="D56:L56" si="8">D55</f>
        <v>390088</v>
      </c>
      <c r="E56" s="166">
        <f t="shared" si="8"/>
        <v>1719</v>
      </c>
      <c r="F56" s="166">
        <f t="shared" si="8"/>
        <v>2810</v>
      </c>
      <c r="G56" s="166">
        <f t="shared" si="8"/>
        <v>0</v>
      </c>
      <c r="H56" s="166">
        <f t="shared" si="8"/>
        <v>0</v>
      </c>
      <c r="I56" s="166">
        <f t="shared" si="8"/>
        <v>0</v>
      </c>
      <c r="J56" s="166">
        <f t="shared" si="8"/>
        <v>0</v>
      </c>
      <c r="K56" s="166">
        <f t="shared" si="8"/>
        <v>0</v>
      </c>
      <c r="L56" s="166">
        <f t="shared" si="8"/>
        <v>0</v>
      </c>
      <c r="M56" s="430">
        <f t="shared" si="3"/>
        <v>521605</v>
      </c>
      <c r="N56" s="430">
        <f t="shared" si="4"/>
        <v>392898</v>
      </c>
    </row>
    <row r="57" spans="1:14" ht="12.95" customHeight="1" x14ac:dyDescent="0.2">
      <c r="A57" s="48">
        <v>47</v>
      </c>
      <c r="B57" s="49" t="s">
        <v>588</v>
      </c>
      <c r="C57" s="70">
        <v>550</v>
      </c>
      <c r="D57" s="70">
        <v>1125.44</v>
      </c>
      <c r="E57" s="70">
        <v>0</v>
      </c>
      <c r="F57" s="70">
        <v>0</v>
      </c>
      <c r="G57" s="70">
        <v>0</v>
      </c>
      <c r="H57" s="70">
        <v>0</v>
      </c>
      <c r="I57" s="70">
        <v>1603</v>
      </c>
      <c r="J57" s="70">
        <v>2528.4899999999998</v>
      </c>
      <c r="K57" s="70">
        <v>0</v>
      </c>
      <c r="L57" s="70">
        <v>0</v>
      </c>
      <c r="M57" s="90">
        <f t="shared" si="3"/>
        <v>2153</v>
      </c>
      <c r="N57" s="90">
        <f t="shared" si="4"/>
        <v>3653.93</v>
      </c>
    </row>
    <row r="58" spans="1:14" ht="12.95" customHeight="1" x14ac:dyDescent="0.2">
      <c r="A58" s="48">
        <v>48</v>
      </c>
      <c r="B58" s="49" t="s">
        <v>589</v>
      </c>
      <c r="C58" s="70">
        <v>2701</v>
      </c>
      <c r="D58" s="70">
        <v>38</v>
      </c>
      <c r="E58" s="70">
        <v>0</v>
      </c>
      <c r="F58" s="70">
        <v>0</v>
      </c>
      <c r="G58" s="70">
        <v>0</v>
      </c>
      <c r="H58" s="70">
        <v>0</v>
      </c>
      <c r="I58" s="70">
        <v>5328</v>
      </c>
      <c r="J58" s="70">
        <v>854</v>
      </c>
      <c r="K58" s="70">
        <v>0</v>
      </c>
      <c r="L58" s="70">
        <v>0</v>
      </c>
      <c r="M58" s="90">
        <f t="shared" si="3"/>
        <v>8029</v>
      </c>
      <c r="N58" s="90">
        <f t="shared" si="4"/>
        <v>892</v>
      </c>
    </row>
    <row r="59" spans="1:14" ht="12.95" customHeight="1" x14ac:dyDescent="0.2">
      <c r="A59" s="48">
        <v>49</v>
      </c>
      <c r="B59" s="49" t="s">
        <v>590</v>
      </c>
      <c r="C59" s="70">
        <v>0</v>
      </c>
      <c r="D59" s="70">
        <v>0</v>
      </c>
      <c r="E59" s="70">
        <v>0</v>
      </c>
      <c r="F59" s="70">
        <v>0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90">
        <f t="shared" si="3"/>
        <v>0</v>
      </c>
      <c r="N59" s="90">
        <f t="shared" si="4"/>
        <v>0</v>
      </c>
    </row>
    <row r="60" spans="1:14" ht="12.95" customHeight="1" x14ac:dyDescent="0.2">
      <c r="A60" s="311">
        <v>50</v>
      </c>
      <c r="B60" s="70" t="s">
        <v>591</v>
      </c>
      <c r="C60" s="70">
        <v>232</v>
      </c>
      <c r="D60" s="70">
        <v>808.55</v>
      </c>
      <c r="E60" s="70">
        <v>82</v>
      </c>
      <c r="F60" s="70">
        <v>71.83</v>
      </c>
      <c r="G60" s="70">
        <v>0</v>
      </c>
      <c r="H60" s="70">
        <v>0</v>
      </c>
      <c r="I60" s="70">
        <v>18</v>
      </c>
      <c r="J60" s="70">
        <v>42.63</v>
      </c>
      <c r="K60" s="70">
        <v>3595</v>
      </c>
      <c r="L60" s="70">
        <v>14141.94</v>
      </c>
      <c r="M60" s="90">
        <f t="shared" si="3"/>
        <v>3927</v>
      </c>
      <c r="N60" s="90">
        <f t="shared" si="4"/>
        <v>15064.949999999999</v>
      </c>
    </row>
    <row r="61" spans="1:14" ht="12.95" customHeight="1" x14ac:dyDescent="0.2">
      <c r="A61" s="311">
        <v>51</v>
      </c>
      <c r="B61" s="70" t="s">
        <v>592</v>
      </c>
      <c r="C61" s="70">
        <v>953</v>
      </c>
      <c r="D61" s="70">
        <v>83.93</v>
      </c>
      <c r="E61" s="70">
        <v>0</v>
      </c>
      <c r="F61" s="70">
        <v>0</v>
      </c>
      <c r="G61" s="70">
        <v>0</v>
      </c>
      <c r="H61" s="70">
        <v>0</v>
      </c>
      <c r="I61" s="70">
        <v>3503</v>
      </c>
      <c r="J61" s="70">
        <v>263.54000000000002</v>
      </c>
      <c r="K61" s="70">
        <v>7</v>
      </c>
      <c r="L61" s="70">
        <v>0.37</v>
      </c>
      <c r="M61" s="90">
        <f t="shared" si="3"/>
        <v>4463</v>
      </c>
      <c r="N61" s="90">
        <f t="shared" si="4"/>
        <v>347.84000000000003</v>
      </c>
    </row>
    <row r="62" spans="1:14" ht="12.95" customHeight="1" x14ac:dyDescent="0.2">
      <c r="A62" s="311">
        <v>52</v>
      </c>
      <c r="B62" s="70" t="s">
        <v>582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8</v>
      </c>
      <c r="J62" s="70">
        <v>4.04</v>
      </c>
      <c r="K62" s="70">
        <v>1</v>
      </c>
      <c r="L62" s="70">
        <v>0.1</v>
      </c>
      <c r="M62" s="90">
        <f t="shared" si="3"/>
        <v>9</v>
      </c>
      <c r="N62" s="90">
        <f t="shared" si="4"/>
        <v>4.1399999999999997</v>
      </c>
    </row>
    <row r="63" spans="1:14" ht="12.95" customHeight="1" x14ac:dyDescent="0.2">
      <c r="A63" s="311">
        <v>53</v>
      </c>
      <c r="B63" s="70" t="s">
        <v>593</v>
      </c>
      <c r="C63" s="70">
        <v>0</v>
      </c>
      <c r="D63" s="70">
        <v>0</v>
      </c>
      <c r="E63" s="70">
        <v>0</v>
      </c>
      <c r="F63" s="70">
        <v>0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90">
        <f t="shared" si="3"/>
        <v>0</v>
      </c>
      <c r="N63" s="90">
        <f t="shared" si="4"/>
        <v>0</v>
      </c>
    </row>
    <row r="64" spans="1:14" s="279" customFormat="1" ht="12.95" customHeight="1" x14ac:dyDescent="0.2">
      <c r="A64" s="426"/>
      <c r="B64" s="166" t="s">
        <v>594</v>
      </c>
      <c r="C64" s="166">
        <f>SUM(C57:C63)</f>
        <v>4436</v>
      </c>
      <c r="D64" s="166">
        <f t="shared" ref="D64:L64" si="9">SUM(D57:D63)</f>
        <v>2055.92</v>
      </c>
      <c r="E64" s="166">
        <f t="shared" si="9"/>
        <v>82</v>
      </c>
      <c r="F64" s="166">
        <f t="shared" si="9"/>
        <v>71.83</v>
      </c>
      <c r="G64" s="166">
        <f t="shared" si="9"/>
        <v>0</v>
      </c>
      <c r="H64" s="166">
        <f t="shared" si="9"/>
        <v>0</v>
      </c>
      <c r="I64" s="166">
        <f t="shared" si="9"/>
        <v>10460</v>
      </c>
      <c r="J64" s="166">
        <f t="shared" si="9"/>
        <v>3692.7</v>
      </c>
      <c r="K64" s="166">
        <f t="shared" si="9"/>
        <v>3603</v>
      </c>
      <c r="L64" s="166">
        <f t="shared" si="9"/>
        <v>14142.410000000002</v>
      </c>
      <c r="M64" s="430">
        <f t="shared" si="3"/>
        <v>18581</v>
      </c>
      <c r="N64" s="430">
        <f t="shared" si="4"/>
        <v>19962.86</v>
      </c>
    </row>
    <row r="65" spans="1:14" s="279" customFormat="1" ht="13.5" x14ac:dyDescent="0.2">
      <c r="A65" s="315"/>
      <c r="B65" s="166" t="s">
        <v>0</v>
      </c>
      <c r="C65" s="166">
        <f>C64+C56+C54+C50</f>
        <v>924942</v>
      </c>
      <c r="D65" s="166">
        <f t="shared" ref="D65:L65" si="10">D64+D56+D54+D50</f>
        <v>984347.19562230003</v>
      </c>
      <c r="E65" s="166">
        <f t="shared" si="10"/>
        <v>96297</v>
      </c>
      <c r="F65" s="166">
        <f t="shared" si="10"/>
        <v>98655.571469699993</v>
      </c>
      <c r="G65" s="166">
        <f t="shared" si="10"/>
        <v>8219</v>
      </c>
      <c r="H65" s="166">
        <f t="shared" si="10"/>
        <v>16544.301150000003</v>
      </c>
      <c r="I65" s="166">
        <f t="shared" si="10"/>
        <v>235249</v>
      </c>
      <c r="J65" s="166">
        <f t="shared" si="10"/>
        <v>442558.50627250003</v>
      </c>
      <c r="K65" s="166">
        <f t="shared" si="10"/>
        <v>38045</v>
      </c>
      <c r="L65" s="166">
        <f t="shared" si="10"/>
        <v>31439.002144999999</v>
      </c>
      <c r="M65" s="430">
        <f t="shared" si="3"/>
        <v>1302752</v>
      </c>
      <c r="N65" s="430">
        <f t="shared" si="4"/>
        <v>1573544.5766595001</v>
      </c>
    </row>
    <row r="66" spans="1:14" s="279" customFormat="1" x14ac:dyDescent="0.2">
      <c r="F66" s="279" t="s">
        <v>1013</v>
      </c>
    </row>
    <row r="68" spans="1:14" x14ac:dyDescent="0.2">
      <c r="D68" s="377"/>
    </row>
  </sheetData>
  <mergeCells count="11">
    <mergeCell ref="A4:A5"/>
    <mergeCell ref="B4:B5"/>
    <mergeCell ref="A1:N1"/>
    <mergeCell ref="A2:N2"/>
    <mergeCell ref="C4:D4"/>
    <mergeCell ref="E4:F4"/>
    <mergeCell ref="G4:H4"/>
    <mergeCell ref="I4:J4"/>
    <mergeCell ref="M4:N4"/>
    <mergeCell ref="K4:L4"/>
    <mergeCell ref="L3:M3"/>
  </mergeCells>
  <conditionalFormatting sqref="L3">
    <cfRule type="cellIs" dxfId="10" priority="14" operator="lessThan">
      <formula>0</formula>
    </cfRule>
  </conditionalFormatting>
  <pageMargins left="0.45" right="0" top="1" bottom="0.25" header="0.3" footer="0.3"/>
  <pageSetup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Q66"/>
  <sheetViews>
    <sheetView zoomScaleNormal="100" workbookViewId="0">
      <pane xSplit="1" ySplit="5" topLeftCell="B56" activePane="bottomRight" state="frozen"/>
      <selection activeCell="A35" sqref="A35:IV35"/>
      <selection pane="topRight" activeCell="A35" sqref="A35:IV35"/>
      <selection pane="bottomLeft" activeCell="A35" sqref="A35:IV35"/>
      <selection pane="bottomRight" activeCell="E66" sqref="E66"/>
    </sheetView>
  </sheetViews>
  <sheetFormatPr defaultColWidth="9.140625" defaultRowHeight="12.75" x14ac:dyDescent="0.2"/>
  <cols>
    <col min="1" max="1" width="4.5703125" style="4" customWidth="1"/>
    <col min="2" max="2" width="29.5703125" style="4" customWidth="1"/>
    <col min="3" max="7" width="9.140625" style="4"/>
    <col min="8" max="8" width="10.42578125" style="4" bestFit="1" customWidth="1"/>
    <col min="9" max="9" width="9.140625" style="4"/>
    <col min="10" max="10" width="10.5703125" style="4" bestFit="1" customWidth="1"/>
    <col min="11" max="12" width="9.140625" style="4" hidden="1" customWidth="1"/>
    <col min="13" max="13" width="9.140625" style="97" hidden="1" customWidth="1"/>
    <col min="14" max="14" width="9.140625" style="182" hidden="1" customWidth="1"/>
    <col min="15" max="17" width="9.140625" style="4" hidden="1" customWidth="1"/>
    <col min="18" max="18" width="9.140625" style="4" customWidth="1"/>
    <col min="19" max="16384" width="9.140625" style="4"/>
  </cols>
  <sheetData>
    <row r="1" spans="1:17" ht="15.75" customHeight="1" x14ac:dyDescent="0.2">
      <c r="A1" s="524" t="s">
        <v>621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7" x14ac:dyDescent="0.2">
      <c r="A2" s="533" t="s">
        <v>161</v>
      </c>
      <c r="B2" s="533"/>
      <c r="C2" s="533"/>
      <c r="D2" s="533"/>
      <c r="E2" s="533"/>
      <c r="F2" s="533"/>
      <c r="G2" s="533"/>
      <c r="H2" s="533"/>
      <c r="I2" s="533"/>
      <c r="J2" s="533"/>
    </row>
    <row r="3" spans="1:17" x14ac:dyDescent="0.2">
      <c r="A3" s="72"/>
      <c r="B3" s="26" t="s">
        <v>11</v>
      </c>
      <c r="C3" s="25"/>
      <c r="D3" s="25"/>
      <c r="E3" s="25"/>
      <c r="F3" s="25"/>
      <c r="G3" s="534" t="s">
        <v>160</v>
      </c>
      <c r="H3" s="534"/>
    </row>
    <row r="4" spans="1:17" ht="15" customHeight="1" x14ac:dyDescent="0.2">
      <c r="A4" s="530" t="s">
        <v>204</v>
      </c>
      <c r="B4" s="530" t="s">
        <v>2</v>
      </c>
      <c r="C4" s="530" t="s">
        <v>17</v>
      </c>
      <c r="D4" s="530"/>
      <c r="E4" s="530" t="s">
        <v>18</v>
      </c>
      <c r="F4" s="530"/>
      <c r="G4" s="530" t="s">
        <v>48</v>
      </c>
      <c r="H4" s="530"/>
      <c r="I4" s="530" t="s">
        <v>35</v>
      </c>
      <c r="J4" s="530"/>
      <c r="N4" s="182" t="s">
        <v>15</v>
      </c>
      <c r="Q4" s="4" t="s">
        <v>28</v>
      </c>
    </row>
    <row r="5" spans="1:17" ht="15" customHeight="1" x14ac:dyDescent="0.2">
      <c r="A5" s="530"/>
      <c r="B5" s="530"/>
      <c r="C5" s="96" t="s">
        <v>28</v>
      </c>
      <c r="D5" s="96" t="s">
        <v>15</v>
      </c>
      <c r="E5" s="96" t="s">
        <v>28</v>
      </c>
      <c r="F5" s="96" t="s">
        <v>15</v>
      </c>
      <c r="G5" s="96" t="s">
        <v>28</v>
      </c>
      <c r="H5" s="96" t="s">
        <v>15</v>
      </c>
      <c r="I5" s="96" t="s">
        <v>28</v>
      </c>
      <c r="J5" s="96" t="s">
        <v>15</v>
      </c>
      <c r="M5" s="129" t="s">
        <v>231</v>
      </c>
      <c r="N5" s="163" t="s">
        <v>210</v>
      </c>
      <c r="P5" s="4" t="s">
        <v>231</v>
      </c>
    </row>
    <row r="6" spans="1:17" ht="12.95" customHeight="1" x14ac:dyDescent="0.2">
      <c r="A6" s="48">
        <v>1</v>
      </c>
      <c r="B6" s="49" t="s">
        <v>50</v>
      </c>
      <c r="C6" s="85">
        <v>15</v>
      </c>
      <c r="D6" s="85">
        <v>570</v>
      </c>
      <c r="E6" s="85">
        <v>3</v>
      </c>
      <c r="F6" s="85">
        <v>4</v>
      </c>
      <c r="G6" s="85">
        <v>283</v>
      </c>
      <c r="H6" s="85">
        <v>631</v>
      </c>
      <c r="I6" s="85">
        <f>C6+E6+G6</f>
        <v>301</v>
      </c>
      <c r="J6" s="85">
        <f>D6+F6+H6</f>
        <v>1205</v>
      </c>
      <c r="K6" s="105">
        <f>NPA_PS_14!N6</f>
        <v>61104</v>
      </c>
      <c r="L6" s="105">
        <f t="shared" ref="L6:L37" si="0">J6+K6</f>
        <v>62309</v>
      </c>
      <c r="M6" s="106">
        <f>NPA_13!D6</f>
        <v>62309</v>
      </c>
      <c r="N6" s="183">
        <f t="shared" ref="N6:N65" si="1">L6-M6</f>
        <v>0</v>
      </c>
      <c r="O6" s="105">
        <f>I6+NPA_PS_14!M6</f>
        <v>15077</v>
      </c>
      <c r="P6" s="105">
        <f>NPA_13!C6</f>
        <v>15077</v>
      </c>
      <c r="Q6" s="4">
        <f>O6-P6</f>
        <v>0</v>
      </c>
    </row>
    <row r="7" spans="1:17" ht="12.95" customHeight="1" x14ac:dyDescent="0.2">
      <c r="A7" s="48">
        <v>2</v>
      </c>
      <c r="B7" s="49" t="s">
        <v>51</v>
      </c>
      <c r="C7" s="85">
        <v>0</v>
      </c>
      <c r="D7" s="85">
        <v>0</v>
      </c>
      <c r="E7" s="85">
        <v>0</v>
      </c>
      <c r="F7" s="85">
        <v>0</v>
      </c>
      <c r="G7" s="85">
        <v>40</v>
      </c>
      <c r="H7" s="85">
        <v>118</v>
      </c>
      <c r="I7" s="85">
        <f t="shared" ref="I7:I63" si="2">C7+E7+G7</f>
        <v>40</v>
      </c>
      <c r="J7" s="85">
        <f t="shared" ref="J7:J63" si="3">D7+F7+H7</f>
        <v>118</v>
      </c>
      <c r="K7" s="105">
        <f>NPA_PS_14!N7</f>
        <v>4256</v>
      </c>
      <c r="L7" s="105">
        <f t="shared" si="0"/>
        <v>4374</v>
      </c>
      <c r="M7" s="106">
        <f>NPA_13!D7</f>
        <v>4374</v>
      </c>
      <c r="N7" s="183">
        <f t="shared" si="1"/>
        <v>0</v>
      </c>
      <c r="O7" s="105">
        <f>I7+NPA_PS_14!M7</f>
        <v>384</v>
      </c>
      <c r="P7" s="105">
        <f>NPA_13!C7</f>
        <v>384</v>
      </c>
      <c r="Q7" s="4">
        <f t="shared" ref="Q7:Q65" si="4">O7-P7</f>
        <v>0</v>
      </c>
    </row>
    <row r="8" spans="1:17" ht="12.95" customHeight="1" x14ac:dyDescent="0.2">
      <c r="A8" s="48">
        <v>3</v>
      </c>
      <c r="B8" s="49" t="s">
        <v>52</v>
      </c>
      <c r="C8" s="85">
        <v>129</v>
      </c>
      <c r="D8" s="85">
        <v>2059</v>
      </c>
      <c r="E8" s="85">
        <v>0</v>
      </c>
      <c r="F8" s="85">
        <v>0</v>
      </c>
      <c r="G8" s="85">
        <v>3355</v>
      </c>
      <c r="H8" s="85">
        <v>85559</v>
      </c>
      <c r="I8" s="85">
        <f t="shared" si="2"/>
        <v>3484</v>
      </c>
      <c r="J8" s="85">
        <f t="shared" si="3"/>
        <v>87618</v>
      </c>
      <c r="K8" s="105">
        <f>NPA_PS_14!N8</f>
        <v>65945</v>
      </c>
      <c r="L8" s="105">
        <f t="shared" si="0"/>
        <v>153563</v>
      </c>
      <c r="M8" s="106">
        <f>NPA_13!D8</f>
        <v>153562.84</v>
      </c>
      <c r="N8" s="183">
        <f t="shared" si="1"/>
        <v>0.16000000000349246</v>
      </c>
      <c r="O8" s="105">
        <f>I8+NPA_PS_14!M8</f>
        <v>22339</v>
      </c>
      <c r="P8" s="105">
        <f>NPA_13!C8</f>
        <v>22339</v>
      </c>
      <c r="Q8" s="4">
        <f t="shared" si="4"/>
        <v>0</v>
      </c>
    </row>
    <row r="9" spans="1:17" ht="12.95" customHeight="1" x14ac:dyDescent="0.2">
      <c r="A9" s="48">
        <v>4</v>
      </c>
      <c r="B9" s="49" t="s">
        <v>53</v>
      </c>
      <c r="C9" s="85">
        <v>86</v>
      </c>
      <c r="D9" s="85">
        <v>865</v>
      </c>
      <c r="E9" s="85">
        <v>7</v>
      </c>
      <c r="F9" s="85">
        <v>88</v>
      </c>
      <c r="G9" s="85">
        <v>27088</v>
      </c>
      <c r="H9" s="85">
        <v>39503</v>
      </c>
      <c r="I9" s="85">
        <f t="shared" si="2"/>
        <v>27181</v>
      </c>
      <c r="J9" s="85">
        <f t="shared" si="3"/>
        <v>40456</v>
      </c>
      <c r="K9" s="105">
        <f>NPA_PS_14!N9</f>
        <v>158101</v>
      </c>
      <c r="L9" s="105">
        <f t="shared" si="0"/>
        <v>198557</v>
      </c>
      <c r="M9" s="106">
        <f>NPA_13!D9</f>
        <v>198557</v>
      </c>
      <c r="N9" s="183">
        <f t="shared" si="1"/>
        <v>0</v>
      </c>
      <c r="O9" s="105">
        <f>I9+NPA_PS_14!M9</f>
        <v>96002</v>
      </c>
      <c r="P9" s="105">
        <f>NPA_13!C9</f>
        <v>96002</v>
      </c>
      <c r="Q9" s="4">
        <f t="shared" si="4"/>
        <v>0</v>
      </c>
    </row>
    <row r="10" spans="1:17" ht="12" customHeight="1" x14ac:dyDescent="0.2">
      <c r="A10" s="48">
        <v>5</v>
      </c>
      <c r="B10" s="49" t="s">
        <v>54</v>
      </c>
      <c r="C10" s="85">
        <v>1</v>
      </c>
      <c r="D10" s="85">
        <v>103</v>
      </c>
      <c r="E10" s="85">
        <v>61</v>
      </c>
      <c r="F10" s="85">
        <v>96</v>
      </c>
      <c r="G10" s="85">
        <v>3270</v>
      </c>
      <c r="H10" s="85">
        <v>35394</v>
      </c>
      <c r="I10" s="85">
        <f t="shared" si="2"/>
        <v>3332</v>
      </c>
      <c r="J10" s="85">
        <f t="shared" si="3"/>
        <v>35593</v>
      </c>
      <c r="K10" s="105">
        <f>NPA_PS_14!N10</f>
        <v>42025</v>
      </c>
      <c r="L10" s="105">
        <f t="shared" si="0"/>
        <v>77618</v>
      </c>
      <c r="M10" s="106">
        <f>NPA_13!D10</f>
        <v>77618</v>
      </c>
      <c r="N10" s="183">
        <f t="shared" si="1"/>
        <v>0</v>
      </c>
      <c r="O10" s="105">
        <f>I10+NPA_PS_14!M10</f>
        <v>32833</v>
      </c>
      <c r="P10" s="105">
        <f>NPA_13!C10</f>
        <v>32833</v>
      </c>
      <c r="Q10" s="4">
        <f t="shared" si="4"/>
        <v>0</v>
      </c>
    </row>
    <row r="11" spans="1:17" ht="12.95" customHeight="1" x14ac:dyDescent="0.2">
      <c r="A11" s="48">
        <v>6</v>
      </c>
      <c r="B11" s="49" t="s">
        <v>55</v>
      </c>
      <c r="C11" s="85">
        <v>7</v>
      </c>
      <c r="D11" s="85">
        <v>15.5</v>
      </c>
      <c r="E11" s="85">
        <v>0</v>
      </c>
      <c r="F11" s="85">
        <v>0</v>
      </c>
      <c r="G11" s="85">
        <v>2306</v>
      </c>
      <c r="H11" s="85">
        <v>6485.56</v>
      </c>
      <c r="I11" s="85">
        <f t="shared" si="2"/>
        <v>2313</v>
      </c>
      <c r="J11" s="85">
        <f t="shared" si="3"/>
        <v>6501.06</v>
      </c>
      <c r="K11" s="105">
        <f>NPA_PS_14!N11</f>
        <v>47492.75</v>
      </c>
      <c r="L11" s="105">
        <f t="shared" si="0"/>
        <v>53993.81</v>
      </c>
      <c r="M11" s="106">
        <f>NPA_13!D11</f>
        <v>53994</v>
      </c>
      <c r="N11" s="183">
        <f t="shared" si="1"/>
        <v>-0.19000000000232831</v>
      </c>
      <c r="O11" s="105">
        <f>I11+NPA_PS_14!M11</f>
        <v>8706</v>
      </c>
      <c r="P11" s="105">
        <f>NPA_13!C11</f>
        <v>8706</v>
      </c>
      <c r="Q11" s="4">
        <f t="shared" si="4"/>
        <v>0</v>
      </c>
    </row>
    <row r="12" spans="1:17" ht="12.95" customHeight="1" x14ac:dyDescent="0.2">
      <c r="A12" s="48">
        <v>7</v>
      </c>
      <c r="B12" s="49" t="s">
        <v>56</v>
      </c>
      <c r="C12" s="85">
        <v>4</v>
      </c>
      <c r="D12" s="85">
        <v>126</v>
      </c>
      <c r="E12" s="85">
        <v>5</v>
      </c>
      <c r="F12" s="85">
        <v>86</v>
      </c>
      <c r="G12" s="85">
        <v>6677</v>
      </c>
      <c r="H12" s="85">
        <v>137112</v>
      </c>
      <c r="I12" s="85">
        <f t="shared" si="2"/>
        <v>6686</v>
      </c>
      <c r="J12" s="85">
        <f t="shared" si="3"/>
        <v>137324</v>
      </c>
      <c r="K12" s="105">
        <f>NPA_PS_14!N12</f>
        <v>86478</v>
      </c>
      <c r="L12" s="105">
        <f t="shared" si="0"/>
        <v>223802</v>
      </c>
      <c r="M12" s="106">
        <f>NPA_13!D12</f>
        <v>223802</v>
      </c>
      <c r="N12" s="183">
        <f t="shared" si="1"/>
        <v>0</v>
      </c>
      <c r="O12" s="105">
        <f>I12+NPA_PS_14!M12</f>
        <v>81469</v>
      </c>
      <c r="P12" s="105">
        <f>NPA_13!C12</f>
        <v>81469</v>
      </c>
      <c r="Q12" s="4">
        <f t="shared" si="4"/>
        <v>0</v>
      </c>
    </row>
    <row r="13" spans="1:17" ht="12.95" customHeight="1" x14ac:dyDescent="0.2">
      <c r="A13" s="48">
        <v>8</v>
      </c>
      <c r="B13" s="49" t="s">
        <v>43</v>
      </c>
      <c r="C13" s="85">
        <v>0</v>
      </c>
      <c r="D13" s="85">
        <v>0</v>
      </c>
      <c r="E13" s="85">
        <v>0</v>
      </c>
      <c r="F13" s="85">
        <v>0</v>
      </c>
      <c r="G13" s="85">
        <v>835</v>
      </c>
      <c r="H13" s="85">
        <v>6861.89</v>
      </c>
      <c r="I13" s="85">
        <f t="shared" si="2"/>
        <v>835</v>
      </c>
      <c r="J13" s="85">
        <f t="shared" si="3"/>
        <v>6861.89</v>
      </c>
      <c r="K13" s="105">
        <f>NPA_PS_14!N13</f>
        <v>9019.23</v>
      </c>
      <c r="L13" s="105">
        <f t="shared" si="0"/>
        <v>15881.119999999999</v>
      </c>
      <c r="M13" s="106">
        <f>NPA_13!D13</f>
        <v>15881.12</v>
      </c>
      <c r="N13" s="183">
        <f t="shared" si="1"/>
        <v>0</v>
      </c>
      <c r="O13" s="105">
        <f>I13+NPA_PS_14!M13</f>
        <v>3757</v>
      </c>
      <c r="P13" s="105">
        <f>NPA_13!C13</f>
        <v>3757</v>
      </c>
      <c r="Q13" s="4">
        <f t="shared" si="4"/>
        <v>0</v>
      </c>
    </row>
    <row r="14" spans="1:17" ht="12.95" customHeight="1" x14ac:dyDescent="0.2">
      <c r="A14" s="48">
        <v>9</v>
      </c>
      <c r="B14" s="49" t="s">
        <v>44</v>
      </c>
      <c r="C14" s="85">
        <v>12</v>
      </c>
      <c r="D14" s="85">
        <v>268</v>
      </c>
      <c r="E14" s="85">
        <v>0</v>
      </c>
      <c r="F14" s="85">
        <v>0</v>
      </c>
      <c r="G14" s="85">
        <v>905</v>
      </c>
      <c r="H14" s="85">
        <v>30846</v>
      </c>
      <c r="I14" s="85">
        <f t="shared" si="2"/>
        <v>917</v>
      </c>
      <c r="J14" s="85">
        <f t="shared" si="3"/>
        <v>31114</v>
      </c>
      <c r="K14" s="105">
        <f>NPA_PS_14!N14</f>
        <v>11997</v>
      </c>
      <c r="L14" s="105">
        <f t="shared" si="0"/>
        <v>43111</v>
      </c>
      <c r="M14" s="106">
        <f>NPA_13!D14</f>
        <v>43111</v>
      </c>
      <c r="N14" s="183">
        <f t="shared" si="1"/>
        <v>0</v>
      </c>
      <c r="O14" s="105">
        <f>I14+NPA_PS_14!M14</f>
        <v>9749</v>
      </c>
      <c r="P14" s="105">
        <f>NPA_13!C14</f>
        <v>9749</v>
      </c>
      <c r="Q14" s="4">
        <f t="shared" si="4"/>
        <v>0</v>
      </c>
    </row>
    <row r="15" spans="1:17" ht="12.95" customHeight="1" x14ac:dyDescent="0.2">
      <c r="A15" s="48">
        <v>10</v>
      </c>
      <c r="B15" s="49" t="s">
        <v>76</v>
      </c>
      <c r="C15" s="85">
        <v>3</v>
      </c>
      <c r="D15" s="85">
        <v>121</v>
      </c>
      <c r="E15" s="85">
        <v>0</v>
      </c>
      <c r="F15" s="85">
        <v>0</v>
      </c>
      <c r="G15" s="85">
        <v>225</v>
      </c>
      <c r="H15" s="85">
        <v>95483</v>
      </c>
      <c r="I15" s="85">
        <f t="shared" si="2"/>
        <v>228</v>
      </c>
      <c r="J15" s="85">
        <f t="shared" si="3"/>
        <v>95604</v>
      </c>
      <c r="K15" s="105">
        <f>NPA_PS_14!N15</f>
        <v>21567</v>
      </c>
      <c r="L15" s="105">
        <f t="shared" si="0"/>
        <v>117171</v>
      </c>
      <c r="M15" s="106">
        <f>NPA_13!D15</f>
        <v>117171</v>
      </c>
      <c r="N15" s="183">
        <f t="shared" si="1"/>
        <v>0</v>
      </c>
      <c r="O15" s="105">
        <f>I15+NPA_PS_14!M15</f>
        <v>9010</v>
      </c>
      <c r="P15" s="105">
        <f>NPA_13!C15</f>
        <v>9010</v>
      </c>
      <c r="Q15" s="4">
        <f t="shared" si="4"/>
        <v>0</v>
      </c>
    </row>
    <row r="16" spans="1:17" ht="12.95" customHeight="1" x14ac:dyDescent="0.2">
      <c r="A16" s="48">
        <v>11</v>
      </c>
      <c r="B16" s="49" t="s">
        <v>57</v>
      </c>
      <c r="C16" s="85">
        <v>0</v>
      </c>
      <c r="D16" s="85">
        <v>0</v>
      </c>
      <c r="E16" s="85">
        <v>0</v>
      </c>
      <c r="F16" s="85">
        <v>0</v>
      </c>
      <c r="G16" s="85">
        <v>16</v>
      </c>
      <c r="H16" s="85">
        <v>12511.24</v>
      </c>
      <c r="I16" s="85">
        <f t="shared" si="2"/>
        <v>16</v>
      </c>
      <c r="J16" s="85">
        <f t="shared" si="3"/>
        <v>12511.24</v>
      </c>
      <c r="K16" s="105">
        <f>NPA_PS_14!N16</f>
        <v>4033.13</v>
      </c>
      <c r="L16" s="105">
        <f t="shared" si="0"/>
        <v>16544.37</v>
      </c>
      <c r="M16" s="106">
        <f>NPA_13!D16</f>
        <v>16544.37</v>
      </c>
      <c r="N16" s="183">
        <f t="shared" si="1"/>
        <v>0</v>
      </c>
      <c r="O16" s="105">
        <f>I16+NPA_PS_14!M16</f>
        <v>948</v>
      </c>
      <c r="P16" s="105">
        <f>NPA_13!C16</f>
        <v>948</v>
      </c>
      <c r="Q16" s="4">
        <f t="shared" si="4"/>
        <v>0</v>
      </c>
    </row>
    <row r="17" spans="1:17" ht="12.95" customHeight="1" x14ac:dyDescent="0.2">
      <c r="A17" s="48">
        <v>12</v>
      </c>
      <c r="B17" s="49" t="s">
        <v>58</v>
      </c>
      <c r="C17" s="85">
        <v>0</v>
      </c>
      <c r="D17" s="85">
        <v>0</v>
      </c>
      <c r="E17" s="85">
        <v>0</v>
      </c>
      <c r="F17" s="85">
        <v>0</v>
      </c>
      <c r="G17" s="85">
        <v>153</v>
      </c>
      <c r="H17" s="85">
        <v>21231.77</v>
      </c>
      <c r="I17" s="85">
        <f t="shared" si="2"/>
        <v>153</v>
      </c>
      <c r="J17" s="85">
        <f t="shared" si="3"/>
        <v>21231.77</v>
      </c>
      <c r="K17" s="105">
        <f>NPA_PS_14!N17</f>
        <v>3219.6800000000003</v>
      </c>
      <c r="L17" s="105">
        <f t="shared" si="0"/>
        <v>24451.45</v>
      </c>
      <c r="M17" s="106">
        <f>NPA_13!D17</f>
        <v>24451.45</v>
      </c>
      <c r="N17" s="183">
        <f t="shared" si="1"/>
        <v>0</v>
      </c>
      <c r="O17" s="105">
        <f>I17+NPA_PS_14!M17</f>
        <v>1224</v>
      </c>
      <c r="P17" s="105">
        <f>NPA_13!C17</f>
        <v>1224</v>
      </c>
      <c r="Q17" s="4">
        <f t="shared" si="4"/>
        <v>0</v>
      </c>
    </row>
    <row r="18" spans="1:17" ht="12.95" customHeight="1" x14ac:dyDescent="0.2">
      <c r="A18" s="48">
        <v>13</v>
      </c>
      <c r="B18" s="49" t="s">
        <v>186</v>
      </c>
      <c r="C18" s="85">
        <v>3</v>
      </c>
      <c r="D18" s="85">
        <v>44</v>
      </c>
      <c r="E18" s="85">
        <v>0</v>
      </c>
      <c r="F18" s="85">
        <v>0</v>
      </c>
      <c r="G18" s="85">
        <v>258</v>
      </c>
      <c r="H18" s="85">
        <v>26679</v>
      </c>
      <c r="I18" s="85">
        <f t="shared" si="2"/>
        <v>261</v>
      </c>
      <c r="J18" s="85">
        <f t="shared" si="3"/>
        <v>26723</v>
      </c>
      <c r="K18" s="105">
        <f>NPA_PS_14!N18</f>
        <v>20804</v>
      </c>
      <c r="L18" s="105">
        <f t="shared" si="0"/>
        <v>47527</v>
      </c>
      <c r="M18" s="106">
        <f>NPA_13!D18</f>
        <v>47527</v>
      </c>
      <c r="N18" s="183">
        <f t="shared" si="1"/>
        <v>0</v>
      </c>
      <c r="O18" s="105">
        <f>I18+NPA_PS_14!M18</f>
        <v>8447</v>
      </c>
      <c r="P18" s="105">
        <f>NPA_13!C18</f>
        <v>8447</v>
      </c>
      <c r="Q18" s="4">
        <f t="shared" si="4"/>
        <v>0</v>
      </c>
    </row>
    <row r="19" spans="1:17" ht="12.95" customHeight="1" x14ac:dyDescent="0.2">
      <c r="A19" s="48">
        <v>14</v>
      </c>
      <c r="B19" s="49" t="s">
        <v>187</v>
      </c>
      <c r="C19" s="85">
        <v>1</v>
      </c>
      <c r="D19" s="85">
        <v>24</v>
      </c>
      <c r="E19" s="85">
        <v>13</v>
      </c>
      <c r="F19" s="85">
        <v>5</v>
      </c>
      <c r="G19" s="85">
        <v>584</v>
      </c>
      <c r="H19" s="85">
        <v>166</v>
      </c>
      <c r="I19" s="85">
        <f t="shared" si="2"/>
        <v>598</v>
      </c>
      <c r="J19" s="85">
        <f t="shared" si="3"/>
        <v>195</v>
      </c>
      <c r="K19" s="105">
        <f>NPA_PS_14!N19</f>
        <v>6614</v>
      </c>
      <c r="L19" s="105">
        <f t="shared" si="0"/>
        <v>6809</v>
      </c>
      <c r="M19" s="106">
        <f>NPA_13!D19</f>
        <v>6809</v>
      </c>
      <c r="N19" s="183">
        <f t="shared" si="1"/>
        <v>0</v>
      </c>
      <c r="O19" s="105">
        <f>I19+NPA_PS_14!M19</f>
        <v>5138</v>
      </c>
      <c r="P19" s="105">
        <f>NPA_13!C19</f>
        <v>5138</v>
      </c>
      <c r="Q19" s="4">
        <f t="shared" si="4"/>
        <v>0</v>
      </c>
    </row>
    <row r="20" spans="1:17" ht="12.95" customHeight="1" x14ac:dyDescent="0.2">
      <c r="A20" s="48">
        <v>15</v>
      </c>
      <c r="B20" s="49" t="s">
        <v>59</v>
      </c>
      <c r="C20" s="85">
        <v>79</v>
      </c>
      <c r="D20" s="85">
        <v>4442</v>
      </c>
      <c r="E20" s="85">
        <v>3</v>
      </c>
      <c r="F20" s="85">
        <v>45.92</v>
      </c>
      <c r="G20" s="85">
        <v>5241</v>
      </c>
      <c r="H20" s="85">
        <v>141543.07999999999</v>
      </c>
      <c r="I20" s="85">
        <f t="shared" si="2"/>
        <v>5323</v>
      </c>
      <c r="J20" s="85">
        <f t="shared" si="3"/>
        <v>146031</v>
      </c>
      <c r="K20" s="105">
        <f>NPA_PS_14!N20</f>
        <v>112286</v>
      </c>
      <c r="L20" s="105">
        <f t="shared" si="0"/>
        <v>258317</v>
      </c>
      <c r="M20" s="106">
        <f>NPA_13!D20</f>
        <v>258317</v>
      </c>
      <c r="N20" s="183">
        <f t="shared" si="1"/>
        <v>0</v>
      </c>
      <c r="O20" s="105">
        <f>I20+NPA_PS_14!M20</f>
        <v>35609</v>
      </c>
      <c r="P20" s="105">
        <f>NPA_13!C20</f>
        <v>35609</v>
      </c>
      <c r="Q20" s="4">
        <f t="shared" si="4"/>
        <v>0</v>
      </c>
    </row>
    <row r="21" spans="1:17" ht="12.95" customHeight="1" x14ac:dyDescent="0.2">
      <c r="A21" s="48">
        <v>16</v>
      </c>
      <c r="B21" s="49" t="s">
        <v>65</v>
      </c>
      <c r="C21" s="85">
        <v>15161</v>
      </c>
      <c r="D21" s="85">
        <v>12626</v>
      </c>
      <c r="E21" s="85">
        <v>1</v>
      </c>
      <c r="F21" s="85">
        <v>12</v>
      </c>
      <c r="G21" s="85">
        <v>5910</v>
      </c>
      <c r="H21" s="85">
        <v>999417</v>
      </c>
      <c r="I21" s="85">
        <f t="shared" si="2"/>
        <v>21072</v>
      </c>
      <c r="J21" s="85">
        <f t="shared" si="3"/>
        <v>1012055</v>
      </c>
      <c r="K21" s="105">
        <f>NPA_PS_14!N21</f>
        <v>101490</v>
      </c>
      <c r="L21" s="105">
        <f t="shared" si="0"/>
        <v>1113545</v>
      </c>
      <c r="M21" s="106">
        <f>NPA_13!D21</f>
        <v>1113545</v>
      </c>
      <c r="N21" s="183">
        <f t="shared" si="1"/>
        <v>0</v>
      </c>
      <c r="O21" s="105">
        <f>I21+NPA_PS_14!M21</f>
        <v>103791</v>
      </c>
      <c r="P21" s="105">
        <f>NPA_13!C21</f>
        <v>103791</v>
      </c>
      <c r="Q21" s="4">
        <f t="shared" si="4"/>
        <v>0</v>
      </c>
    </row>
    <row r="22" spans="1:17" ht="12.95" customHeight="1" x14ac:dyDescent="0.2">
      <c r="A22" s="48">
        <v>17</v>
      </c>
      <c r="B22" s="49" t="s">
        <v>60</v>
      </c>
      <c r="C22" s="85">
        <v>4</v>
      </c>
      <c r="D22" s="85">
        <v>30</v>
      </c>
      <c r="E22" s="85">
        <v>0</v>
      </c>
      <c r="F22" s="85">
        <v>0</v>
      </c>
      <c r="G22" s="85">
        <v>3125</v>
      </c>
      <c r="H22" s="85">
        <v>15981</v>
      </c>
      <c r="I22" s="85">
        <f t="shared" si="2"/>
        <v>3129</v>
      </c>
      <c r="J22" s="85">
        <f t="shared" si="3"/>
        <v>16011</v>
      </c>
      <c r="K22" s="105">
        <f>NPA_PS_14!N22</f>
        <v>15185</v>
      </c>
      <c r="L22" s="105">
        <f t="shared" si="0"/>
        <v>31196</v>
      </c>
      <c r="M22" s="106">
        <f>NPA_13!D22</f>
        <v>31196</v>
      </c>
      <c r="N22" s="183">
        <f t="shared" si="1"/>
        <v>0</v>
      </c>
      <c r="O22" s="105">
        <f>I22+NPA_PS_14!M22</f>
        <v>11994</v>
      </c>
      <c r="P22" s="105">
        <f>NPA_13!C22</f>
        <v>11994</v>
      </c>
      <c r="Q22" s="4">
        <f t="shared" si="4"/>
        <v>0</v>
      </c>
    </row>
    <row r="23" spans="1:17" ht="12.95" customHeight="1" x14ac:dyDescent="0.2">
      <c r="A23" s="48">
        <v>18</v>
      </c>
      <c r="B23" s="49" t="s">
        <v>188</v>
      </c>
      <c r="C23" s="85">
        <v>14</v>
      </c>
      <c r="D23" s="85">
        <v>25</v>
      </c>
      <c r="E23" s="85">
        <v>0</v>
      </c>
      <c r="F23" s="85">
        <v>0</v>
      </c>
      <c r="G23" s="85">
        <v>9288</v>
      </c>
      <c r="H23" s="85">
        <v>47483.87</v>
      </c>
      <c r="I23" s="85">
        <f t="shared" si="2"/>
        <v>9302</v>
      </c>
      <c r="J23" s="85">
        <f t="shared" si="3"/>
        <v>47508.87</v>
      </c>
      <c r="K23" s="105">
        <f>NPA_PS_14!N23</f>
        <v>34388</v>
      </c>
      <c r="L23" s="105">
        <f t="shared" si="0"/>
        <v>81896.87</v>
      </c>
      <c r="M23" s="106">
        <f>NPA_13!D23</f>
        <v>81896.87</v>
      </c>
      <c r="N23" s="183">
        <f t="shared" si="1"/>
        <v>0</v>
      </c>
      <c r="O23" s="105">
        <f>I23+NPA_PS_14!M23</f>
        <v>22949</v>
      </c>
      <c r="P23" s="105">
        <f>NPA_13!C23</f>
        <v>22949</v>
      </c>
      <c r="Q23" s="4">
        <f t="shared" si="4"/>
        <v>0</v>
      </c>
    </row>
    <row r="24" spans="1:17" ht="12.95" customHeight="1" x14ac:dyDescent="0.2">
      <c r="A24" s="48">
        <v>19</v>
      </c>
      <c r="B24" s="49" t="s">
        <v>61</v>
      </c>
      <c r="C24" s="85">
        <v>0</v>
      </c>
      <c r="D24" s="85">
        <v>0</v>
      </c>
      <c r="E24" s="85">
        <v>0</v>
      </c>
      <c r="F24" s="85">
        <v>0</v>
      </c>
      <c r="G24" s="85">
        <v>9466</v>
      </c>
      <c r="H24" s="85">
        <v>32937</v>
      </c>
      <c r="I24" s="85">
        <f t="shared" si="2"/>
        <v>9466</v>
      </c>
      <c r="J24" s="85">
        <f t="shared" si="3"/>
        <v>32937</v>
      </c>
      <c r="K24" s="105">
        <f>NPA_PS_14!N24</f>
        <v>66338</v>
      </c>
      <c r="L24" s="105">
        <f t="shared" si="0"/>
        <v>99275</v>
      </c>
      <c r="M24" s="106">
        <f>NPA_13!D24</f>
        <v>99275</v>
      </c>
      <c r="N24" s="183">
        <f t="shared" si="1"/>
        <v>0</v>
      </c>
      <c r="O24" s="105">
        <f>I24+NPA_PS_14!M24</f>
        <v>46643</v>
      </c>
      <c r="P24" s="105">
        <f>NPA_13!C24</f>
        <v>46643</v>
      </c>
      <c r="Q24" s="4">
        <f t="shared" si="4"/>
        <v>0</v>
      </c>
    </row>
    <row r="25" spans="1:17" ht="12.95" customHeight="1" x14ac:dyDescent="0.2">
      <c r="A25" s="48">
        <v>20</v>
      </c>
      <c r="B25" s="49" t="s">
        <v>62</v>
      </c>
      <c r="C25" s="85">
        <v>4</v>
      </c>
      <c r="D25" s="85">
        <v>107.23</v>
      </c>
      <c r="E25" s="85">
        <v>0</v>
      </c>
      <c r="F25" s="85">
        <v>0</v>
      </c>
      <c r="G25" s="85">
        <v>23</v>
      </c>
      <c r="H25" s="85">
        <v>5078.8600000000006</v>
      </c>
      <c r="I25" s="85">
        <f t="shared" si="2"/>
        <v>27</v>
      </c>
      <c r="J25" s="85">
        <f t="shared" si="3"/>
        <v>5186.09</v>
      </c>
      <c r="K25" s="105">
        <f>NPA_PS_14!N25</f>
        <v>957.30000000000007</v>
      </c>
      <c r="L25" s="105">
        <f t="shared" si="0"/>
        <v>6143.39</v>
      </c>
      <c r="M25" s="106">
        <f>NPA_13!D25</f>
        <v>6143</v>
      </c>
      <c r="N25" s="183">
        <f t="shared" si="1"/>
        <v>0.39000000000032742</v>
      </c>
      <c r="O25" s="105">
        <f>I25+NPA_PS_14!M25</f>
        <v>237</v>
      </c>
      <c r="P25" s="105">
        <f>NPA_13!C25</f>
        <v>237</v>
      </c>
      <c r="Q25" s="4">
        <f t="shared" si="4"/>
        <v>0</v>
      </c>
    </row>
    <row r="26" spans="1:17" ht="12.95" customHeight="1" x14ac:dyDescent="0.2">
      <c r="A26" s="48">
        <v>21</v>
      </c>
      <c r="B26" s="49" t="s">
        <v>45</v>
      </c>
      <c r="C26" s="85">
        <v>0</v>
      </c>
      <c r="D26" s="85">
        <v>0</v>
      </c>
      <c r="E26" s="85">
        <v>0</v>
      </c>
      <c r="F26" s="85">
        <v>0</v>
      </c>
      <c r="G26" s="85">
        <v>254</v>
      </c>
      <c r="H26" s="85">
        <v>1144</v>
      </c>
      <c r="I26" s="85">
        <f t="shared" si="2"/>
        <v>254</v>
      </c>
      <c r="J26" s="85">
        <f t="shared" si="3"/>
        <v>1144</v>
      </c>
      <c r="K26" s="105">
        <f>NPA_PS_14!N26</f>
        <v>3278</v>
      </c>
      <c r="L26" s="105">
        <f t="shared" si="0"/>
        <v>4422</v>
      </c>
      <c r="M26" s="106">
        <f>NPA_13!D26</f>
        <v>4422</v>
      </c>
      <c r="N26" s="183">
        <f t="shared" si="1"/>
        <v>0</v>
      </c>
      <c r="O26" s="105">
        <f>I26+NPA_PS_14!M26</f>
        <v>1778</v>
      </c>
      <c r="P26" s="105">
        <f>NPA_13!C26</f>
        <v>1778</v>
      </c>
      <c r="Q26" s="4">
        <f t="shared" si="4"/>
        <v>0</v>
      </c>
    </row>
    <row r="27" spans="1:17" ht="12.95" customHeight="1" x14ac:dyDescent="0.2">
      <c r="A27" s="307"/>
      <c r="B27" s="140" t="s">
        <v>295</v>
      </c>
      <c r="C27" s="164">
        <f t="shared" ref="C27:J27" si="5">SUM(C6:C26)</f>
        <v>15523</v>
      </c>
      <c r="D27" s="164">
        <f t="shared" si="5"/>
        <v>21425.73</v>
      </c>
      <c r="E27" s="164">
        <f t="shared" si="5"/>
        <v>93</v>
      </c>
      <c r="F27" s="164">
        <f t="shared" si="5"/>
        <v>336.92</v>
      </c>
      <c r="G27" s="164">
        <f t="shared" si="5"/>
        <v>79302</v>
      </c>
      <c r="H27" s="164">
        <f t="shared" si="5"/>
        <v>1742166.2700000003</v>
      </c>
      <c r="I27" s="164">
        <f t="shared" si="5"/>
        <v>94918</v>
      </c>
      <c r="J27" s="164">
        <f t="shared" si="5"/>
        <v>1763928.9200000002</v>
      </c>
      <c r="K27" s="105">
        <f>NPA_PS_14!N27</f>
        <v>876578.09000000008</v>
      </c>
      <c r="L27" s="105">
        <f t="shared" si="0"/>
        <v>2640507.0100000002</v>
      </c>
      <c r="M27" s="106">
        <f>NPA_13!D27</f>
        <v>2640506.65</v>
      </c>
      <c r="N27" s="183">
        <f t="shared" si="1"/>
        <v>0.36000000033527613</v>
      </c>
      <c r="O27" s="105">
        <f>I27+NPA_PS_14!M27</f>
        <v>518084</v>
      </c>
      <c r="P27" s="105">
        <f>NPA_13!C27</f>
        <v>518084</v>
      </c>
      <c r="Q27" s="4">
        <f t="shared" si="4"/>
        <v>0</v>
      </c>
    </row>
    <row r="28" spans="1:17" ht="12.95" customHeight="1" x14ac:dyDescent="0.2">
      <c r="A28" s="48">
        <v>22</v>
      </c>
      <c r="B28" s="49" t="s">
        <v>42</v>
      </c>
      <c r="C28" s="85">
        <v>0</v>
      </c>
      <c r="D28" s="85">
        <v>0</v>
      </c>
      <c r="E28" s="85">
        <v>0</v>
      </c>
      <c r="F28" s="85">
        <v>0</v>
      </c>
      <c r="G28" s="85">
        <v>830</v>
      </c>
      <c r="H28" s="85">
        <v>34798.39</v>
      </c>
      <c r="I28" s="85">
        <f t="shared" si="2"/>
        <v>830</v>
      </c>
      <c r="J28" s="85">
        <f t="shared" si="3"/>
        <v>34798.39</v>
      </c>
      <c r="K28" s="105">
        <f>NPA_PS_14!N28</f>
        <v>18870.940000000002</v>
      </c>
      <c r="L28" s="105">
        <f t="shared" si="0"/>
        <v>53669.33</v>
      </c>
      <c r="M28" s="106">
        <f>NPA_13!D28</f>
        <v>53669.33</v>
      </c>
      <c r="N28" s="183">
        <f t="shared" si="1"/>
        <v>0</v>
      </c>
      <c r="O28" s="105">
        <f>I28+NPA_PS_14!M28</f>
        <v>8223</v>
      </c>
      <c r="P28" s="105">
        <f>NPA_13!C28</f>
        <v>8223</v>
      </c>
      <c r="Q28" s="4">
        <f t="shared" si="4"/>
        <v>0</v>
      </c>
    </row>
    <row r="29" spans="1:17" ht="12.95" customHeight="1" x14ac:dyDescent="0.2">
      <c r="A29" s="48">
        <v>23</v>
      </c>
      <c r="B29" s="49" t="s">
        <v>189</v>
      </c>
      <c r="C29" s="85">
        <v>0</v>
      </c>
      <c r="D29" s="85">
        <v>0</v>
      </c>
      <c r="E29" s="85">
        <v>0</v>
      </c>
      <c r="F29" s="85">
        <v>0</v>
      </c>
      <c r="G29" s="85">
        <v>2</v>
      </c>
      <c r="H29" s="85">
        <v>74.14</v>
      </c>
      <c r="I29" s="85">
        <f t="shared" si="2"/>
        <v>2</v>
      </c>
      <c r="J29" s="85">
        <f t="shared" si="3"/>
        <v>74.14</v>
      </c>
      <c r="K29" s="105">
        <f>NPA_PS_14!N29</f>
        <v>2061.4</v>
      </c>
      <c r="L29" s="105">
        <f t="shared" si="0"/>
        <v>2135.54</v>
      </c>
      <c r="M29" s="106">
        <f>NPA_13!D29</f>
        <v>2135.6</v>
      </c>
      <c r="N29" s="183">
        <f t="shared" si="1"/>
        <v>-5.999999999994543E-2</v>
      </c>
      <c r="O29" s="105">
        <f>I29+NPA_PS_14!M29</f>
        <v>6422</v>
      </c>
      <c r="P29" s="105">
        <f>NPA_13!C29</f>
        <v>6422</v>
      </c>
      <c r="Q29" s="4">
        <f t="shared" si="4"/>
        <v>0</v>
      </c>
    </row>
    <row r="30" spans="1:17" ht="12.95" customHeight="1" x14ac:dyDescent="0.2">
      <c r="A30" s="48">
        <v>24</v>
      </c>
      <c r="B30" s="49" t="s">
        <v>190</v>
      </c>
      <c r="C30" s="85">
        <v>0</v>
      </c>
      <c r="D30" s="85">
        <v>0</v>
      </c>
      <c r="E30" s="85">
        <v>0</v>
      </c>
      <c r="F30" s="85">
        <v>0</v>
      </c>
      <c r="G30" s="85">
        <v>0</v>
      </c>
      <c r="H30" s="85">
        <v>0</v>
      </c>
      <c r="I30" s="85">
        <f t="shared" si="2"/>
        <v>0</v>
      </c>
      <c r="J30" s="85">
        <f t="shared" si="3"/>
        <v>0</v>
      </c>
      <c r="K30" s="105">
        <f>NPA_PS_14!N30</f>
        <v>0</v>
      </c>
      <c r="L30" s="105">
        <f t="shared" si="0"/>
        <v>0</v>
      </c>
      <c r="M30" s="106">
        <f>NPA_13!D30</f>
        <v>0</v>
      </c>
      <c r="N30" s="183">
        <f t="shared" si="1"/>
        <v>0</v>
      </c>
      <c r="O30" s="105">
        <f>I30+NPA_PS_14!M30</f>
        <v>0</v>
      </c>
      <c r="P30" s="105">
        <f>NPA_13!C30</f>
        <v>0</v>
      </c>
      <c r="Q30" s="4">
        <f t="shared" si="4"/>
        <v>0</v>
      </c>
    </row>
    <row r="31" spans="1:17" ht="12.95" customHeight="1" x14ac:dyDescent="0.2">
      <c r="A31" s="48">
        <v>25</v>
      </c>
      <c r="B31" s="49" t="s">
        <v>46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  <c r="I31" s="85">
        <f t="shared" si="2"/>
        <v>0</v>
      </c>
      <c r="J31" s="85">
        <f t="shared" si="3"/>
        <v>0</v>
      </c>
      <c r="K31" s="105">
        <f>NPA_PS_14!N31</f>
        <v>133.5</v>
      </c>
      <c r="L31" s="105">
        <f t="shared" si="0"/>
        <v>133.5</v>
      </c>
      <c r="M31" s="106">
        <f>NPA_13!D31</f>
        <v>133.5</v>
      </c>
      <c r="N31" s="183">
        <f t="shared" si="1"/>
        <v>0</v>
      </c>
      <c r="O31" s="105">
        <f>I31+NPA_PS_14!M31</f>
        <v>3</v>
      </c>
      <c r="P31" s="105">
        <f>NPA_13!C31</f>
        <v>3</v>
      </c>
      <c r="Q31" s="4">
        <f t="shared" si="4"/>
        <v>0</v>
      </c>
    </row>
    <row r="32" spans="1:17" ht="12.95" customHeight="1" x14ac:dyDescent="0.2">
      <c r="A32" s="48">
        <v>26</v>
      </c>
      <c r="B32" s="49" t="s">
        <v>191</v>
      </c>
      <c r="C32" s="85">
        <v>3</v>
      </c>
      <c r="D32" s="85">
        <v>74</v>
      </c>
      <c r="E32" s="85">
        <v>0</v>
      </c>
      <c r="F32" s="85">
        <v>0</v>
      </c>
      <c r="G32" s="85">
        <v>13</v>
      </c>
      <c r="H32" s="85">
        <v>530</v>
      </c>
      <c r="I32" s="85">
        <f t="shared" si="2"/>
        <v>16</v>
      </c>
      <c r="J32" s="85">
        <f t="shared" si="3"/>
        <v>604</v>
      </c>
      <c r="K32" s="105">
        <f>NPA_PS_14!N32</f>
        <v>2373</v>
      </c>
      <c r="L32" s="105">
        <f t="shared" si="0"/>
        <v>2977</v>
      </c>
      <c r="M32" s="106">
        <f>NPA_13!D32</f>
        <v>2977</v>
      </c>
      <c r="N32" s="183">
        <f t="shared" si="1"/>
        <v>0</v>
      </c>
      <c r="O32" s="105">
        <f>I32+NPA_PS_14!M32</f>
        <v>2737</v>
      </c>
      <c r="P32" s="105">
        <f>NPA_13!C32</f>
        <v>2737</v>
      </c>
      <c r="Q32" s="4">
        <f t="shared" si="4"/>
        <v>0</v>
      </c>
    </row>
    <row r="33" spans="1:17" ht="12.95" customHeight="1" x14ac:dyDescent="0.2">
      <c r="A33" s="48">
        <v>27</v>
      </c>
      <c r="B33" s="49" t="s">
        <v>192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85">
        <f t="shared" si="2"/>
        <v>0</v>
      </c>
      <c r="J33" s="85">
        <f t="shared" si="3"/>
        <v>0</v>
      </c>
      <c r="K33" s="105">
        <f>NPA_PS_14!N33</f>
        <v>0</v>
      </c>
      <c r="L33" s="105">
        <f t="shared" si="0"/>
        <v>0</v>
      </c>
      <c r="M33" s="106">
        <f>NPA_13!D33</f>
        <v>0</v>
      </c>
      <c r="N33" s="183">
        <f t="shared" si="1"/>
        <v>0</v>
      </c>
      <c r="O33" s="105">
        <f>I33+NPA_PS_14!M33</f>
        <v>0</v>
      </c>
      <c r="P33" s="105">
        <f>NPA_13!C33</f>
        <v>0</v>
      </c>
      <c r="Q33" s="4">
        <f t="shared" si="4"/>
        <v>0</v>
      </c>
    </row>
    <row r="34" spans="1:17" ht="12.95" customHeight="1" x14ac:dyDescent="0.2">
      <c r="A34" s="48">
        <v>28</v>
      </c>
      <c r="B34" s="49" t="s">
        <v>193</v>
      </c>
      <c r="C34" s="85">
        <v>0</v>
      </c>
      <c r="D34" s="85">
        <v>0</v>
      </c>
      <c r="E34" s="85">
        <v>0</v>
      </c>
      <c r="F34" s="85">
        <v>0</v>
      </c>
      <c r="G34" s="85">
        <v>19</v>
      </c>
      <c r="H34" s="85">
        <v>1152</v>
      </c>
      <c r="I34" s="85">
        <f t="shared" si="2"/>
        <v>19</v>
      </c>
      <c r="J34" s="85">
        <f t="shared" si="3"/>
        <v>1152</v>
      </c>
      <c r="K34" s="105">
        <f>NPA_PS_14!N34</f>
        <v>53</v>
      </c>
      <c r="L34" s="105">
        <f t="shared" si="0"/>
        <v>1205</v>
      </c>
      <c r="M34" s="106">
        <f>NPA_13!D34</f>
        <v>1205</v>
      </c>
      <c r="N34" s="183">
        <f t="shared" si="1"/>
        <v>0</v>
      </c>
      <c r="O34" s="105">
        <f>I34+NPA_PS_14!M34</f>
        <v>39</v>
      </c>
      <c r="P34" s="105">
        <f>NPA_13!C34</f>
        <v>39</v>
      </c>
      <c r="Q34" s="4">
        <f t="shared" si="4"/>
        <v>0</v>
      </c>
    </row>
    <row r="35" spans="1:17" ht="12.95" customHeight="1" x14ac:dyDescent="0.2">
      <c r="A35" s="48">
        <v>29</v>
      </c>
      <c r="B35" s="49" t="s">
        <v>66</v>
      </c>
      <c r="C35" s="85">
        <v>0</v>
      </c>
      <c r="D35" s="85">
        <v>0</v>
      </c>
      <c r="E35" s="85">
        <v>0</v>
      </c>
      <c r="F35" s="85">
        <v>0</v>
      </c>
      <c r="G35" s="85">
        <v>7305</v>
      </c>
      <c r="H35" s="85">
        <v>15612.71</v>
      </c>
      <c r="I35" s="85">
        <f t="shared" si="2"/>
        <v>7305</v>
      </c>
      <c r="J35" s="85">
        <f t="shared" si="3"/>
        <v>15612.71</v>
      </c>
      <c r="K35" s="105">
        <f>NPA_PS_14!N35</f>
        <v>40760.21</v>
      </c>
      <c r="L35" s="105">
        <f t="shared" si="0"/>
        <v>56372.92</v>
      </c>
      <c r="M35" s="106">
        <f>NPA_13!D35</f>
        <v>56372.92</v>
      </c>
      <c r="N35" s="183">
        <f t="shared" si="1"/>
        <v>0</v>
      </c>
      <c r="O35" s="105">
        <f>I35+NPA_PS_14!M35</f>
        <v>42031</v>
      </c>
      <c r="P35" s="105">
        <f>NPA_13!C35</f>
        <v>42031</v>
      </c>
      <c r="Q35" s="4">
        <f t="shared" si="4"/>
        <v>0</v>
      </c>
    </row>
    <row r="36" spans="1:17" ht="12.95" customHeight="1" x14ac:dyDescent="0.2">
      <c r="A36" s="48">
        <v>30</v>
      </c>
      <c r="B36" s="49" t="s">
        <v>67</v>
      </c>
      <c r="C36" s="85">
        <v>141</v>
      </c>
      <c r="D36" s="85">
        <v>1940.1703413</v>
      </c>
      <c r="E36" s="85">
        <v>0</v>
      </c>
      <c r="F36" s="85">
        <v>0</v>
      </c>
      <c r="G36" s="85">
        <v>5201</v>
      </c>
      <c r="H36" s="85">
        <v>248829</v>
      </c>
      <c r="I36" s="85">
        <f t="shared" si="2"/>
        <v>5342</v>
      </c>
      <c r="J36" s="85">
        <f t="shared" si="3"/>
        <v>250769.17034129999</v>
      </c>
      <c r="K36" s="105">
        <f>NPA_PS_14!N36</f>
        <v>16293.546659499996</v>
      </c>
      <c r="L36" s="105">
        <f t="shared" si="0"/>
        <v>267062.71700080001</v>
      </c>
      <c r="M36" s="106">
        <f>NPA_13!D36</f>
        <v>267062.46168758627</v>
      </c>
      <c r="N36" s="183">
        <f t="shared" si="1"/>
        <v>0.25531321374000981</v>
      </c>
      <c r="O36" s="105">
        <f>I36+NPA_PS_14!M36</f>
        <v>11911</v>
      </c>
      <c r="P36" s="105">
        <f>NPA_13!C36</f>
        <v>11911</v>
      </c>
      <c r="Q36" s="4">
        <f t="shared" si="4"/>
        <v>0</v>
      </c>
    </row>
    <row r="37" spans="1:17" ht="12.95" customHeight="1" x14ac:dyDescent="0.2">
      <c r="A37" s="48">
        <v>31</v>
      </c>
      <c r="B37" s="49" t="s">
        <v>194</v>
      </c>
      <c r="C37" s="85">
        <v>0</v>
      </c>
      <c r="D37" s="85">
        <v>0</v>
      </c>
      <c r="E37" s="85">
        <v>0</v>
      </c>
      <c r="F37" s="85">
        <v>0</v>
      </c>
      <c r="G37" s="85">
        <v>29</v>
      </c>
      <c r="H37" s="85">
        <v>9.31</v>
      </c>
      <c r="I37" s="85">
        <f t="shared" si="2"/>
        <v>29</v>
      </c>
      <c r="J37" s="85">
        <f t="shared" si="3"/>
        <v>9.31</v>
      </c>
      <c r="K37" s="105">
        <f>NPA_PS_14!N37</f>
        <v>135.13</v>
      </c>
      <c r="L37" s="105">
        <f t="shared" si="0"/>
        <v>144.44</v>
      </c>
      <c r="M37" s="106">
        <f>NPA_13!D37</f>
        <v>144.43</v>
      </c>
      <c r="N37" s="183">
        <f t="shared" si="1"/>
        <v>9.9999999999909051E-3</v>
      </c>
      <c r="O37" s="105">
        <f>I37+NPA_PS_14!M37</f>
        <v>1135</v>
      </c>
      <c r="P37" s="105">
        <f>NPA_13!C37</f>
        <v>1135</v>
      </c>
      <c r="Q37" s="4">
        <f t="shared" si="4"/>
        <v>0</v>
      </c>
    </row>
    <row r="38" spans="1:17" ht="12.95" customHeight="1" x14ac:dyDescent="0.2">
      <c r="A38" s="48">
        <v>32</v>
      </c>
      <c r="B38" s="49" t="s">
        <v>195</v>
      </c>
      <c r="C38" s="85">
        <v>0</v>
      </c>
      <c r="D38" s="85">
        <v>0</v>
      </c>
      <c r="E38" s="85">
        <v>0</v>
      </c>
      <c r="F38" s="85">
        <v>0</v>
      </c>
      <c r="G38" s="85">
        <v>4813</v>
      </c>
      <c r="H38" s="85">
        <v>19</v>
      </c>
      <c r="I38" s="85">
        <f t="shared" si="2"/>
        <v>4813</v>
      </c>
      <c r="J38" s="85">
        <f t="shared" si="3"/>
        <v>19</v>
      </c>
      <c r="K38" s="105">
        <f>NPA_PS_14!N38</f>
        <v>21.060000000000002</v>
      </c>
      <c r="L38" s="105">
        <f t="shared" ref="L38:L65" si="6">J38+K38</f>
        <v>40.06</v>
      </c>
      <c r="M38" s="106">
        <f>NPA_13!D38</f>
        <v>40</v>
      </c>
      <c r="N38" s="183">
        <f t="shared" si="1"/>
        <v>6.0000000000002274E-2</v>
      </c>
      <c r="O38" s="105">
        <f>I38+NPA_PS_14!M38</f>
        <v>9087</v>
      </c>
      <c r="P38" s="105">
        <f>NPA_13!C38</f>
        <v>9087</v>
      </c>
      <c r="Q38" s="4">
        <f t="shared" si="4"/>
        <v>0</v>
      </c>
    </row>
    <row r="39" spans="1:17" ht="12.95" customHeight="1" x14ac:dyDescent="0.2">
      <c r="A39" s="48">
        <v>33</v>
      </c>
      <c r="B39" s="49" t="s">
        <v>196</v>
      </c>
      <c r="C39" s="85">
        <v>0</v>
      </c>
      <c r="D39" s="85">
        <v>0</v>
      </c>
      <c r="E39" s="85">
        <v>0</v>
      </c>
      <c r="F39" s="85">
        <v>0</v>
      </c>
      <c r="G39" s="85">
        <v>59</v>
      </c>
      <c r="H39" s="85">
        <v>107</v>
      </c>
      <c r="I39" s="85">
        <f t="shared" si="2"/>
        <v>59</v>
      </c>
      <c r="J39" s="85">
        <f t="shared" si="3"/>
        <v>107</v>
      </c>
      <c r="K39" s="105">
        <f>NPA_PS_14!N39</f>
        <v>258</v>
      </c>
      <c r="L39" s="105">
        <f t="shared" si="6"/>
        <v>365</v>
      </c>
      <c r="M39" s="106">
        <f>NPA_13!D39</f>
        <v>365</v>
      </c>
      <c r="N39" s="183">
        <f t="shared" si="1"/>
        <v>0</v>
      </c>
      <c r="O39" s="105">
        <f>I39+NPA_PS_14!M39</f>
        <v>97</v>
      </c>
      <c r="P39" s="105">
        <f>NPA_13!C39</f>
        <v>97</v>
      </c>
      <c r="Q39" s="4">
        <f t="shared" si="4"/>
        <v>0</v>
      </c>
    </row>
    <row r="40" spans="1:17" ht="12.95" customHeight="1" x14ac:dyDescent="0.2">
      <c r="A40" s="48">
        <v>34</v>
      </c>
      <c r="B40" s="49" t="s">
        <v>197</v>
      </c>
      <c r="C40" s="85">
        <v>0</v>
      </c>
      <c r="D40" s="85">
        <v>0</v>
      </c>
      <c r="E40" s="85">
        <v>0</v>
      </c>
      <c r="F40" s="85">
        <v>0</v>
      </c>
      <c r="G40" s="85">
        <v>13</v>
      </c>
      <c r="H40" s="85">
        <v>262.12</v>
      </c>
      <c r="I40" s="85">
        <f t="shared" si="2"/>
        <v>13</v>
      </c>
      <c r="J40" s="85">
        <f t="shared" si="3"/>
        <v>262.12</v>
      </c>
      <c r="K40" s="105">
        <f>NPA_PS_14!N40</f>
        <v>379.09</v>
      </c>
      <c r="L40" s="105">
        <f t="shared" si="6"/>
        <v>641.21</v>
      </c>
      <c r="M40" s="106">
        <f>NPA_13!D40</f>
        <v>641.21</v>
      </c>
      <c r="N40" s="183">
        <f t="shared" si="1"/>
        <v>0</v>
      </c>
      <c r="O40" s="105">
        <f>I40+NPA_PS_14!M40</f>
        <v>51</v>
      </c>
      <c r="P40" s="105">
        <f>NPA_13!C40</f>
        <v>51</v>
      </c>
      <c r="Q40" s="4">
        <f t="shared" si="4"/>
        <v>0</v>
      </c>
    </row>
    <row r="41" spans="1:17" ht="12.95" customHeight="1" x14ac:dyDescent="0.2">
      <c r="A41" s="48">
        <v>35</v>
      </c>
      <c r="B41" s="49" t="s">
        <v>198</v>
      </c>
      <c r="C41" s="85">
        <v>0</v>
      </c>
      <c r="D41" s="85">
        <v>0</v>
      </c>
      <c r="E41" s="85">
        <v>0</v>
      </c>
      <c r="F41" s="85">
        <v>0</v>
      </c>
      <c r="G41" s="85">
        <v>2</v>
      </c>
      <c r="H41" s="85">
        <v>73.45</v>
      </c>
      <c r="I41" s="85">
        <f t="shared" si="2"/>
        <v>2</v>
      </c>
      <c r="J41" s="85">
        <f t="shared" si="3"/>
        <v>73.45</v>
      </c>
      <c r="K41" s="105">
        <f>NPA_PS_14!N41</f>
        <v>0</v>
      </c>
      <c r="L41" s="105">
        <f t="shared" si="6"/>
        <v>73.45</v>
      </c>
      <c r="M41" s="106">
        <f>NPA_13!D41</f>
        <v>73.52</v>
      </c>
      <c r="N41" s="183">
        <f t="shared" si="1"/>
        <v>-6.9999999999993179E-2</v>
      </c>
      <c r="O41" s="105">
        <f>I41+NPA_PS_14!M41</f>
        <v>2</v>
      </c>
      <c r="P41" s="105">
        <f>NPA_13!C41</f>
        <v>2</v>
      </c>
      <c r="Q41" s="4">
        <f t="shared" si="4"/>
        <v>0</v>
      </c>
    </row>
    <row r="42" spans="1:17" ht="12.95" customHeight="1" x14ac:dyDescent="0.2">
      <c r="A42" s="48">
        <v>36</v>
      </c>
      <c r="B42" s="49" t="s">
        <v>68</v>
      </c>
      <c r="C42" s="85">
        <v>0</v>
      </c>
      <c r="D42" s="85">
        <v>0</v>
      </c>
      <c r="E42" s="85">
        <v>0</v>
      </c>
      <c r="F42" s="85">
        <v>0</v>
      </c>
      <c r="G42" s="85">
        <v>139</v>
      </c>
      <c r="H42" s="85">
        <v>3584.69</v>
      </c>
      <c r="I42" s="85">
        <f t="shared" si="2"/>
        <v>139</v>
      </c>
      <c r="J42" s="85">
        <f t="shared" si="3"/>
        <v>3584.69</v>
      </c>
      <c r="K42" s="105">
        <f>NPA_PS_14!N42</f>
        <v>7359.4800000000005</v>
      </c>
      <c r="L42" s="105">
        <f t="shared" si="6"/>
        <v>10944.17</v>
      </c>
      <c r="M42" s="106">
        <f>NPA_13!D42</f>
        <v>10944.16</v>
      </c>
      <c r="N42" s="183">
        <f t="shared" si="1"/>
        <v>1.0000000000218279E-2</v>
      </c>
      <c r="O42" s="105">
        <f>I42+NPA_PS_14!M42</f>
        <v>1904</v>
      </c>
      <c r="P42" s="105">
        <f>NPA_13!C42</f>
        <v>1904</v>
      </c>
      <c r="Q42" s="4">
        <f t="shared" si="4"/>
        <v>0</v>
      </c>
    </row>
    <row r="43" spans="1:17" ht="12.95" customHeight="1" x14ac:dyDescent="0.2">
      <c r="A43" s="48">
        <v>37</v>
      </c>
      <c r="B43" s="49" t="s">
        <v>199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5">
        <v>0</v>
      </c>
      <c r="I43" s="85">
        <f t="shared" si="2"/>
        <v>0</v>
      </c>
      <c r="J43" s="85">
        <f t="shared" si="3"/>
        <v>0</v>
      </c>
      <c r="K43" s="105">
        <f>NPA_PS_14!N43</f>
        <v>275</v>
      </c>
      <c r="L43" s="105">
        <f t="shared" si="6"/>
        <v>275</v>
      </c>
      <c r="M43" s="106">
        <f>NPA_13!D43</f>
        <v>274.69</v>
      </c>
      <c r="N43" s="183">
        <f t="shared" si="1"/>
        <v>0.31000000000000227</v>
      </c>
      <c r="O43" s="105">
        <f>I43+NPA_PS_14!M43</f>
        <v>8</v>
      </c>
      <c r="P43" s="105">
        <f>NPA_13!C43</f>
        <v>8</v>
      </c>
      <c r="Q43" s="4">
        <f t="shared" si="4"/>
        <v>0</v>
      </c>
    </row>
    <row r="44" spans="1:17" ht="12.95" customHeight="1" x14ac:dyDescent="0.2">
      <c r="A44" s="48">
        <v>38</v>
      </c>
      <c r="B44" s="49" t="s">
        <v>200</v>
      </c>
      <c r="C44" s="85">
        <v>0</v>
      </c>
      <c r="D44" s="85">
        <v>0</v>
      </c>
      <c r="E44" s="85">
        <v>0</v>
      </c>
      <c r="F44" s="85">
        <v>0</v>
      </c>
      <c r="G44" s="85">
        <v>34</v>
      </c>
      <c r="H44" s="85">
        <v>115</v>
      </c>
      <c r="I44" s="85">
        <f t="shared" si="2"/>
        <v>34</v>
      </c>
      <c r="J44" s="85">
        <f t="shared" si="3"/>
        <v>115</v>
      </c>
      <c r="K44" s="105">
        <f>NPA_PS_14!N44</f>
        <v>5009</v>
      </c>
      <c r="L44" s="105">
        <f t="shared" si="6"/>
        <v>5124</v>
      </c>
      <c r="M44" s="106">
        <f>NPA_13!D44</f>
        <v>5124</v>
      </c>
      <c r="N44" s="183">
        <f t="shared" si="1"/>
        <v>0</v>
      </c>
      <c r="O44" s="105">
        <f>I44+NPA_PS_14!M44</f>
        <v>19085</v>
      </c>
      <c r="P44" s="105">
        <f>NPA_13!C44</f>
        <v>19085</v>
      </c>
      <c r="Q44" s="4">
        <f t="shared" si="4"/>
        <v>0</v>
      </c>
    </row>
    <row r="45" spans="1:17" ht="12.95" customHeight="1" x14ac:dyDescent="0.2">
      <c r="A45" s="48">
        <v>39</v>
      </c>
      <c r="B45" s="49" t="s">
        <v>201</v>
      </c>
      <c r="C45" s="85">
        <v>0</v>
      </c>
      <c r="D45" s="85">
        <v>0</v>
      </c>
      <c r="E45" s="85">
        <v>0</v>
      </c>
      <c r="F45" s="85">
        <v>0</v>
      </c>
      <c r="G45" s="85">
        <v>16</v>
      </c>
      <c r="H45" s="85">
        <v>4</v>
      </c>
      <c r="I45" s="85">
        <f t="shared" si="2"/>
        <v>16</v>
      </c>
      <c r="J45" s="85">
        <f t="shared" si="3"/>
        <v>4</v>
      </c>
      <c r="K45" s="105">
        <f>NPA_PS_14!N45</f>
        <v>0</v>
      </c>
      <c r="L45" s="105">
        <f t="shared" si="6"/>
        <v>4</v>
      </c>
      <c r="M45" s="106">
        <f>NPA_13!D45</f>
        <v>4</v>
      </c>
      <c r="N45" s="183">
        <f t="shared" si="1"/>
        <v>0</v>
      </c>
      <c r="O45" s="105">
        <f>I45+NPA_PS_14!M45</f>
        <v>16</v>
      </c>
      <c r="P45" s="105">
        <f>NPA_13!C45</f>
        <v>16</v>
      </c>
      <c r="Q45" s="4">
        <f t="shared" si="4"/>
        <v>0</v>
      </c>
    </row>
    <row r="46" spans="1:17" ht="12.95" customHeight="1" x14ac:dyDescent="0.2">
      <c r="A46" s="48">
        <v>40</v>
      </c>
      <c r="B46" s="49" t="s">
        <v>72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f t="shared" si="2"/>
        <v>0</v>
      </c>
      <c r="J46" s="85">
        <f t="shared" si="3"/>
        <v>0</v>
      </c>
      <c r="K46" s="105">
        <f>NPA_PS_14!N46</f>
        <v>0</v>
      </c>
      <c r="L46" s="105">
        <f t="shared" si="6"/>
        <v>0</v>
      </c>
      <c r="M46" s="106">
        <f>NPA_13!D46</f>
        <v>0</v>
      </c>
      <c r="N46" s="183">
        <f t="shared" si="1"/>
        <v>0</v>
      </c>
      <c r="O46" s="105">
        <f>I46+NPA_PS_14!M46</f>
        <v>0</v>
      </c>
      <c r="P46" s="105">
        <f>NPA_13!C46</f>
        <v>0</v>
      </c>
      <c r="Q46" s="4">
        <f t="shared" si="4"/>
        <v>0</v>
      </c>
    </row>
    <row r="47" spans="1:17" ht="12.95" customHeight="1" x14ac:dyDescent="0.2">
      <c r="A47" s="48">
        <v>41</v>
      </c>
      <c r="B47" s="49" t="s">
        <v>202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f t="shared" si="2"/>
        <v>0</v>
      </c>
      <c r="J47" s="85">
        <f t="shared" si="3"/>
        <v>0</v>
      </c>
      <c r="K47" s="105">
        <f>NPA_PS_14!N47</f>
        <v>0</v>
      </c>
      <c r="L47" s="105">
        <f t="shared" si="6"/>
        <v>0</v>
      </c>
      <c r="M47" s="106">
        <f>NPA_13!D47</f>
        <v>0</v>
      </c>
      <c r="N47" s="183">
        <f t="shared" si="1"/>
        <v>0</v>
      </c>
      <c r="O47" s="105">
        <f>I47+NPA_PS_14!M47</f>
        <v>0</v>
      </c>
      <c r="P47" s="105">
        <f>NPA_13!C47</f>
        <v>0</v>
      </c>
      <c r="Q47" s="4">
        <f t="shared" si="4"/>
        <v>0</v>
      </c>
    </row>
    <row r="48" spans="1:17" ht="12.95" customHeight="1" x14ac:dyDescent="0.2">
      <c r="A48" s="48">
        <v>42</v>
      </c>
      <c r="B48" s="49" t="s">
        <v>71</v>
      </c>
      <c r="C48" s="85">
        <v>0</v>
      </c>
      <c r="D48" s="85">
        <v>0</v>
      </c>
      <c r="E48" s="85">
        <v>0</v>
      </c>
      <c r="F48" s="85">
        <v>0</v>
      </c>
      <c r="G48" s="85">
        <v>15</v>
      </c>
      <c r="H48" s="85">
        <v>81.96</v>
      </c>
      <c r="I48" s="85">
        <f t="shared" si="2"/>
        <v>15</v>
      </c>
      <c r="J48" s="85">
        <f t="shared" si="3"/>
        <v>81.96</v>
      </c>
      <c r="K48" s="105">
        <f>NPA_PS_14!N48</f>
        <v>1058.04</v>
      </c>
      <c r="L48" s="105">
        <f t="shared" si="6"/>
        <v>1140</v>
      </c>
      <c r="M48" s="106">
        <f>NPA_13!D48</f>
        <v>1140</v>
      </c>
      <c r="N48" s="183">
        <f t="shared" si="1"/>
        <v>0</v>
      </c>
      <c r="O48" s="105">
        <f>I48+NPA_PS_14!M48</f>
        <v>1955</v>
      </c>
      <c r="P48" s="105">
        <f>NPA_13!C48</f>
        <v>1955</v>
      </c>
      <c r="Q48" s="4">
        <f t="shared" si="4"/>
        <v>0</v>
      </c>
    </row>
    <row r="49" spans="1:17" ht="12.95" customHeight="1" x14ac:dyDescent="0.2">
      <c r="A49" s="48"/>
      <c r="B49" s="140" t="s">
        <v>291</v>
      </c>
      <c r="C49" s="164">
        <f t="shared" ref="C49:J49" si="7">SUM(C28:C48)</f>
        <v>144</v>
      </c>
      <c r="D49" s="164">
        <f t="shared" si="7"/>
        <v>2014.1703413</v>
      </c>
      <c r="E49" s="164">
        <f t="shared" si="7"/>
        <v>0</v>
      </c>
      <c r="F49" s="164">
        <f t="shared" si="7"/>
        <v>0</v>
      </c>
      <c r="G49" s="164">
        <f t="shared" si="7"/>
        <v>18490</v>
      </c>
      <c r="H49" s="164">
        <f t="shared" si="7"/>
        <v>305252.77</v>
      </c>
      <c r="I49" s="164">
        <f t="shared" si="7"/>
        <v>18634</v>
      </c>
      <c r="J49" s="164">
        <f t="shared" si="7"/>
        <v>307266.94034130004</v>
      </c>
      <c r="K49" s="105">
        <f>NPA_PS_14!N49</f>
        <v>95040.396659499995</v>
      </c>
      <c r="L49" s="105">
        <f t="shared" si="6"/>
        <v>402307.33700080006</v>
      </c>
      <c r="M49" s="106">
        <f>NPA_13!D49</f>
        <v>402306.82168758626</v>
      </c>
      <c r="N49" s="183">
        <f t="shared" si="1"/>
        <v>0.5153132138075307</v>
      </c>
      <c r="O49" s="105">
        <f>I49+NPA_PS_14!M49</f>
        <v>104706</v>
      </c>
      <c r="P49" s="105">
        <f>NPA_13!C49</f>
        <v>104706</v>
      </c>
      <c r="Q49" s="4">
        <f t="shared" si="4"/>
        <v>0</v>
      </c>
    </row>
    <row r="50" spans="1:17" s="182" customFormat="1" ht="12.95" customHeight="1" x14ac:dyDescent="0.2">
      <c r="A50" s="307"/>
      <c r="B50" s="140" t="s">
        <v>595</v>
      </c>
      <c r="C50" s="164">
        <f t="shared" ref="C50:J50" si="8">C49+C27</f>
        <v>15667</v>
      </c>
      <c r="D50" s="164">
        <f t="shared" si="8"/>
        <v>23439.900341299999</v>
      </c>
      <c r="E50" s="164">
        <f t="shared" si="8"/>
        <v>93</v>
      </c>
      <c r="F50" s="164">
        <f t="shared" si="8"/>
        <v>336.92</v>
      </c>
      <c r="G50" s="164">
        <f t="shared" si="8"/>
        <v>97792</v>
      </c>
      <c r="H50" s="164">
        <f t="shared" si="8"/>
        <v>2047419.0400000003</v>
      </c>
      <c r="I50" s="164">
        <f t="shared" si="8"/>
        <v>113552</v>
      </c>
      <c r="J50" s="164">
        <f t="shared" si="8"/>
        <v>2071195.8603413003</v>
      </c>
      <c r="K50" s="105">
        <f>NPA_PS_14!N50</f>
        <v>971618.48665950005</v>
      </c>
      <c r="L50" s="105">
        <f t="shared" si="6"/>
        <v>3042814.3470008001</v>
      </c>
      <c r="M50" s="106">
        <f>NPA_13!D50</f>
        <v>3042813.471687586</v>
      </c>
      <c r="N50" s="183">
        <f t="shared" si="1"/>
        <v>0.87531321402639151</v>
      </c>
      <c r="O50" s="105">
        <f>I50+NPA_PS_14!M50</f>
        <v>622790</v>
      </c>
      <c r="P50" s="105">
        <f>NPA_13!C50</f>
        <v>622790</v>
      </c>
      <c r="Q50" s="4">
        <f t="shared" si="4"/>
        <v>0</v>
      </c>
    </row>
    <row r="51" spans="1:17" ht="12.95" customHeight="1" x14ac:dyDescent="0.2">
      <c r="A51" s="48">
        <v>43</v>
      </c>
      <c r="B51" s="49" t="s">
        <v>41</v>
      </c>
      <c r="C51" s="85">
        <v>32</v>
      </c>
      <c r="D51" s="85">
        <v>88.42</v>
      </c>
      <c r="E51" s="85">
        <v>0</v>
      </c>
      <c r="F51" s="85">
        <v>0</v>
      </c>
      <c r="G51" s="85">
        <v>5559</v>
      </c>
      <c r="H51" s="85">
        <v>2958.84</v>
      </c>
      <c r="I51" s="85">
        <f t="shared" si="2"/>
        <v>5591</v>
      </c>
      <c r="J51" s="85">
        <f t="shared" si="3"/>
        <v>3047.26</v>
      </c>
      <c r="K51" s="105">
        <f>NPA_PS_14!N51</f>
        <v>62818.23</v>
      </c>
      <c r="L51" s="105">
        <f t="shared" si="6"/>
        <v>65865.490000000005</v>
      </c>
      <c r="M51" s="106">
        <f>NPA_13!D51</f>
        <v>65865.490000000005</v>
      </c>
      <c r="N51" s="183">
        <f t="shared" si="1"/>
        <v>0</v>
      </c>
      <c r="O51" s="105">
        <f>I51+NPA_PS_14!M51</f>
        <v>107234</v>
      </c>
      <c r="P51" s="105">
        <f>NPA_13!C51</f>
        <v>107234</v>
      </c>
      <c r="Q51" s="4">
        <f t="shared" si="4"/>
        <v>0</v>
      </c>
    </row>
    <row r="52" spans="1:17" ht="12.95" customHeight="1" x14ac:dyDescent="0.2">
      <c r="A52" s="48">
        <v>44</v>
      </c>
      <c r="B52" s="49" t="s">
        <v>203</v>
      </c>
      <c r="C52" s="85">
        <v>0</v>
      </c>
      <c r="D52" s="85">
        <v>0</v>
      </c>
      <c r="E52" s="85">
        <v>0</v>
      </c>
      <c r="F52" s="85">
        <v>0</v>
      </c>
      <c r="G52" s="85">
        <v>1686</v>
      </c>
      <c r="H52" s="85">
        <v>928</v>
      </c>
      <c r="I52" s="85">
        <f t="shared" si="2"/>
        <v>1686</v>
      </c>
      <c r="J52" s="85">
        <f t="shared" si="3"/>
        <v>928</v>
      </c>
      <c r="K52" s="105">
        <f>NPA_PS_14!N52</f>
        <v>82218</v>
      </c>
      <c r="L52" s="105">
        <f t="shared" si="6"/>
        <v>83146</v>
      </c>
      <c r="M52" s="106">
        <f>NPA_13!D52</f>
        <v>83146</v>
      </c>
      <c r="N52" s="183">
        <f t="shared" si="1"/>
        <v>0</v>
      </c>
      <c r="O52" s="105">
        <f>I52+NPA_PS_14!M52</f>
        <v>113161</v>
      </c>
      <c r="P52" s="105">
        <f>NPA_13!C52</f>
        <v>113161</v>
      </c>
      <c r="Q52" s="4">
        <f t="shared" si="4"/>
        <v>0</v>
      </c>
    </row>
    <row r="53" spans="1:17" ht="12.95" customHeight="1" x14ac:dyDescent="0.2">
      <c r="A53" s="48">
        <v>45</v>
      </c>
      <c r="B53" s="49" t="s">
        <v>47</v>
      </c>
      <c r="C53" s="85">
        <v>0</v>
      </c>
      <c r="D53" s="85">
        <v>0</v>
      </c>
      <c r="E53" s="85">
        <v>0</v>
      </c>
      <c r="F53" s="85">
        <v>0</v>
      </c>
      <c r="G53" s="85">
        <v>831</v>
      </c>
      <c r="H53" s="85">
        <v>877</v>
      </c>
      <c r="I53" s="85">
        <f t="shared" si="2"/>
        <v>831</v>
      </c>
      <c r="J53" s="85">
        <f t="shared" si="3"/>
        <v>877</v>
      </c>
      <c r="K53" s="105">
        <f>NPA_PS_14!N53</f>
        <v>44029</v>
      </c>
      <c r="L53" s="105">
        <f t="shared" si="6"/>
        <v>44906</v>
      </c>
      <c r="M53" s="106">
        <f>NPA_13!D53</f>
        <v>44905.919999999998</v>
      </c>
      <c r="N53" s="183">
        <f t="shared" si="1"/>
        <v>8.000000000174623E-2</v>
      </c>
      <c r="O53" s="105">
        <f>I53+NPA_PS_14!M53</f>
        <v>41041</v>
      </c>
      <c r="P53" s="105">
        <f>NPA_13!C53</f>
        <v>41041</v>
      </c>
      <c r="Q53" s="4">
        <f t="shared" si="4"/>
        <v>0</v>
      </c>
    </row>
    <row r="54" spans="1:17" s="182" customFormat="1" ht="12.95" customHeight="1" x14ac:dyDescent="0.2">
      <c r="A54" s="307"/>
      <c r="B54" s="140" t="s">
        <v>296</v>
      </c>
      <c r="C54" s="164">
        <f t="shared" ref="C54:J54" si="9">SUM(C51:C53)</f>
        <v>32</v>
      </c>
      <c r="D54" s="164">
        <f t="shared" si="9"/>
        <v>88.42</v>
      </c>
      <c r="E54" s="164">
        <f t="shared" si="9"/>
        <v>0</v>
      </c>
      <c r="F54" s="164">
        <f t="shared" si="9"/>
        <v>0</v>
      </c>
      <c r="G54" s="164">
        <f t="shared" si="9"/>
        <v>8076</v>
      </c>
      <c r="H54" s="164">
        <f t="shared" si="9"/>
        <v>4763.84</v>
      </c>
      <c r="I54" s="164">
        <f t="shared" si="9"/>
        <v>8108</v>
      </c>
      <c r="J54" s="164">
        <f t="shared" si="9"/>
        <v>4852.26</v>
      </c>
      <c r="K54" s="105">
        <f>NPA_PS_14!N54</f>
        <v>189065.23</v>
      </c>
      <c r="L54" s="105">
        <f t="shared" si="6"/>
        <v>193917.49000000002</v>
      </c>
      <c r="M54" s="106">
        <f>NPA_13!D54</f>
        <v>193917.40999999997</v>
      </c>
      <c r="N54" s="183">
        <f t="shared" si="1"/>
        <v>8.0000000045401976E-2</v>
      </c>
      <c r="O54" s="105">
        <f>I54+NPA_PS_14!M54</f>
        <v>261436</v>
      </c>
      <c r="P54" s="105">
        <f>NPA_13!C54</f>
        <v>261436</v>
      </c>
      <c r="Q54" s="4">
        <f t="shared" si="4"/>
        <v>0</v>
      </c>
    </row>
    <row r="55" spans="1:17" ht="12.95" customHeight="1" x14ac:dyDescent="0.2">
      <c r="A55" s="48">
        <v>46</v>
      </c>
      <c r="B55" s="49" t="s">
        <v>596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5">
        <v>0</v>
      </c>
      <c r="I55" s="85">
        <f t="shared" si="2"/>
        <v>0</v>
      </c>
      <c r="J55" s="85">
        <f t="shared" si="3"/>
        <v>0</v>
      </c>
      <c r="K55" s="105">
        <f>NPA_PS_14!N55</f>
        <v>392898</v>
      </c>
      <c r="L55" s="105">
        <f t="shared" si="6"/>
        <v>392898</v>
      </c>
      <c r="M55" s="106">
        <f>NPA_13!D55</f>
        <v>392898</v>
      </c>
      <c r="N55" s="183">
        <f t="shared" si="1"/>
        <v>0</v>
      </c>
      <c r="O55" s="105">
        <f>I55+NPA_PS_14!M55</f>
        <v>521605</v>
      </c>
      <c r="P55" s="105">
        <f>NPA_13!C55</f>
        <v>521605</v>
      </c>
      <c r="Q55" s="4">
        <f t="shared" si="4"/>
        <v>0</v>
      </c>
    </row>
    <row r="56" spans="1:17" s="182" customFormat="1" ht="12.95" customHeight="1" x14ac:dyDescent="0.2">
      <c r="A56" s="307"/>
      <c r="B56" s="140" t="s">
        <v>294</v>
      </c>
      <c r="C56" s="164">
        <f t="shared" ref="C56:J56" si="10">C55</f>
        <v>0</v>
      </c>
      <c r="D56" s="164">
        <f t="shared" si="10"/>
        <v>0</v>
      </c>
      <c r="E56" s="164">
        <f t="shared" si="10"/>
        <v>0</v>
      </c>
      <c r="F56" s="164">
        <f t="shared" si="10"/>
        <v>0</v>
      </c>
      <c r="G56" s="164">
        <f t="shared" si="10"/>
        <v>0</v>
      </c>
      <c r="H56" s="164">
        <f t="shared" si="10"/>
        <v>0</v>
      </c>
      <c r="I56" s="164">
        <f t="shared" si="10"/>
        <v>0</v>
      </c>
      <c r="J56" s="164">
        <f t="shared" si="10"/>
        <v>0</v>
      </c>
      <c r="K56" s="105">
        <f>NPA_PS_14!N56</f>
        <v>392898</v>
      </c>
      <c r="L56" s="105">
        <f t="shared" si="6"/>
        <v>392898</v>
      </c>
      <c r="M56" s="106">
        <f>NPA_13!D56</f>
        <v>392898</v>
      </c>
      <c r="N56" s="183">
        <f t="shared" si="1"/>
        <v>0</v>
      </c>
      <c r="O56" s="105">
        <f>I56+NPA_PS_14!M56</f>
        <v>521605</v>
      </c>
      <c r="P56" s="105">
        <f>NPA_13!C56</f>
        <v>521605</v>
      </c>
      <c r="Q56" s="4">
        <f t="shared" si="4"/>
        <v>0</v>
      </c>
    </row>
    <row r="57" spans="1:17" ht="12.95" customHeight="1" x14ac:dyDescent="0.2">
      <c r="A57" s="48">
        <v>47</v>
      </c>
      <c r="B57" s="49" t="s">
        <v>588</v>
      </c>
      <c r="C57" s="85">
        <v>0</v>
      </c>
      <c r="D57" s="85">
        <v>0</v>
      </c>
      <c r="E57" s="85">
        <v>0</v>
      </c>
      <c r="F57" s="85">
        <v>0</v>
      </c>
      <c r="G57" s="85">
        <v>132</v>
      </c>
      <c r="H57" s="85">
        <v>143.72999999999999</v>
      </c>
      <c r="I57" s="85">
        <f t="shared" si="2"/>
        <v>132</v>
      </c>
      <c r="J57" s="85">
        <f t="shared" si="3"/>
        <v>143.72999999999999</v>
      </c>
      <c r="K57" s="105">
        <f>NPA_PS_14!N57</f>
        <v>3653.93</v>
      </c>
      <c r="L57" s="105">
        <f t="shared" si="6"/>
        <v>3797.66</v>
      </c>
      <c r="M57" s="106">
        <f>NPA_13!D57</f>
        <v>3797.66</v>
      </c>
      <c r="N57" s="183">
        <f t="shared" si="1"/>
        <v>0</v>
      </c>
      <c r="O57" s="105">
        <f>I57+NPA_PS_14!M57</f>
        <v>2285</v>
      </c>
      <c r="P57" s="105">
        <f>NPA_13!C57</f>
        <v>2285</v>
      </c>
      <c r="Q57" s="4">
        <f t="shared" si="4"/>
        <v>0</v>
      </c>
    </row>
    <row r="58" spans="1:17" ht="12.95" customHeight="1" x14ac:dyDescent="0.2">
      <c r="A58" s="48">
        <v>48</v>
      </c>
      <c r="B58" s="49" t="s">
        <v>589</v>
      </c>
      <c r="C58" s="85">
        <v>0</v>
      </c>
      <c r="D58" s="85">
        <v>0</v>
      </c>
      <c r="E58" s="85">
        <v>0</v>
      </c>
      <c r="F58" s="85">
        <v>0</v>
      </c>
      <c r="G58" s="85">
        <v>23</v>
      </c>
      <c r="H58" s="85">
        <v>36</v>
      </c>
      <c r="I58" s="85">
        <f t="shared" si="2"/>
        <v>23</v>
      </c>
      <c r="J58" s="85">
        <f t="shared" si="3"/>
        <v>36</v>
      </c>
      <c r="K58" s="105">
        <f>NPA_PS_14!N58</f>
        <v>892</v>
      </c>
      <c r="L58" s="105">
        <f t="shared" si="6"/>
        <v>928</v>
      </c>
      <c r="M58" s="106">
        <f>NPA_13!D58</f>
        <v>928</v>
      </c>
      <c r="N58" s="183">
        <f t="shared" si="1"/>
        <v>0</v>
      </c>
      <c r="O58" s="105">
        <f>I58+NPA_PS_14!M58</f>
        <v>8052</v>
      </c>
      <c r="P58" s="105">
        <f>NPA_13!C58</f>
        <v>8052</v>
      </c>
      <c r="Q58" s="4">
        <f t="shared" si="4"/>
        <v>0</v>
      </c>
    </row>
    <row r="59" spans="1:17" ht="12.95" customHeight="1" x14ac:dyDescent="0.2">
      <c r="A59" s="48">
        <v>49</v>
      </c>
      <c r="B59" s="49" t="s">
        <v>590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f t="shared" si="2"/>
        <v>0</v>
      </c>
      <c r="J59" s="85">
        <f t="shared" si="3"/>
        <v>0</v>
      </c>
      <c r="K59" s="105">
        <f>NPA_PS_14!N59</f>
        <v>0</v>
      </c>
      <c r="L59" s="105">
        <f t="shared" si="6"/>
        <v>0</v>
      </c>
      <c r="M59" s="106">
        <f>NPA_13!D59</f>
        <v>0</v>
      </c>
      <c r="N59" s="183">
        <f t="shared" si="1"/>
        <v>0</v>
      </c>
      <c r="O59" s="105">
        <f>I59+NPA_PS_14!M59</f>
        <v>0</v>
      </c>
      <c r="P59" s="105">
        <f>NPA_13!C59</f>
        <v>0</v>
      </c>
      <c r="Q59" s="4">
        <f t="shared" si="4"/>
        <v>0</v>
      </c>
    </row>
    <row r="60" spans="1:17" ht="12.95" customHeight="1" x14ac:dyDescent="0.2">
      <c r="A60" s="316">
        <v>50</v>
      </c>
      <c r="B60" s="85" t="s">
        <v>591</v>
      </c>
      <c r="C60" s="85">
        <v>0</v>
      </c>
      <c r="D60" s="85">
        <v>0</v>
      </c>
      <c r="E60" s="85">
        <v>0</v>
      </c>
      <c r="F60" s="85">
        <v>0</v>
      </c>
      <c r="G60" s="85">
        <v>77</v>
      </c>
      <c r="H60" s="85">
        <v>387.65999999999997</v>
      </c>
      <c r="I60" s="85">
        <f t="shared" si="2"/>
        <v>77</v>
      </c>
      <c r="J60" s="85">
        <f t="shared" si="3"/>
        <v>387.65999999999997</v>
      </c>
      <c r="K60" s="105">
        <f>NPA_PS_14!N60</f>
        <v>15064.949999999999</v>
      </c>
      <c r="L60" s="105">
        <f t="shared" si="6"/>
        <v>15452.609999999999</v>
      </c>
      <c r="M60" s="106">
        <f>NPA_13!D60</f>
        <v>15452.61</v>
      </c>
      <c r="N60" s="183">
        <f t="shared" si="1"/>
        <v>0</v>
      </c>
      <c r="O60" s="105">
        <f>I60+NPA_PS_14!M60</f>
        <v>4004</v>
      </c>
      <c r="P60" s="105">
        <f>NPA_13!C60</f>
        <v>4127</v>
      </c>
      <c r="Q60" s="4">
        <f t="shared" si="4"/>
        <v>-123</v>
      </c>
    </row>
    <row r="61" spans="1:17" ht="12.95" customHeight="1" x14ac:dyDescent="0.2">
      <c r="A61" s="316">
        <v>51</v>
      </c>
      <c r="B61" s="85" t="s">
        <v>592</v>
      </c>
      <c r="C61" s="85">
        <v>0</v>
      </c>
      <c r="D61" s="85">
        <v>0</v>
      </c>
      <c r="E61" s="85">
        <v>0</v>
      </c>
      <c r="F61" s="85">
        <v>0</v>
      </c>
      <c r="G61" s="85">
        <v>1321</v>
      </c>
      <c r="H61" s="85">
        <v>105.75</v>
      </c>
      <c r="I61" s="85">
        <f t="shared" si="2"/>
        <v>1321</v>
      </c>
      <c r="J61" s="85">
        <f t="shared" si="3"/>
        <v>105.75</v>
      </c>
      <c r="K61" s="105">
        <f>NPA_PS_14!N61</f>
        <v>347.84000000000003</v>
      </c>
      <c r="L61" s="105">
        <f t="shared" si="6"/>
        <v>453.59000000000003</v>
      </c>
      <c r="M61" s="106">
        <f>NPA_13!D61</f>
        <v>453.59</v>
      </c>
      <c r="N61" s="183">
        <f t="shared" si="1"/>
        <v>0</v>
      </c>
      <c r="O61" s="105">
        <f>I61+NPA_PS_14!M61</f>
        <v>5784</v>
      </c>
      <c r="P61" s="105">
        <f>NPA_13!C61</f>
        <v>5784</v>
      </c>
      <c r="Q61" s="4">
        <f t="shared" si="4"/>
        <v>0</v>
      </c>
    </row>
    <row r="62" spans="1:17" ht="12.95" customHeight="1" x14ac:dyDescent="0.2">
      <c r="A62" s="316">
        <v>52</v>
      </c>
      <c r="B62" s="85" t="s">
        <v>582</v>
      </c>
      <c r="C62" s="85">
        <v>16</v>
      </c>
      <c r="D62" s="85">
        <v>5.23</v>
      </c>
      <c r="E62" s="85">
        <v>4</v>
      </c>
      <c r="F62" s="85">
        <v>0.38</v>
      </c>
      <c r="G62" s="85">
        <v>210</v>
      </c>
      <c r="H62" s="85">
        <v>27.9</v>
      </c>
      <c r="I62" s="85">
        <f t="shared" si="2"/>
        <v>230</v>
      </c>
      <c r="J62" s="85">
        <f t="shared" si="3"/>
        <v>33.51</v>
      </c>
      <c r="K62" s="105">
        <f>NPA_PS_14!N62</f>
        <v>4.1399999999999997</v>
      </c>
      <c r="L62" s="105">
        <f t="shared" si="6"/>
        <v>37.65</v>
      </c>
      <c r="M62" s="106">
        <f>NPA_13!D62</f>
        <v>37.65</v>
      </c>
      <c r="N62" s="183">
        <f t="shared" si="1"/>
        <v>0</v>
      </c>
      <c r="O62" s="105">
        <f>I62+NPA_PS_14!M62</f>
        <v>239</v>
      </c>
      <c r="P62" s="105">
        <f>NPA_13!C62</f>
        <v>239</v>
      </c>
      <c r="Q62" s="4">
        <f t="shared" si="4"/>
        <v>0</v>
      </c>
    </row>
    <row r="63" spans="1:17" ht="12.95" customHeight="1" x14ac:dyDescent="0.2">
      <c r="A63" s="316">
        <v>53</v>
      </c>
      <c r="B63" s="85" t="s">
        <v>593</v>
      </c>
      <c r="C63" s="85">
        <v>0</v>
      </c>
      <c r="D63" s="85">
        <v>0</v>
      </c>
      <c r="E63" s="85">
        <v>0</v>
      </c>
      <c r="F63" s="317">
        <v>0</v>
      </c>
      <c r="G63" s="85">
        <v>0</v>
      </c>
      <c r="H63" s="85">
        <v>0</v>
      </c>
      <c r="I63" s="85">
        <f t="shared" si="2"/>
        <v>0</v>
      </c>
      <c r="J63" s="85">
        <f t="shared" si="3"/>
        <v>0</v>
      </c>
      <c r="K63" s="105">
        <f>NPA_PS_14!N63</f>
        <v>0</v>
      </c>
      <c r="L63" s="105">
        <f t="shared" si="6"/>
        <v>0</v>
      </c>
      <c r="M63" s="106">
        <f>NPA_13!D63</f>
        <v>0</v>
      </c>
      <c r="N63" s="183">
        <f t="shared" si="1"/>
        <v>0</v>
      </c>
      <c r="O63" s="105">
        <f>I63+NPA_PS_14!M63</f>
        <v>0</v>
      </c>
      <c r="P63" s="105">
        <f>NPA_13!C63</f>
        <v>0</v>
      </c>
      <c r="Q63" s="4">
        <f t="shared" si="4"/>
        <v>0</v>
      </c>
    </row>
    <row r="64" spans="1:17" s="182" customFormat="1" ht="12.95" customHeight="1" x14ac:dyDescent="0.2">
      <c r="A64" s="318"/>
      <c r="B64" s="164" t="s">
        <v>594</v>
      </c>
      <c r="C64" s="164">
        <f t="shared" ref="C64:J64" si="11">SUM(C57:C63)</f>
        <v>16</v>
      </c>
      <c r="D64" s="164">
        <f t="shared" si="11"/>
        <v>5.23</v>
      </c>
      <c r="E64" s="164">
        <f t="shared" si="11"/>
        <v>4</v>
      </c>
      <c r="F64" s="164">
        <f t="shared" si="11"/>
        <v>0.38</v>
      </c>
      <c r="G64" s="164">
        <f t="shared" si="11"/>
        <v>1763</v>
      </c>
      <c r="H64" s="164">
        <f t="shared" si="11"/>
        <v>701.04</v>
      </c>
      <c r="I64" s="164">
        <f t="shared" si="11"/>
        <v>1783</v>
      </c>
      <c r="J64" s="164">
        <f t="shared" si="11"/>
        <v>706.65</v>
      </c>
      <c r="K64" s="105">
        <f>NPA_PS_14!N64</f>
        <v>19962.86</v>
      </c>
      <c r="L64" s="105">
        <f t="shared" si="6"/>
        <v>20669.510000000002</v>
      </c>
      <c r="M64" s="106">
        <f>NPA_13!D64</f>
        <v>20669.510000000002</v>
      </c>
      <c r="N64" s="183">
        <f t="shared" si="1"/>
        <v>0</v>
      </c>
      <c r="O64" s="105">
        <f>I64+NPA_PS_14!M64</f>
        <v>20364</v>
      </c>
      <c r="P64" s="105">
        <f>NPA_13!C64</f>
        <v>20487</v>
      </c>
      <c r="Q64" s="4">
        <f t="shared" si="4"/>
        <v>-123</v>
      </c>
    </row>
    <row r="65" spans="1:17" s="182" customFormat="1" ht="12.95" customHeight="1" x14ac:dyDescent="0.2">
      <c r="A65" s="318"/>
      <c r="B65" s="164" t="s">
        <v>0</v>
      </c>
      <c r="C65" s="164">
        <f t="shared" ref="C65:J65" si="12">C64+C56+C54+C50</f>
        <v>15715</v>
      </c>
      <c r="D65" s="164">
        <f t="shared" si="12"/>
        <v>23533.550341300001</v>
      </c>
      <c r="E65" s="164">
        <f t="shared" si="12"/>
        <v>97</v>
      </c>
      <c r="F65" s="164">
        <f t="shared" si="12"/>
        <v>337.3</v>
      </c>
      <c r="G65" s="164">
        <f t="shared" si="12"/>
        <v>107631</v>
      </c>
      <c r="H65" s="164">
        <f t="shared" si="12"/>
        <v>2052883.9200000002</v>
      </c>
      <c r="I65" s="164">
        <f t="shared" si="12"/>
        <v>123443</v>
      </c>
      <c r="J65" s="164">
        <f t="shared" si="12"/>
        <v>2076754.7703413002</v>
      </c>
      <c r="K65" s="105">
        <f>NPA_PS_14!N65</f>
        <v>1573544.5766595001</v>
      </c>
      <c r="L65" s="105">
        <f t="shared" si="6"/>
        <v>3650299.3470008001</v>
      </c>
      <c r="M65" s="106">
        <f>NPA_13!D65</f>
        <v>3650298.391687586</v>
      </c>
      <c r="N65" s="183">
        <f t="shared" si="1"/>
        <v>0.95531321410089731</v>
      </c>
      <c r="O65" s="105">
        <f>I65+NPA_PS_14!M65</f>
        <v>1426195</v>
      </c>
      <c r="P65" s="105">
        <f>NPA_13!C65</f>
        <v>1426318</v>
      </c>
      <c r="Q65" s="4">
        <f t="shared" si="4"/>
        <v>-123</v>
      </c>
    </row>
    <row r="66" spans="1:17" x14ac:dyDescent="0.2">
      <c r="E66" s="182" t="s">
        <v>1014</v>
      </c>
    </row>
  </sheetData>
  <autoFilter ref="K5:Q59"/>
  <mergeCells count="9">
    <mergeCell ref="A1:J1"/>
    <mergeCell ref="A2:J2"/>
    <mergeCell ref="I4:J4"/>
    <mergeCell ref="C4:D4"/>
    <mergeCell ref="E4:F4"/>
    <mergeCell ref="G4:H4"/>
    <mergeCell ref="G3:H3"/>
    <mergeCell ref="A4:A5"/>
    <mergeCell ref="B4:B5"/>
  </mergeCells>
  <conditionalFormatting sqref="G3">
    <cfRule type="cellIs" dxfId="9" priority="16" operator="lessThan">
      <formula>0</formula>
    </cfRule>
  </conditionalFormatting>
  <conditionalFormatting sqref="R6:R59">
    <cfRule type="cellIs" dxfId="8" priority="8" operator="greaterThan">
      <formula>100</formula>
    </cfRule>
    <cfRule type="cellIs" dxfId="7" priority="9" operator="greaterThan">
      <formula>100</formula>
    </cfRule>
  </conditionalFormatting>
  <conditionalFormatting sqref="R1:S1048576">
    <cfRule type="cellIs" dxfId="6" priority="7" operator="greaterThan">
      <formula>100</formula>
    </cfRule>
  </conditionalFormatting>
  <conditionalFormatting sqref="R6:S59">
    <cfRule type="cellIs" dxfId="5" priority="6" operator="greaterThan">
      <formula>100</formula>
    </cfRule>
  </conditionalFormatting>
  <pageMargins left="1.2" right="0.45" top="0.5" bottom="0.2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0.499984740745262"/>
  </sheetPr>
  <dimension ref="A1:K66"/>
  <sheetViews>
    <sheetView view="pageBreakPreview" zoomScaleNormal="100" zoomScaleSheetLayoutView="10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D66" sqref="D66"/>
    </sheetView>
  </sheetViews>
  <sheetFormatPr defaultColWidth="9.140625" defaultRowHeight="15" x14ac:dyDescent="0.2"/>
  <cols>
    <col min="1" max="1" width="5.42578125" style="33" customWidth="1"/>
    <col min="2" max="2" width="35.5703125" style="30" bestFit="1" customWidth="1"/>
    <col min="3" max="3" width="9.140625" style="81" customWidth="1"/>
    <col min="4" max="4" width="10" style="81" customWidth="1"/>
    <col min="5" max="5" width="10" style="81" bestFit="1" customWidth="1"/>
    <col min="6" max="6" width="8.85546875" style="81" customWidth="1"/>
    <col min="7" max="7" width="9.85546875" style="81" customWidth="1"/>
    <col min="8" max="8" width="9" style="81" bestFit="1" customWidth="1"/>
    <col min="9" max="9" width="9.140625" style="81" customWidth="1"/>
    <col min="10" max="10" width="8.140625" style="81" customWidth="1"/>
    <col min="11" max="11" width="8.85546875" style="81" customWidth="1"/>
    <col min="12" max="16384" width="9.140625" style="30"/>
  </cols>
  <sheetData>
    <row r="1" spans="1:11" ht="14.25" customHeight="1" x14ac:dyDescent="0.2">
      <c r="A1" s="448" t="s">
        <v>597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</row>
    <row r="2" spans="1:11" x14ac:dyDescent="0.2">
      <c r="A2" s="444" t="s">
        <v>206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</row>
    <row r="3" spans="1:11" x14ac:dyDescent="0.2">
      <c r="B3" s="55" t="s">
        <v>11</v>
      </c>
      <c r="J3" s="451" t="s">
        <v>14</v>
      </c>
      <c r="K3" s="451"/>
    </row>
    <row r="4" spans="1:11" s="135" customFormat="1" ht="15" customHeight="1" x14ac:dyDescent="0.2">
      <c r="A4" s="449" t="s">
        <v>111</v>
      </c>
      <c r="B4" s="449" t="s">
        <v>2</v>
      </c>
      <c r="C4" s="446" t="s">
        <v>7</v>
      </c>
      <c r="D4" s="446"/>
      <c r="E4" s="447"/>
      <c r="F4" s="445" t="s">
        <v>8</v>
      </c>
      <c r="G4" s="446"/>
      <c r="H4" s="447"/>
      <c r="I4" s="445" t="s">
        <v>9</v>
      </c>
      <c r="J4" s="446"/>
      <c r="K4" s="447"/>
    </row>
    <row r="5" spans="1:11" ht="27" x14ac:dyDescent="0.2">
      <c r="A5" s="450"/>
      <c r="B5" s="450"/>
      <c r="C5" s="146" t="s">
        <v>3</v>
      </c>
      <c r="D5" s="278" t="s">
        <v>10</v>
      </c>
      <c r="E5" s="278" t="s">
        <v>5</v>
      </c>
      <c r="F5" s="278" t="s">
        <v>3</v>
      </c>
      <c r="G5" s="278" t="s">
        <v>10</v>
      </c>
      <c r="H5" s="278" t="s">
        <v>5</v>
      </c>
      <c r="I5" s="278" t="s">
        <v>3</v>
      </c>
      <c r="J5" s="278" t="s">
        <v>10</v>
      </c>
      <c r="K5" s="278" t="s">
        <v>5</v>
      </c>
    </row>
    <row r="6" spans="1:11" ht="14.1" customHeight="1" x14ac:dyDescent="0.2">
      <c r="A6" s="51">
        <v>1</v>
      </c>
      <c r="B6" s="52" t="s">
        <v>50</v>
      </c>
      <c r="C6" s="148">
        <v>218673</v>
      </c>
      <c r="D6" s="148">
        <v>211669</v>
      </c>
      <c r="E6" s="148">
        <v>793809</v>
      </c>
      <c r="F6" s="148">
        <v>161023</v>
      </c>
      <c r="G6" s="148">
        <v>93200</v>
      </c>
      <c r="H6" s="148">
        <v>378484</v>
      </c>
      <c r="I6" s="149">
        <f t="shared" ref="I6" si="0">F6*100/C6</f>
        <v>73.636434310591611</v>
      </c>
      <c r="J6" s="149">
        <f t="shared" ref="J6:K6" si="1">G6*100/D6</f>
        <v>44.03101068177201</v>
      </c>
      <c r="K6" s="149">
        <f t="shared" si="1"/>
        <v>47.679479572542007</v>
      </c>
    </row>
    <row r="7" spans="1:11" ht="14.1" customHeight="1" x14ac:dyDescent="0.2">
      <c r="A7" s="147">
        <v>2</v>
      </c>
      <c r="B7" s="91" t="s">
        <v>51</v>
      </c>
      <c r="C7" s="149">
        <v>295</v>
      </c>
      <c r="D7" s="149">
        <v>5350</v>
      </c>
      <c r="E7" s="149">
        <v>129105</v>
      </c>
      <c r="F7" s="149">
        <v>232</v>
      </c>
      <c r="G7" s="149">
        <v>7281</v>
      </c>
      <c r="H7" s="149">
        <v>91098</v>
      </c>
      <c r="I7" s="149">
        <f t="shared" ref="I7:I56" si="2">F7*100/C7</f>
        <v>78.644067796610173</v>
      </c>
      <c r="J7" s="149">
        <f t="shared" ref="J7:J56" si="3">G7*100/D7</f>
        <v>136.09345794392524</v>
      </c>
      <c r="K7" s="149">
        <f t="shared" ref="K7:K56" si="4">H7*100/E7</f>
        <v>70.561171139769954</v>
      </c>
    </row>
    <row r="8" spans="1:11" ht="14.1" customHeight="1" x14ac:dyDescent="0.2">
      <c r="A8" s="51">
        <v>3</v>
      </c>
      <c r="B8" s="91" t="s">
        <v>52</v>
      </c>
      <c r="C8" s="149">
        <v>56392</v>
      </c>
      <c r="D8" s="149">
        <v>226010</v>
      </c>
      <c r="E8" s="149">
        <v>851631</v>
      </c>
      <c r="F8" s="149">
        <v>52598</v>
      </c>
      <c r="G8" s="149">
        <v>208799</v>
      </c>
      <c r="H8" s="149">
        <v>723055</v>
      </c>
      <c r="I8" s="149">
        <f t="shared" si="2"/>
        <v>93.272095332671299</v>
      </c>
      <c r="J8" s="149">
        <f t="shared" si="3"/>
        <v>92.384850227866025</v>
      </c>
      <c r="K8" s="149">
        <f t="shared" si="4"/>
        <v>84.902381430455208</v>
      </c>
    </row>
    <row r="9" spans="1:11" ht="14.1" customHeight="1" x14ac:dyDescent="0.2">
      <c r="A9" s="147">
        <v>4</v>
      </c>
      <c r="B9" s="91" t="s">
        <v>53</v>
      </c>
      <c r="C9" s="149">
        <v>481344</v>
      </c>
      <c r="D9" s="149">
        <v>666984</v>
      </c>
      <c r="E9" s="149">
        <v>1515467</v>
      </c>
      <c r="F9" s="149">
        <v>649302</v>
      </c>
      <c r="G9" s="149">
        <v>484235</v>
      </c>
      <c r="H9" s="149">
        <v>658106</v>
      </c>
      <c r="I9" s="149">
        <f t="shared" si="2"/>
        <v>134.89354806541684</v>
      </c>
      <c r="J9" s="149">
        <f t="shared" si="3"/>
        <v>72.600692070574411</v>
      </c>
      <c r="K9" s="149">
        <f t="shared" si="4"/>
        <v>43.425953847889794</v>
      </c>
    </row>
    <row r="10" spans="1:11" ht="14.1" customHeight="1" x14ac:dyDescent="0.2">
      <c r="A10" s="51">
        <v>5</v>
      </c>
      <c r="B10" s="91" t="s">
        <v>54</v>
      </c>
      <c r="C10" s="149">
        <v>171250</v>
      </c>
      <c r="D10" s="149">
        <v>97410</v>
      </c>
      <c r="E10" s="149">
        <v>320001</v>
      </c>
      <c r="F10" s="149">
        <v>101892</v>
      </c>
      <c r="G10" s="149">
        <v>51973</v>
      </c>
      <c r="H10" s="149">
        <v>166905</v>
      </c>
      <c r="I10" s="149">
        <f t="shared" si="2"/>
        <v>59.498978102189781</v>
      </c>
      <c r="J10" s="149">
        <f t="shared" si="3"/>
        <v>53.354891694897852</v>
      </c>
      <c r="K10" s="149">
        <f t="shared" si="4"/>
        <v>52.15764950734529</v>
      </c>
    </row>
    <row r="11" spans="1:11" ht="14.1" customHeight="1" x14ac:dyDescent="0.2">
      <c r="A11" s="147">
        <v>6</v>
      </c>
      <c r="B11" s="91" t="s">
        <v>55</v>
      </c>
      <c r="C11" s="149">
        <v>28503.56</v>
      </c>
      <c r="D11" s="149">
        <v>115857.27</v>
      </c>
      <c r="E11" s="149">
        <v>652340.77</v>
      </c>
      <c r="F11" s="149">
        <v>34715.910000000003</v>
      </c>
      <c r="G11" s="149">
        <v>123057.75</v>
      </c>
      <c r="H11" s="149">
        <v>440670.34</v>
      </c>
      <c r="I11" s="149">
        <f t="shared" si="2"/>
        <v>121.79499683548302</v>
      </c>
      <c r="J11" s="149">
        <f t="shared" si="3"/>
        <v>106.21495742131675</v>
      </c>
      <c r="K11" s="149">
        <f t="shared" si="4"/>
        <v>67.552169091010512</v>
      </c>
    </row>
    <row r="12" spans="1:11" ht="14.1" customHeight="1" x14ac:dyDescent="0.2">
      <c r="A12" s="51">
        <v>7</v>
      </c>
      <c r="B12" s="91" t="s">
        <v>56</v>
      </c>
      <c r="C12" s="149">
        <v>646132</v>
      </c>
      <c r="D12" s="149">
        <v>757523</v>
      </c>
      <c r="E12" s="149">
        <v>1490455</v>
      </c>
      <c r="F12" s="149">
        <v>362825</v>
      </c>
      <c r="G12" s="149">
        <v>397130</v>
      </c>
      <c r="H12" s="149">
        <v>636183</v>
      </c>
      <c r="I12" s="149">
        <f t="shared" si="2"/>
        <v>56.153386614499823</v>
      </c>
      <c r="J12" s="149">
        <f t="shared" si="3"/>
        <v>52.424810863828554</v>
      </c>
      <c r="K12" s="149">
        <f t="shared" si="4"/>
        <v>42.683811319362206</v>
      </c>
    </row>
    <row r="13" spans="1:11" ht="14.1" customHeight="1" x14ac:dyDescent="0.2">
      <c r="A13" s="147">
        <v>8</v>
      </c>
      <c r="B13" s="91" t="s">
        <v>43</v>
      </c>
      <c r="C13" s="149">
        <v>9428.23</v>
      </c>
      <c r="D13" s="149">
        <v>19513.23</v>
      </c>
      <c r="E13" s="149">
        <v>138628.18</v>
      </c>
      <c r="F13" s="149">
        <v>9232.25</v>
      </c>
      <c r="G13" s="149">
        <v>31516.44</v>
      </c>
      <c r="H13" s="149">
        <v>108427.59</v>
      </c>
      <c r="I13" s="149">
        <f t="shared" si="2"/>
        <v>97.921348970061189</v>
      </c>
      <c r="J13" s="149">
        <f t="shared" si="3"/>
        <v>161.51318874425198</v>
      </c>
      <c r="K13" s="149">
        <f t="shared" si="4"/>
        <v>78.214681892238659</v>
      </c>
    </row>
    <row r="14" spans="1:11" ht="14.1" customHeight="1" x14ac:dyDescent="0.2">
      <c r="A14" s="51">
        <v>9</v>
      </c>
      <c r="B14" s="91" t="s">
        <v>44</v>
      </c>
      <c r="C14" s="149">
        <v>12732</v>
      </c>
      <c r="D14" s="149">
        <v>34910</v>
      </c>
      <c r="E14" s="149">
        <v>242521</v>
      </c>
      <c r="F14" s="149">
        <v>6460.66</v>
      </c>
      <c r="G14" s="149">
        <v>20504.8</v>
      </c>
      <c r="H14" s="149">
        <v>171382.54</v>
      </c>
      <c r="I14" s="149">
        <f t="shared" si="2"/>
        <v>50.74348099277411</v>
      </c>
      <c r="J14" s="149">
        <f t="shared" si="3"/>
        <v>58.736178745345171</v>
      </c>
      <c r="K14" s="149">
        <f t="shared" si="4"/>
        <v>70.667092746607509</v>
      </c>
    </row>
    <row r="15" spans="1:11" ht="14.1" customHeight="1" x14ac:dyDescent="0.2">
      <c r="A15" s="147">
        <v>10</v>
      </c>
      <c r="B15" s="91" t="s">
        <v>76</v>
      </c>
      <c r="C15" s="149">
        <v>9700</v>
      </c>
      <c r="D15" s="149">
        <v>111900</v>
      </c>
      <c r="E15" s="149">
        <v>672700</v>
      </c>
      <c r="F15" s="149">
        <v>13593</v>
      </c>
      <c r="G15" s="149">
        <v>45901</v>
      </c>
      <c r="H15" s="149">
        <v>358035</v>
      </c>
      <c r="I15" s="149">
        <f t="shared" si="2"/>
        <v>140.13402061855669</v>
      </c>
      <c r="J15" s="149">
        <f t="shared" si="3"/>
        <v>41.019660411081325</v>
      </c>
      <c r="K15" s="149">
        <f t="shared" si="4"/>
        <v>53.223576631485059</v>
      </c>
    </row>
    <row r="16" spans="1:11" ht="14.1" customHeight="1" x14ac:dyDescent="0.2">
      <c r="A16" s="51">
        <v>11</v>
      </c>
      <c r="B16" s="91" t="s">
        <v>57</v>
      </c>
      <c r="C16" s="149">
        <v>256.68</v>
      </c>
      <c r="D16" s="149">
        <v>7149.47</v>
      </c>
      <c r="E16" s="149">
        <v>95148.46</v>
      </c>
      <c r="F16" s="149">
        <v>228.82</v>
      </c>
      <c r="G16" s="149">
        <v>5379.61</v>
      </c>
      <c r="H16" s="149">
        <v>62611.31</v>
      </c>
      <c r="I16" s="149">
        <f t="shared" si="2"/>
        <v>89.146018388655136</v>
      </c>
      <c r="J16" s="149">
        <f t="shared" si="3"/>
        <v>75.244878291677566</v>
      </c>
      <c r="K16" s="149">
        <f t="shared" si="4"/>
        <v>65.803808070041271</v>
      </c>
    </row>
    <row r="17" spans="1:11" ht="14.1" customHeight="1" x14ac:dyDescent="0.2">
      <c r="A17" s="147">
        <v>12</v>
      </c>
      <c r="B17" s="91" t="s">
        <v>58</v>
      </c>
      <c r="C17" s="149">
        <v>6987</v>
      </c>
      <c r="D17" s="149">
        <v>6021</v>
      </c>
      <c r="E17" s="149">
        <v>133830</v>
      </c>
      <c r="F17" s="149">
        <v>4388</v>
      </c>
      <c r="G17" s="149">
        <v>5549</v>
      </c>
      <c r="H17" s="149">
        <v>94386</v>
      </c>
      <c r="I17" s="149">
        <f t="shared" si="2"/>
        <v>62.802347216258767</v>
      </c>
      <c r="J17" s="149">
        <f t="shared" si="3"/>
        <v>92.16077063610696</v>
      </c>
      <c r="K17" s="149">
        <f t="shared" si="4"/>
        <v>70.5267877157588</v>
      </c>
    </row>
    <row r="18" spans="1:11" ht="14.1" customHeight="1" x14ac:dyDescent="0.2">
      <c r="A18" s="51">
        <v>13</v>
      </c>
      <c r="B18" s="91" t="s">
        <v>186</v>
      </c>
      <c r="C18" s="149">
        <v>7152</v>
      </c>
      <c r="D18" s="149">
        <v>479439</v>
      </c>
      <c r="E18" s="149">
        <v>35354</v>
      </c>
      <c r="F18" s="149">
        <v>6614</v>
      </c>
      <c r="G18" s="149">
        <v>197014</v>
      </c>
      <c r="H18" s="149">
        <v>29277</v>
      </c>
      <c r="I18" s="149">
        <f t="shared" si="2"/>
        <v>92.477628635346761</v>
      </c>
      <c r="J18" s="149">
        <f t="shared" si="3"/>
        <v>41.09261032164676</v>
      </c>
      <c r="K18" s="149">
        <f t="shared" si="4"/>
        <v>82.810997341177796</v>
      </c>
    </row>
    <row r="19" spans="1:11" ht="14.1" customHeight="1" x14ac:dyDescent="0.2">
      <c r="A19" s="147">
        <v>14</v>
      </c>
      <c r="B19" s="91" t="s">
        <v>187</v>
      </c>
      <c r="C19" s="149">
        <v>19256</v>
      </c>
      <c r="D19" s="149">
        <v>35859</v>
      </c>
      <c r="E19" s="149">
        <v>138184</v>
      </c>
      <c r="F19" s="149">
        <v>6063</v>
      </c>
      <c r="G19" s="149">
        <v>16744</v>
      </c>
      <c r="H19" s="149">
        <v>52488</v>
      </c>
      <c r="I19" s="149">
        <f t="shared" si="2"/>
        <v>31.486289987536352</v>
      </c>
      <c r="J19" s="149">
        <f t="shared" si="3"/>
        <v>46.693995928497728</v>
      </c>
      <c r="K19" s="149">
        <f t="shared" si="4"/>
        <v>37.984137092572226</v>
      </c>
    </row>
    <row r="20" spans="1:11" ht="14.1" customHeight="1" x14ac:dyDescent="0.2">
      <c r="A20" s="51">
        <v>15</v>
      </c>
      <c r="B20" s="91" t="s">
        <v>59</v>
      </c>
      <c r="C20" s="149">
        <v>179498.28</v>
      </c>
      <c r="D20" s="149">
        <v>384051.48</v>
      </c>
      <c r="E20" s="149">
        <v>1735220.78</v>
      </c>
      <c r="F20" s="149">
        <v>195061.61</v>
      </c>
      <c r="G20" s="149">
        <v>231694.33</v>
      </c>
      <c r="H20" s="149">
        <v>1125750.6499999999</v>
      </c>
      <c r="I20" s="149">
        <f t="shared" si="2"/>
        <v>108.67046191194702</v>
      </c>
      <c r="J20" s="149">
        <f t="shared" si="3"/>
        <v>60.328977250654006</v>
      </c>
      <c r="K20" s="149">
        <f t="shared" si="4"/>
        <v>64.876508106363261</v>
      </c>
    </row>
    <row r="21" spans="1:11" ht="14.1" customHeight="1" x14ac:dyDescent="0.2">
      <c r="A21" s="147">
        <v>16</v>
      </c>
      <c r="B21" s="91" t="s">
        <v>65</v>
      </c>
      <c r="C21" s="149">
        <v>949971</v>
      </c>
      <c r="D21" s="149">
        <v>3155852</v>
      </c>
      <c r="E21" s="149">
        <v>7023244</v>
      </c>
      <c r="F21" s="149">
        <v>659308</v>
      </c>
      <c r="G21" s="149">
        <v>1499209</v>
      </c>
      <c r="H21" s="149">
        <v>4420576</v>
      </c>
      <c r="I21" s="149">
        <f t="shared" si="2"/>
        <v>69.402960721958877</v>
      </c>
      <c r="J21" s="149">
        <f t="shared" si="3"/>
        <v>47.505681508511806</v>
      </c>
      <c r="K21" s="149">
        <f t="shared" si="4"/>
        <v>62.942082035025408</v>
      </c>
    </row>
    <row r="22" spans="1:11" ht="14.1" customHeight="1" x14ac:dyDescent="0.2">
      <c r="A22" s="51">
        <v>17</v>
      </c>
      <c r="B22" s="91" t="s">
        <v>60</v>
      </c>
      <c r="C22" s="149">
        <v>16445</v>
      </c>
      <c r="D22" s="149">
        <v>21723</v>
      </c>
      <c r="E22" s="149">
        <v>214484</v>
      </c>
      <c r="F22" s="149">
        <v>17969</v>
      </c>
      <c r="G22" s="149">
        <v>16191</v>
      </c>
      <c r="H22" s="149">
        <v>281892</v>
      </c>
      <c r="I22" s="149">
        <f t="shared" si="2"/>
        <v>109.26725448464579</v>
      </c>
      <c r="J22" s="149">
        <f t="shared" si="3"/>
        <v>74.533904156884404</v>
      </c>
      <c r="K22" s="149">
        <f t="shared" si="4"/>
        <v>131.42798530426512</v>
      </c>
    </row>
    <row r="23" spans="1:11" ht="14.1" customHeight="1" x14ac:dyDescent="0.2">
      <c r="A23" s="147">
        <v>18</v>
      </c>
      <c r="B23" s="91" t="s">
        <v>188</v>
      </c>
      <c r="C23" s="149">
        <v>116829.45</v>
      </c>
      <c r="D23" s="149">
        <v>109527.61</v>
      </c>
      <c r="E23" s="149">
        <v>503827.04</v>
      </c>
      <c r="F23" s="149">
        <v>78708.87</v>
      </c>
      <c r="G23" s="149">
        <v>69310.8</v>
      </c>
      <c r="H23" s="149">
        <v>321884.08</v>
      </c>
      <c r="I23" s="149">
        <f t="shared" si="2"/>
        <v>67.370744277234891</v>
      </c>
      <c r="J23" s="149">
        <f t="shared" si="3"/>
        <v>63.28157804228541</v>
      </c>
      <c r="K23" s="149">
        <f t="shared" si="4"/>
        <v>63.887813563956392</v>
      </c>
    </row>
    <row r="24" spans="1:11" ht="14.1" customHeight="1" x14ac:dyDescent="0.2">
      <c r="A24" s="51">
        <v>19</v>
      </c>
      <c r="B24" s="91" t="s">
        <v>61</v>
      </c>
      <c r="C24" s="149">
        <v>300331</v>
      </c>
      <c r="D24" s="149">
        <v>452542</v>
      </c>
      <c r="E24" s="149">
        <v>1632011</v>
      </c>
      <c r="F24" s="149">
        <v>159669</v>
      </c>
      <c r="G24" s="149">
        <v>194145</v>
      </c>
      <c r="H24" s="149">
        <v>1098483</v>
      </c>
      <c r="I24" s="149">
        <f t="shared" si="2"/>
        <v>53.164342009316385</v>
      </c>
      <c r="J24" s="149">
        <f t="shared" si="3"/>
        <v>42.900990405310445</v>
      </c>
      <c r="K24" s="149">
        <f t="shared" si="4"/>
        <v>67.30855368009162</v>
      </c>
    </row>
    <row r="25" spans="1:11" ht="14.1" customHeight="1" x14ac:dyDescent="0.2">
      <c r="A25" s="147">
        <v>20</v>
      </c>
      <c r="B25" s="91" t="s">
        <v>62</v>
      </c>
      <c r="C25" s="149">
        <v>0</v>
      </c>
      <c r="D25" s="149">
        <v>31153</v>
      </c>
      <c r="E25" s="149">
        <v>0</v>
      </c>
      <c r="F25" s="149">
        <v>0</v>
      </c>
      <c r="G25" s="149">
        <v>32861</v>
      </c>
      <c r="H25" s="149">
        <v>0</v>
      </c>
      <c r="I25" s="149">
        <v>0</v>
      </c>
      <c r="J25" s="149">
        <f t="shared" si="3"/>
        <v>105.48261804641608</v>
      </c>
      <c r="K25" s="149">
        <v>0</v>
      </c>
    </row>
    <row r="26" spans="1:11" ht="14.1" customHeight="1" x14ac:dyDescent="0.2">
      <c r="A26" s="51">
        <v>21</v>
      </c>
      <c r="B26" s="91" t="s">
        <v>45</v>
      </c>
      <c r="C26" s="149">
        <v>3013</v>
      </c>
      <c r="D26" s="149">
        <v>17164</v>
      </c>
      <c r="E26" s="149">
        <v>118809</v>
      </c>
      <c r="F26" s="149">
        <v>5863</v>
      </c>
      <c r="G26" s="149">
        <v>18968</v>
      </c>
      <c r="H26" s="149">
        <v>141413</v>
      </c>
      <c r="I26" s="149">
        <f t="shared" si="2"/>
        <v>194.59010952538998</v>
      </c>
      <c r="J26" s="149">
        <f t="shared" si="3"/>
        <v>110.51037054299697</v>
      </c>
      <c r="K26" s="149">
        <f t="shared" si="4"/>
        <v>119.02549470157985</v>
      </c>
    </row>
    <row r="27" spans="1:11" s="55" customFormat="1" ht="14.1" customHeight="1" x14ac:dyDescent="0.2">
      <c r="A27" s="150"/>
      <c r="B27" s="140" t="s">
        <v>295</v>
      </c>
      <c r="C27" s="152">
        <f>SUM(C6:C26)</f>
        <v>3234189.2</v>
      </c>
      <c r="D27" s="152">
        <v>6947608.0600000005</v>
      </c>
      <c r="E27" s="152">
        <v>18436770.229999997</v>
      </c>
      <c r="F27" s="152">
        <f t="shared" ref="F27" si="5">SUM(F6:F26)</f>
        <v>2525747.12</v>
      </c>
      <c r="G27" s="152">
        <v>3750663.73</v>
      </c>
      <c r="H27" s="152">
        <v>11361107.51</v>
      </c>
      <c r="I27" s="152">
        <f t="shared" si="2"/>
        <v>78.095218424450863</v>
      </c>
      <c r="J27" s="152">
        <f t="shared" si="3"/>
        <v>53.984964287118977</v>
      </c>
      <c r="K27" s="152">
        <f t="shared" si="4"/>
        <v>61.622005200853458</v>
      </c>
    </row>
    <row r="28" spans="1:11" ht="14.1" customHeight="1" x14ac:dyDescent="0.2">
      <c r="A28" s="51">
        <v>22</v>
      </c>
      <c r="B28" s="91" t="s">
        <v>42</v>
      </c>
      <c r="C28" s="149">
        <v>34201.24</v>
      </c>
      <c r="D28" s="149">
        <v>116256.56</v>
      </c>
      <c r="E28" s="149">
        <v>683655.24</v>
      </c>
      <c r="F28" s="149">
        <v>16298.41</v>
      </c>
      <c r="G28" s="149">
        <v>54123.17</v>
      </c>
      <c r="H28" s="149">
        <v>730016.35</v>
      </c>
      <c r="I28" s="149">
        <f t="shared" si="2"/>
        <v>47.654441768777978</v>
      </c>
      <c r="J28" s="149">
        <f t="shared" si="3"/>
        <v>46.554938491212887</v>
      </c>
      <c r="K28" s="149">
        <f t="shared" si="4"/>
        <v>106.78135810090478</v>
      </c>
    </row>
    <row r="29" spans="1:11" ht="14.1" customHeight="1" x14ac:dyDescent="0.2">
      <c r="A29" s="147">
        <v>23</v>
      </c>
      <c r="B29" s="91" t="s">
        <v>189</v>
      </c>
      <c r="C29" s="149">
        <v>2860.69</v>
      </c>
      <c r="D29" s="149">
        <v>6636.9</v>
      </c>
      <c r="E29" s="149">
        <v>45706.7</v>
      </c>
      <c r="F29" s="149">
        <v>12845.96</v>
      </c>
      <c r="G29" s="149">
        <v>20577.12</v>
      </c>
      <c r="H29" s="149">
        <v>73357.17</v>
      </c>
      <c r="I29" s="149">
        <f t="shared" si="2"/>
        <v>449.0511030555565</v>
      </c>
      <c r="J29" s="149">
        <f t="shared" si="3"/>
        <v>310.04113366179996</v>
      </c>
      <c r="K29" s="149">
        <f t="shared" si="4"/>
        <v>160.49544158733841</v>
      </c>
    </row>
    <row r="30" spans="1:11" ht="14.1" customHeight="1" x14ac:dyDescent="0.2">
      <c r="A30" s="51">
        <v>24</v>
      </c>
      <c r="B30" s="91" t="s">
        <v>190</v>
      </c>
      <c r="C30" s="149">
        <v>0</v>
      </c>
      <c r="D30" s="285">
        <v>3866.27</v>
      </c>
      <c r="E30" s="149">
        <v>0</v>
      </c>
      <c r="F30" s="149">
        <v>0</v>
      </c>
      <c r="G30" s="285">
        <v>1090.8699999999999</v>
      </c>
      <c r="H30" s="149">
        <v>0</v>
      </c>
      <c r="I30" s="149">
        <v>0</v>
      </c>
      <c r="J30" s="149">
        <f t="shared" si="3"/>
        <v>28.215049647334506</v>
      </c>
      <c r="K30" s="149">
        <v>0</v>
      </c>
    </row>
    <row r="31" spans="1:11" ht="14.1" customHeight="1" x14ac:dyDescent="0.2">
      <c r="A31" s="147">
        <v>25</v>
      </c>
      <c r="B31" s="91" t="s">
        <v>46</v>
      </c>
      <c r="C31" s="149">
        <v>0</v>
      </c>
      <c r="D31" s="285">
        <v>5842.44</v>
      </c>
      <c r="E31" s="149">
        <v>0</v>
      </c>
      <c r="F31" s="149">
        <v>0</v>
      </c>
      <c r="G31" s="285">
        <v>9682.1200000000008</v>
      </c>
      <c r="H31" s="149">
        <v>0</v>
      </c>
      <c r="I31" s="149">
        <v>0</v>
      </c>
      <c r="J31" s="149">
        <f t="shared" si="3"/>
        <v>165.72048664599041</v>
      </c>
      <c r="K31" s="149">
        <v>0</v>
      </c>
    </row>
    <row r="32" spans="1:11" ht="14.1" customHeight="1" x14ac:dyDescent="0.2">
      <c r="A32" s="51">
        <v>26</v>
      </c>
      <c r="B32" s="91" t="s">
        <v>191</v>
      </c>
      <c r="C32" s="149">
        <v>8341</v>
      </c>
      <c r="D32" s="149">
        <v>7323</v>
      </c>
      <c r="E32" s="149">
        <v>5078</v>
      </c>
      <c r="F32" s="149">
        <v>24904</v>
      </c>
      <c r="G32" s="149">
        <v>36772</v>
      </c>
      <c r="H32" s="149">
        <v>24026</v>
      </c>
      <c r="I32" s="149">
        <f t="shared" si="2"/>
        <v>298.57331255245174</v>
      </c>
      <c r="J32" s="149">
        <f t="shared" si="3"/>
        <v>502.14393008329921</v>
      </c>
      <c r="K32" s="149">
        <f t="shared" si="4"/>
        <v>473.13903111461207</v>
      </c>
    </row>
    <row r="33" spans="1:11" ht="14.1" customHeight="1" x14ac:dyDescent="0.2">
      <c r="A33" s="147">
        <v>27</v>
      </c>
      <c r="B33" s="91" t="s">
        <v>192</v>
      </c>
      <c r="C33" s="149">
        <v>0</v>
      </c>
      <c r="D33" s="149">
        <v>1332</v>
      </c>
      <c r="E33" s="149">
        <v>0</v>
      </c>
      <c r="F33" s="149">
        <v>0</v>
      </c>
      <c r="G33" s="149">
        <v>108</v>
      </c>
      <c r="H33" s="149">
        <v>0</v>
      </c>
      <c r="I33" s="149">
        <v>0</v>
      </c>
      <c r="J33" s="149">
        <f t="shared" si="3"/>
        <v>8.1081081081081088</v>
      </c>
      <c r="K33" s="149">
        <v>0</v>
      </c>
    </row>
    <row r="34" spans="1:11" ht="14.1" customHeight="1" x14ac:dyDescent="0.2">
      <c r="A34" s="51">
        <v>28</v>
      </c>
      <c r="B34" s="91" t="s">
        <v>193</v>
      </c>
      <c r="C34" s="149">
        <v>860</v>
      </c>
      <c r="D34" s="149">
        <v>1038</v>
      </c>
      <c r="E34" s="149">
        <v>53163</v>
      </c>
      <c r="F34" s="149">
        <v>2676</v>
      </c>
      <c r="G34" s="149">
        <v>3231</v>
      </c>
      <c r="H34" s="149">
        <v>19930</v>
      </c>
      <c r="I34" s="149">
        <f t="shared" si="2"/>
        <v>311.16279069767444</v>
      </c>
      <c r="J34" s="149">
        <f t="shared" si="3"/>
        <v>311.27167630057801</v>
      </c>
      <c r="K34" s="149">
        <f t="shared" si="4"/>
        <v>37.488478829260956</v>
      </c>
    </row>
    <row r="35" spans="1:11" ht="14.1" customHeight="1" x14ac:dyDescent="0.2">
      <c r="A35" s="147">
        <v>29</v>
      </c>
      <c r="B35" s="91" t="s">
        <v>66</v>
      </c>
      <c r="C35" s="149">
        <v>5723.49</v>
      </c>
      <c r="D35" s="149">
        <v>130193.32</v>
      </c>
      <c r="E35" s="149">
        <v>964289.98</v>
      </c>
      <c r="F35" s="149">
        <v>10047.33</v>
      </c>
      <c r="G35" s="149">
        <v>334923.62</v>
      </c>
      <c r="H35" s="149">
        <v>1303269.9099999999</v>
      </c>
      <c r="I35" s="149">
        <f t="shared" si="2"/>
        <v>175.54551506161451</v>
      </c>
      <c r="J35" s="149">
        <f t="shared" si="3"/>
        <v>257.25100181791197</v>
      </c>
      <c r="K35" s="149">
        <f t="shared" si="4"/>
        <v>135.153318714356</v>
      </c>
    </row>
    <row r="36" spans="1:11" ht="14.1" customHeight="1" x14ac:dyDescent="0.2">
      <c r="A36" s="51">
        <v>30</v>
      </c>
      <c r="B36" s="91" t="s">
        <v>67</v>
      </c>
      <c r="C36" s="149">
        <v>843</v>
      </c>
      <c r="D36" s="149">
        <v>522122</v>
      </c>
      <c r="E36" s="149">
        <v>320376</v>
      </c>
      <c r="F36" s="149">
        <v>5138</v>
      </c>
      <c r="G36" s="149">
        <v>787228</v>
      </c>
      <c r="H36" s="149">
        <v>625073</v>
      </c>
      <c r="I36" s="149">
        <f t="shared" si="2"/>
        <v>609.48991696322662</v>
      </c>
      <c r="J36" s="149">
        <f t="shared" si="3"/>
        <v>150.77472314899583</v>
      </c>
      <c r="K36" s="149">
        <f t="shared" si="4"/>
        <v>195.10606287612055</v>
      </c>
    </row>
    <row r="37" spans="1:11" ht="14.1" customHeight="1" x14ac:dyDescent="0.2">
      <c r="A37" s="147">
        <v>31</v>
      </c>
      <c r="B37" s="91" t="s">
        <v>194</v>
      </c>
      <c r="C37" s="149">
        <v>3142.77</v>
      </c>
      <c r="D37" s="149">
        <v>5349.64</v>
      </c>
      <c r="E37" s="149">
        <v>23232.94</v>
      </c>
      <c r="F37" s="149">
        <v>14810.69</v>
      </c>
      <c r="G37" s="149">
        <v>22981.49</v>
      </c>
      <c r="H37" s="149">
        <v>15951.64</v>
      </c>
      <c r="I37" s="149">
        <f t="shared" si="2"/>
        <v>471.2622940908816</v>
      </c>
      <c r="J37" s="149">
        <f t="shared" si="3"/>
        <v>429.58946770249958</v>
      </c>
      <c r="K37" s="149">
        <f t="shared" si="4"/>
        <v>68.65958419382136</v>
      </c>
    </row>
    <row r="38" spans="1:11" ht="14.1" customHeight="1" x14ac:dyDescent="0.2">
      <c r="A38" s="51">
        <v>32</v>
      </c>
      <c r="B38" s="91" t="s">
        <v>195</v>
      </c>
      <c r="C38" s="149">
        <v>2473</v>
      </c>
      <c r="D38" s="149">
        <v>8293</v>
      </c>
      <c r="E38" s="149">
        <v>128838</v>
      </c>
      <c r="F38" s="149">
        <v>12791</v>
      </c>
      <c r="G38" s="149">
        <v>54984</v>
      </c>
      <c r="H38" s="149">
        <v>302300</v>
      </c>
      <c r="I38" s="149">
        <f t="shared" si="2"/>
        <v>517.22604124545092</v>
      </c>
      <c r="J38" s="149">
        <f t="shared" si="3"/>
        <v>663.01700229108883</v>
      </c>
      <c r="K38" s="149">
        <f t="shared" si="4"/>
        <v>234.63574411276176</v>
      </c>
    </row>
    <row r="39" spans="1:11" ht="14.1" customHeight="1" x14ac:dyDescent="0.2">
      <c r="A39" s="147">
        <v>33</v>
      </c>
      <c r="B39" s="91" t="s">
        <v>196</v>
      </c>
      <c r="C39" s="149">
        <v>0</v>
      </c>
      <c r="D39" s="285">
        <v>5340</v>
      </c>
      <c r="E39" s="149">
        <v>0</v>
      </c>
      <c r="F39" s="149">
        <v>0</v>
      </c>
      <c r="G39" s="285">
        <v>3242</v>
      </c>
      <c r="H39" s="149">
        <v>0</v>
      </c>
      <c r="I39" s="149">
        <v>0</v>
      </c>
      <c r="J39" s="149">
        <f t="shared" si="3"/>
        <v>60.711610486891388</v>
      </c>
      <c r="K39" s="149">
        <v>0</v>
      </c>
    </row>
    <row r="40" spans="1:11" ht="14.1" customHeight="1" x14ac:dyDescent="0.2">
      <c r="A40" s="51">
        <v>34</v>
      </c>
      <c r="B40" s="91" t="s">
        <v>197</v>
      </c>
      <c r="C40" s="149">
        <v>0</v>
      </c>
      <c r="D40" s="285">
        <v>21217.68</v>
      </c>
      <c r="E40" s="149">
        <v>0</v>
      </c>
      <c r="F40" s="149">
        <v>0</v>
      </c>
      <c r="G40" s="285">
        <v>39634.300000000003</v>
      </c>
      <c r="H40" s="149">
        <v>0</v>
      </c>
      <c r="I40" s="149">
        <v>0</v>
      </c>
      <c r="J40" s="149">
        <f t="shared" si="3"/>
        <v>186.79846241436388</v>
      </c>
      <c r="K40" s="149">
        <v>0</v>
      </c>
    </row>
    <row r="41" spans="1:11" ht="14.1" customHeight="1" x14ac:dyDescent="0.2">
      <c r="A41" s="147">
        <v>35</v>
      </c>
      <c r="B41" s="91" t="s">
        <v>198</v>
      </c>
      <c r="C41" s="149">
        <v>0</v>
      </c>
      <c r="D41" s="285">
        <v>20467.27</v>
      </c>
      <c r="E41" s="149">
        <v>0</v>
      </c>
      <c r="F41" s="149">
        <v>0</v>
      </c>
      <c r="G41" s="285">
        <v>10865.77</v>
      </c>
      <c r="H41" s="149">
        <v>0</v>
      </c>
      <c r="I41" s="149">
        <v>0</v>
      </c>
      <c r="J41" s="149">
        <f t="shared" si="3"/>
        <v>53.088516446013564</v>
      </c>
      <c r="K41" s="149">
        <v>0</v>
      </c>
    </row>
    <row r="42" spans="1:11" ht="14.1" customHeight="1" x14ac:dyDescent="0.2">
      <c r="A42" s="51">
        <v>36</v>
      </c>
      <c r="B42" s="91" t="s">
        <v>68</v>
      </c>
      <c r="C42" s="149">
        <v>3604.17</v>
      </c>
      <c r="D42" s="149">
        <v>13170.02</v>
      </c>
      <c r="E42" s="149">
        <v>171743.6</v>
      </c>
      <c r="F42" s="149">
        <v>21589.65</v>
      </c>
      <c r="G42" s="149">
        <v>35863.58</v>
      </c>
      <c r="H42" s="149">
        <v>290487.87</v>
      </c>
      <c r="I42" s="149">
        <f t="shared" si="2"/>
        <v>599.01863674576953</v>
      </c>
      <c r="J42" s="149">
        <f t="shared" si="3"/>
        <v>272.31226679989857</v>
      </c>
      <c r="K42" s="149">
        <f t="shared" si="4"/>
        <v>169.14043376288839</v>
      </c>
    </row>
    <row r="43" spans="1:11" ht="14.1" customHeight="1" x14ac:dyDescent="0.2">
      <c r="A43" s="147">
        <v>37</v>
      </c>
      <c r="B43" s="91" t="s">
        <v>199</v>
      </c>
      <c r="C43" s="149">
        <v>0</v>
      </c>
      <c r="D43" s="149">
        <v>25382</v>
      </c>
      <c r="E43" s="149">
        <v>0</v>
      </c>
      <c r="F43" s="149">
        <v>0</v>
      </c>
      <c r="G43" s="149">
        <v>4406</v>
      </c>
      <c r="H43" s="149">
        <v>0</v>
      </c>
      <c r="I43" s="149">
        <v>0</v>
      </c>
      <c r="J43" s="149">
        <f t="shared" si="3"/>
        <v>17.358758175084706</v>
      </c>
      <c r="K43" s="149">
        <v>0</v>
      </c>
    </row>
    <row r="44" spans="1:11" ht="14.1" customHeight="1" x14ac:dyDescent="0.2">
      <c r="A44" s="51">
        <v>38</v>
      </c>
      <c r="B44" s="91" t="s">
        <v>200</v>
      </c>
      <c r="C44" s="149">
        <v>1036</v>
      </c>
      <c r="D44" s="149">
        <v>5525</v>
      </c>
      <c r="E44" s="149">
        <v>18055</v>
      </c>
      <c r="F44" s="149">
        <v>13885</v>
      </c>
      <c r="G44" s="149">
        <v>18005</v>
      </c>
      <c r="H44" s="149">
        <v>41528</v>
      </c>
      <c r="I44" s="149">
        <f t="shared" si="2"/>
        <v>1340.2509652509652</v>
      </c>
      <c r="J44" s="149">
        <f t="shared" si="3"/>
        <v>325.88235294117646</v>
      </c>
      <c r="K44" s="149">
        <f t="shared" si="4"/>
        <v>230.00830794793686</v>
      </c>
    </row>
    <row r="45" spans="1:11" ht="14.1" customHeight="1" x14ac:dyDescent="0.2">
      <c r="A45" s="147">
        <v>39</v>
      </c>
      <c r="B45" s="91" t="s">
        <v>201</v>
      </c>
      <c r="C45" s="149">
        <v>0</v>
      </c>
      <c r="D45" s="149">
        <v>16298</v>
      </c>
      <c r="E45" s="149">
        <v>0</v>
      </c>
      <c r="F45" s="149">
        <v>0</v>
      </c>
      <c r="G45" s="149">
        <v>6724</v>
      </c>
      <c r="H45" s="149">
        <v>0</v>
      </c>
      <c r="I45" s="149">
        <v>0</v>
      </c>
      <c r="J45" s="149">
        <f t="shared" si="3"/>
        <v>41.25659590133759</v>
      </c>
      <c r="K45" s="149">
        <v>0</v>
      </c>
    </row>
    <row r="46" spans="1:11" ht="14.1" customHeight="1" x14ac:dyDescent="0.2">
      <c r="A46" s="51">
        <v>40</v>
      </c>
      <c r="B46" s="91" t="s">
        <v>72</v>
      </c>
      <c r="C46" s="149">
        <v>0</v>
      </c>
      <c r="D46" s="149">
        <v>10470</v>
      </c>
      <c r="E46" s="149">
        <v>0</v>
      </c>
      <c r="F46" s="149">
        <v>0</v>
      </c>
      <c r="G46" s="149">
        <v>15356</v>
      </c>
      <c r="H46" s="149">
        <v>0</v>
      </c>
      <c r="I46" s="149">
        <v>0</v>
      </c>
      <c r="J46" s="149">
        <f t="shared" si="3"/>
        <v>146.66666666666666</v>
      </c>
      <c r="K46" s="149">
        <v>0</v>
      </c>
    </row>
    <row r="47" spans="1:11" ht="14.1" customHeight="1" x14ac:dyDescent="0.2">
      <c r="A47" s="147">
        <v>41</v>
      </c>
      <c r="B47" s="91" t="s">
        <v>202</v>
      </c>
      <c r="C47" s="149">
        <v>0</v>
      </c>
      <c r="D47" s="149">
        <v>2202.35</v>
      </c>
      <c r="E47" s="149">
        <v>0</v>
      </c>
      <c r="F47" s="149">
        <v>0</v>
      </c>
      <c r="G47" s="149">
        <v>5303.58</v>
      </c>
      <c r="H47" s="149">
        <v>0</v>
      </c>
      <c r="I47" s="149">
        <v>0</v>
      </c>
      <c r="J47" s="149">
        <f t="shared" si="3"/>
        <v>240.81458442118648</v>
      </c>
      <c r="K47" s="149">
        <v>0</v>
      </c>
    </row>
    <row r="48" spans="1:11" ht="14.1" customHeight="1" x14ac:dyDescent="0.2">
      <c r="A48" s="51">
        <v>42</v>
      </c>
      <c r="B48" s="91" t="s">
        <v>71</v>
      </c>
      <c r="C48" s="149">
        <v>2173</v>
      </c>
      <c r="D48" s="149">
        <v>8459</v>
      </c>
      <c r="E48" s="149">
        <v>302296</v>
      </c>
      <c r="F48" s="149">
        <v>7666</v>
      </c>
      <c r="G48" s="149">
        <v>7983</v>
      </c>
      <c r="H48" s="149">
        <v>117042</v>
      </c>
      <c r="I48" s="149">
        <f t="shared" si="2"/>
        <v>352.78416935112745</v>
      </c>
      <c r="J48" s="149">
        <f t="shared" si="3"/>
        <v>94.372857311738983</v>
      </c>
      <c r="K48" s="149">
        <f t="shared" si="4"/>
        <v>38.717680683833066</v>
      </c>
    </row>
    <row r="49" spans="1:11" s="55" customFormat="1" ht="14.1" customHeight="1" x14ac:dyDescent="0.2">
      <c r="A49" s="150"/>
      <c r="B49" s="151" t="s">
        <v>293</v>
      </c>
      <c r="C49" s="152">
        <f>SUM(C28:C48)</f>
        <v>65258.359999999993</v>
      </c>
      <c r="D49" s="152">
        <v>936784.45000000007</v>
      </c>
      <c r="E49" s="152">
        <v>2716434.46</v>
      </c>
      <c r="F49" s="152">
        <f t="shared" ref="F49" si="6">SUM(F28:F48)</f>
        <v>142652.04</v>
      </c>
      <c r="G49" s="152">
        <v>1473084.62</v>
      </c>
      <c r="H49" s="152">
        <v>3542981.94</v>
      </c>
      <c r="I49" s="152">
        <f t="shared" si="2"/>
        <v>218.5958090273798</v>
      </c>
      <c r="J49" s="152">
        <f t="shared" si="3"/>
        <v>157.24904699261393</v>
      </c>
      <c r="K49" s="152">
        <f t="shared" si="4"/>
        <v>130.42766141318941</v>
      </c>
    </row>
    <row r="50" spans="1:11" s="55" customFormat="1" ht="14.1" customHeight="1" x14ac:dyDescent="0.2">
      <c r="A50" s="150"/>
      <c r="B50" s="140" t="s">
        <v>595</v>
      </c>
      <c r="C50" s="152">
        <f>C49+C27</f>
        <v>3299447.56</v>
      </c>
      <c r="D50" s="152">
        <v>7884392.5100000007</v>
      </c>
      <c r="E50" s="152">
        <v>21153204.689999998</v>
      </c>
      <c r="F50" s="152">
        <f t="shared" ref="F50" si="7">F49+F27</f>
        <v>2668399.16</v>
      </c>
      <c r="G50" s="152">
        <v>5223748.3499999996</v>
      </c>
      <c r="H50" s="152">
        <v>14904089.449999999</v>
      </c>
      <c r="I50" s="152">
        <f t="shared" ref="I50" si="8">F50*100/C50</f>
        <v>80.874119423798334</v>
      </c>
      <c r="J50" s="152">
        <f t="shared" ref="J50" si="9">G50*100/D50</f>
        <v>66.254290909218057</v>
      </c>
      <c r="K50" s="152">
        <f t="shared" ref="K50" si="10">H50*100/E50</f>
        <v>70.457832127184901</v>
      </c>
    </row>
    <row r="51" spans="1:11" ht="14.1" customHeight="1" x14ac:dyDescent="0.2">
      <c r="A51" s="51">
        <v>43</v>
      </c>
      <c r="B51" s="91" t="s">
        <v>41</v>
      </c>
      <c r="C51" s="149">
        <v>265083.46999999997</v>
      </c>
      <c r="D51" s="149">
        <v>255787.84</v>
      </c>
      <c r="E51" s="149">
        <v>182571.88</v>
      </c>
      <c r="F51" s="149">
        <v>210741.27</v>
      </c>
      <c r="G51" s="149">
        <v>138079.6</v>
      </c>
      <c r="H51" s="149">
        <v>51818.58</v>
      </c>
      <c r="I51" s="149">
        <f t="shared" si="2"/>
        <v>79.499966557703516</v>
      </c>
      <c r="J51" s="149">
        <f t="shared" si="3"/>
        <v>53.982081399960215</v>
      </c>
      <c r="K51" s="149">
        <f t="shared" si="4"/>
        <v>28.382563623708098</v>
      </c>
    </row>
    <row r="52" spans="1:11" ht="14.1" customHeight="1" x14ac:dyDescent="0.2">
      <c r="A52" s="147">
        <v>44</v>
      </c>
      <c r="B52" s="91" t="s">
        <v>203</v>
      </c>
      <c r="C52" s="149">
        <v>359297</v>
      </c>
      <c r="D52" s="149">
        <v>197787</v>
      </c>
      <c r="E52" s="149">
        <v>147054</v>
      </c>
      <c r="F52" s="149">
        <v>184753</v>
      </c>
      <c r="G52" s="149">
        <v>72864</v>
      </c>
      <c r="H52" s="149">
        <v>22759</v>
      </c>
      <c r="I52" s="149">
        <f t="shared" si="2"/>
        <v>51.420690960403235</v>
      </c>
      <c r="J52" s="149">
        <f t="shared" si="3"/>
        <v>36.839630511610977</v>
      </c>
      <c r="K52" s="149">
        <f t="shared" si="4"/>
        <v>15.476627633386375</v>
      </c>
    </row>
    <row r="53" spans="1:11" ht="14.1" customHeight="1" x14ac:dyDescent="0.2">
      <c r="A53" s="51">
        <v>45</v>
      </c>
      <c r="B53" s="91" t="s">
        <v>47</v>
      </c>
      <c r="C53" s="149">
        <v>245058.18</v>
      </c>
      <c r="D53" s="149">
        <v>224621.95</v>
      </c>
      <c r="E53" s="149">
        <v>147659.37</v>
      </c>
      <c r="F53" s="149">
        <v>269447.48</v>
      </c>
      <c r="G53" s="149">
        <v>152838.13</v>
      </c>
      <c r="H53" s="149">
        <v>64926.5</v>
      </c>
      <c r="I53" s="149">
        <f t="shared" si="2"/>
        <v>109.95245292362819</v>
      </c>
      <c r="J53" s="149">
        <f t="shared" si="3"/>
        <v>68.04238410360162</v>
      </c>
      <c r="K53" s="149">
        <f t="shared" si="4"/>
        <v>43.970457140647426</v>
      </c>
    </row>
    <row r="54" spans="1:11" s="55" customFormat="1" ht="14.1" customHeight="1" x14ac:dyDescent="0.2">
      <c r="A54" s="147"/>
      <c r="B54" s="140" t="s">
        <v>296</v>
      </c>
      <c r="C54" s="152">
        <f>SUM(C51:C53)</f>
        <v>869438.64999999991</v>
      </c>
      <c r="D54" s="152">
        <v>678196.79</v>
      </c>
      <c r="E54" s="152">
        <v>477285.25</v>
      </c>
      <c r="F54" s="152">
        <f t="shared" ref="F54" si="11">SUM(F51:F53)</f>
        <v>664941.75</v>
      </c>
      <c r="G54" s="152">
        <v>363781.73</v>
      </c>
      <c r="H54" s="152">
        <v>139504.08000000002</v>
      </c>
      <c r="I54" s="152">
        <f t="shared" si="2"/>
        <v>76.479433022675039</v>
      </c>
      <c r="J54" s="152">
        <f t="shared" si="3"/>
        <v>53.639553498918801</v>
      </c>
      <c r="K54" s="152">
        <f t="shared" si="4"/>
        <v>29.228659381365759</v>
      </c>
    </row>
    <row r="55" spans="1:11" ht="14.1" customHeight="1" x14ac:dyDescent="0.2">
      <c r="A55" s="147">
        <v>46</v>
      </c>
      <c r="B55" s="49" t="s">
        <v>596</v>
      </c>
      <c r="C55" s="149">
        <v>1126520</v>
      </c>
      <c r="D55" s="149">
        <v>790961</v>
      </c>
      <c r="E55" s="149">
        <v>479370</v>
      </c>
      <c r="F55" s="149">
        <v>1692853</v>
      </c>
      <c r="G55" s="149">
        <v>923375</v>
      </c>
      <c r="H55" s="149">
        <v>461687</v>
      </c>
      <c r="I55" s="149">
        <f t="shared" si="2"/>
        <v>150.27278699002238</v>
      </c>
      <c r="J55" s="149">
        <f t="shared" si="3"/>
        <v>116.74090125808985</v>
      </c>
      <c r="K55" s="149">
        <f t="shared" si="4"/>
        <v>96.31120011681999</v>
      </c>
    </row>
    <row r="56" spans="1:11" s="55" customFormat="1" ht="14.1" customHeight="1" x14ac:dyDescent="0.2">
      <c r="A56" s="51"/>
      <c r="B56" s="140" t="s">
        <v>294</v>
      </c>
      <c r="C56" s="152">
        <f t="shared" ref="C56:F56" si="12">SUM(C55:C55)</f>
        <v>1126520</v>
      </c>
      <c r="D56" s="152">
        <v>790961</v>
      </c>
      <c r="E56" s="152">
        <v>479370</v>
      </c>
      <c r="F56" s="152">
        <f t="shared" si="12"/>
        <v>1692853</v>
      </c>
      <c r="G56" s="152">
        <v>923375</v>
      </c>
      <c r="H56" s="152">
        <v>461687</v>
      </c>
      <c r="I56" s="152">
        <f t="shared" si="2"/>
        <v>150.27278699002238</v>
      </c>
      <c r="J56" s="152">
        <f t="shared" si="3"/>
        <v>116.74090125808985</v>
      </c>
      <c r="K56" s="152">
        <f t="shared" si="4"/>
        <v>96.31120011681999</v>
      </c>
    </row>
    <row r="57" spans="1:11" s="55" customFormat="1" ht="14.1" customHeight="1" x14ac:dyDescent="0.2">
      <c r="A57" s="147">
        <v>47</v>
      </c>
      <c r="B57" s="49" t="s">
        <v>588</v>
      </c>
      <c r="C57" s="284">
        <v>0</v>
      </c>
      <c r="D57" s="284">
        <v>5795.79</v>
      </c>
      <c r="E57" s="284">
        <v>44450.16</v>
      </c>
      <c r="F57" s="284">
        <v>0</v>
      </c>
      <c r="G57" s="284">
        <v>46558.06</v>
      </c>
      <c r="H57" s="284">
        <v>132217.31</v>
      </c>
      <c r="I57" s="149">
        <v>0</v>
      </c>
      <c r="J57" s="149">
        <f t="shared" ref="J57:J63" si="13">G57*100/D57</f>
        <v>803.30826341189038</v>
      </c>
      <c r="K57" s="149">
        <f t="shared" ref="K57:K63" si="14">H57*100/E57</f>
        <v>297.45069534057916</v>
      </c>
    </row>
    <row r="58" spans="1:11" ht="14.1" customHeight="1" x14ac:dyDescent="0.2">
      <c r="A58" s="147">
        <v>48</v>
      </c>
      <c r="B58" s="49" t="s">
        <v>589</v>
      </c>
      <c r="C58" s="284">
        <v>453</v>
      </c>
      <c r="D58" s="284">
        <v>1171</v>
      </c>
      <c r="E58" s="284">
        <v>53682</v>
      </c>
      <c r="F58" s="284">
        <v>0</v>
      </c>
      <c r="G58" s="284">
        <v>3085</v>
      </c>
      <c r="H58" s="284">
        <v>26984</v>
      </c>
      <c r="I58" s="149">
        <f t="shared" ref="I58:I63" si="15">F58*100/C58</f>
        <v>0</v>
      </c>
      <c r="J58" s="149">
        <f t="shared" si="13"/>
        <v>263.45004269854826</v>
      </c>
      <c r="K58" s="149">
        <f t="shared" si="14"/>
        <v>50.266383517752693</v>
      </c>
    </row>
    <row r="59" spans="1:11" ht="14.1" customHeight="1" x14ac:dyDescent="0.2">
      <c r="A59" s="147">
        <v>49</v>
      </c>
      <c r="B59" s="49" t="s">
        <v>590</v>
      </c>
      <c r="C59" s="284">
        <v>0</v>
      </c>
      <c r="D59" s="284">
        <v>0</v>
      </c>
      <c r="E59" s="284">
        <v>1118</v>
      </c>
      <c r="F59" s="284">
        <v>0</v>
      </c>
      <c r="G59" s="284">
        <v>0</v>
      </c>
      <c r="H59" s="284">
        <v>0</v>
      </c>
      <c r="I59" s="149">
        <v>0</v>
      </c>
      <c r="J59" s="149">
        <v>0</v>
      </c>
      <c r="K59" s="149">
        <f t="shared" si="14"/>
        <v>0</v>
      </c>
    </row>
    <row r="60" spans="1:11" ht="14.1" customHeight="1" x14ac:dyDescent="0.2">
      <c r="A60" s="147">
        <v>50</v>
      </c>
      <c r="B60" s="49" t="s">
        <v>591</v>
      </c>
      <c r="C60" s="284">
        <v>0</v>
      </c>
      <c r="D60" s="284">
        <v>15.57</v>
      </c>
      <c r="E60" s="284">
        <v>253.12</v>
      </c>
      <c r="F60" s="284">
        <v>0</v>
      </c>
      <c r="G60" s="284">
        <v>1893.47</v>
      </c>
      <c r="H60" s="284">
        <v>49144.07</v>
      </c>
      <c r="I60" s="149">
        <v>0</v>
      </c>
      <c r="J60" s="149">
        <f t="shared" si="13"/>
        <v>12161.01477199743</v>
      </c>
      <c r="K60" s="149">
        <f t="shared" si="14"/>
        <v>19415.324747155501</v>
      </c>
    </row>
    <row r="61" spans="1:11" ht="14.1" customHeight="1" x14ac:dyDescent="0.2">
      <c r="A61" s="147">
        <v>51</v>
      </c>
      <c r="B61" s="49" t="s">
        <v>592</v>
      </c>
      <c r="C61" s="284">
        <v>0</v>
      </c>
      <c r="D61" s="284">
        <v>0</v>
      </c>
      <c r="E61" s="284">
        <v>5607.81</v>
      </c>
      <c r="F61" s="284">
        <v>0</v>
      </c>
      <c r="G61" s="284">
        <v>0</v>
      </c>
      <c r="H61" s="284">
        <v>9384.06</v>
      </c>
      <c r="I61" s="149">
        <v>0</v>
      </c>
      <c r="J61" s="149">
        <v>0</v>
      </c>
      <c r="K61" s="149">
        <f t="shared" si="14"/>
        <v>167.33912168921557</v>
      </c>
    </row>
    <row r="62" spans="1:11" ht="14.1" customHeight="1" x14ac:dyDescent="0.2">
      <c r="A62" s="147">
        <v>52</v>
      </c>
      <c r="B62" s="49" t="s">
        <v>582</v>
      </c>
      <c r="C62" s="284">
        <v>0</v>
      </c>
      <c r="D62" s="284">
        <v>17.899999999999999</v>
      </c>
      <c r="E62" s="284">
        <v>561.67999999999995</v>
      </c>
      <c r="F62" s="284">
        <v>0</v>
      </c>
      <c r="G62" s="284">
        <v>1070.55</v>
      </c>
      <c r="H62" s="284">
        <v>5068.95</v>
      </c>
      <c r="I62" s="149">
        <v>0</v>
      </c>
      <c r="J62" s="149">
        <f t="shared" si="13"/>
        <v>5980.726256983241</v>
      </c>
      <c r="K62" s="149">
        <f t="shared" si="14"/>
        <v>902.4622560888763</v>
      </c>
    </row>
    <row r="63" spans="1:11" ht="14.1" customHeight="1" x14ac:dyDescent="0.2">
      <c r="A63" s="147">
        <v>53</v>
      </c>
      <c r="B63" s="49" t="s">
        <v>593</v>
      </c>
      <c r="C63" s="284">
        <v>1.72</v>
      </c>
      <c r="D63" s="284">
        <v>1</v>
      </c>
      <c r="E63" s="284">
        <v>13970.41</v>
      </c>
      <c r="F63" s="284">
        <v>13100.16</v>
      </c>
      <c r="G63" s="284">
        <v>350</v>
      </c>
      <c r="H63" s="284">
        <v>23.56</v>
      </c>
      <c r="I63" s="149">
        <f t="shared" si="15"/>
        <v>761637.20930232562</v>
      </c>
      <c r="J63" s="149">
        <f t="shared" si="13"/>
        <v>35000</v>
      </c>
      <c r="K63" s="149">
        <f t="shared" si="14"/>
        <v>0.16864215151881728</v>
      </c>
    </row>
    <row r="64" spans="1:11" ht="14.1" customHeight="1" x14ac:dyDescent="0.2">
      <c r="A64" s="147"/>
      <c r="B64" s="140" t="s">
        <v>594</v>
      </c>
      <c r="C64" s="152">
        <f>SUM(C57:C63)</f>
        <v>454.72</v>
      </c>
      <c r="D64" s="152">
        <v>7001.2599999999993</v>
      </c>
      <c r="E64" s="152">
        <v>119643.18</v>
      </c>
      <c r="F64" s="152">
        <f t="shared" ref="F64" si="16">SUM(F57:F63)</f>
        <v>13100.16</v>
      </c>
      <c r="G64" s="152">
        <v>52957.08</v>
      </c>
      <c r="H64" s="152">
        <v>222821.95</v>
      </c>
      <c r="I64" s="152">
        <f t="shared" ref="I64" si="17">F64*100/C64</f>
        <v>2880.9289232934552</v>
      </c>
      <c r="J64" s="152">
        <f t="shared" ref="J64" si="18">G64*100/D64</f>
        <v>756.39356344429439</v>
      </c>
      <c r="K64" s="152">
        <f t="shared" ref="K64" si="19">H64*100/E64</f>
        <v>186.23873922441715</v>
      </c>
    </row>
    <row r="65" spans="1:11" ht="14.1" customHeight="1" x14ac:dyDescent="0.2">
      <c r="A65" s="147"/>
      <c r="B65" s="140" t="s">
        <v>0</v>
      </c>
      <c r="C65" s="286">
        <f>C64+C56+C54+C50</f>
        <v>5295860.93</v>
      </c>
      <c r="D65" s="286">
        <v>9360551.5600000005</v>
      </c>
      <c r="E65" s="286">
        <v>22229503.119999997</v>
      </c>
      <c r="F65" s="286">
        <f t="shared" ref="F65" si="20">F64+F56+F54+F50</f>
        <v>5039294.07</v>
      </c>
      <c r="G65" s="286">
        <v>6563862.1600000001</v>
      </c>
      <c r="H65" s="286">
        <v>15728102.479999999</v>
      </c>
      <c r="I65" s="152">
        <f t="shared" ref="I65" si="21">F65*100/C65</f>
        <v>95.15533237388091</v>
      </c>
      <c r="J65" s="152">
        <f t="shared" ref="J65" si="22">G65*100/D65</f>
        <v>70.122600339589383</v>
      </c>
      <c r="K65" s="152">
        <f t="shared" ref="K65" si="23">H65*100/E65</f>
        <v>70.753279527194394</v>
      </c>
    </row>
    <row r="66" spans="1:11" ht="14.1" customHeight="1" x14ac:dyDescent="0.2">
      <c r="D66" s="440" t="s">
        <v>998</v>
      </c>
    </row>
  </sheetData>
  <sheetProtection formatCells="0" formatColumns="0" formatRows="0" insertColumns="0" insertRows="0" insertHyperlinks="0" deleteColumns="0" deleteRows="0" selectLockedCells="1" sort="0" autoFilter="0" pivotTables="0"/>
  <autoFilter ref="F5:H57"/>
  <mergeCells count="8">
    <mergeCell ref="A2:K2"/>
    <mergeCell ref="I4:K4"/>
    <mergeCell ref="A1:K1"/>
    <mergeCell ref="A4:A5"/>
    <mergeCell ref="B4:B5"/>
    <mergeCell ref="C4:E4"/>
    <mergeCell ref="F4:H4"/>
    <mergeCell ref="J3:K3"/>
  </mergeCells>
  <phoneticPr fontId="10" type="noConversion"/>
  <pageMargins left="0.75" right="0.25" top="0.25" bottom="0.25" header="0.3" footer="0.3"/>
  <pageSetup scale="77" orientation="portrait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A66"/>
  <sheetViews>
    <sheetView view="pageBreakPreview" zoomScale="60" zoomScaleNormal="106" workbookViewId="0">
      <pane xSplit="2" ySplit="5" topLeftCell="E57" activePane="bottomRight" state="frozen"/>
      <selection pane="topRight" activeCell="C1" sqref="C1"/>
      <selection pane="bottomLeft" activeCell="A6" sqref="A6"/>
      <selection pane="bottomRight" activeCell="N66" sqref="N66:O66"/>
    </sheetView>
  </sheetViews>
  <sheetFormatPr defaultColWidth="9.140625" defaultRowHeight="12.75" x14ac:dyDescent="0.2"/>
  <cols>
    <col min="1" max="1" width="4.140625" style="3" customWidth="1"/>
    <col min="2" max="2" width="20.5703125" style="3" customWidth="1"/>
    <col min="3" max="4" width="5.85546875" style="4" bestFit="1" customWidth="1"/>
    <col min="5" max="6" width="6.5703125" style="4" bestFit="1" customWidth="1"/>
    <col min="7" max="7" width="7.140625" style="27" customWidth="1"/>
    <col min="8" max="8" width="4.85546875" style="4" bestFit="1" customWidth="1"/>
    <col min="9" max="11" width="5.85546875" style="4" bestFit="1" customWidth="1"/>
    <col min="12" max="12" width="6.85546875" style="27" customWidth="1"/>
    <col min="13" max="13" width="6.5703125" style="4" bestFit="1" customWidth="1"/>
    <col min="14" max="14" width="5.85546875" style="4" bestFit="1" customWidth="1"/>
    <col min="15" max="15" width="7.5703125" style="4" bestFit="1" customWidth="1"/>
    <col min="16" max="16" width="6.5703125" style="4" bestFit="1" customWidth="1"/>
    <col min="17" max="17" width="6.42578125" style="27" customWidth="1"/>
    <col min="18" max="18" width="5.85546875" style="4" bestFit="1" customWidth="1"/>
    <col min="19" max="19" width="5.140625" style="4" bestFit="1" customWidth="1"/>
    <col min="20" max="20" width="6.5703125" style="4" bestFit="1" customWidth="1"/>
    <col min="21" max="21" width="7" style="4" customWidth="1"/>
    <col min="22" max="22" width="6.85546875" style="27" customWidth="1"/>
    <col min="23" max="24" width="6.42578125" style="4" bestFit="1" customWidth="1"/>
    <col min="25" max="26" width="6.5703125" style="4" bestFit="1" customWidth="1"/>
    <col min="27" max="27" width="7.5703125" style="27" bestFit="1" customWidth="1"/>
    <col min="28" max="16384" width="9.140625" style="3"/>
  </cols>
  <sheetData>
    <row r="1" spans="1:27" ht="18.75" customHeight="1" x14ac:dyDescent="0.2">
      <c r="A1" s="546" t="s">
        <v>622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</row>
    <row r="2" spans="1:27" ht="15.75" x14ac:dyDescent="0.2">
      <c r="A2" s="547" t="s">
        <v>442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</row>
    <row r="3" spans="1:27" s="192" customFormat="1" ht="14.25" customHeight="1" x14ac:dyDescent="0.2">
      <c r="A3" s="194"/>
      <c r="B3" s="193" t="s">
        <v>11</v>
      </c>
      <c r="C3" s="548" t="s">
        <v>437</v>
      </c>
      <c r="D3" s="548"/>
      <c r="E3" s="548"/>
      <c r="F3" s="548"/>
      <c r="G3" s="548"/>
      <c r="H3" s="548" t="s">
        <v>439</v>
      </c>
      <c r="I3" s="548"/>
      <c r="J3" s="548"/>
      <c r="K3" s="548"/>
      <c r="L3" s="548"/>
      <c r="M3" s="548" t="s">
        <v>440</v>
      </c>
      <c r="N3" s="548"/>
      <c r="O3" s="548"/>
      <c r="P3" s="548"/>
      <c r="Q3" s="548"/>
      <c r="R3" s="548" t="s">
        <v>470</v>
      </c>
      <c r="S3" s="548"/>
      <c r="T3" s="548"/>
      <c r="U3" s="548"/>
      <c r="V3" s="548"/>
      <c r="W3" s="548" t="s">
        <v>441</v>
      </c>
      <c r="X3" s="548"/>
      <c r="Y3" s="548"/>
      <c r="Z3" s="548"/>
      <c r="AA3" s="548"/>
    </row>
    <row r="4" spans="1:27" ht="12" customHeight="1" x14ac:dyDescent="0.2">
      <c r="A4" s="549" t="s">
        <v>623</v>
      </c>
      <c r="B4" s="549" t="s">
        <v>2</v>
      </c>
      <c r="C4" s="537" t="s">
        <v>438</v>
      </c>
      <c r="D4" s="538"/>
      <c r="E4" s="537" t="s">
        <v>40</v>
      </c>
      <c r="F4" s="538"/>
      <c r="G4" s="536" t="s">
        <v>109</v>
      </c>
      <c r="H4" s="539" t="s">
        <v>438</v>
      </c>
      <c r="I4" s="540"/>
      <c r="J4" s="537" t="s">
        <v>40</v>
      </c>
      <c r="K4" s="538"/>
      <c r="L4" s="535" t="s">
        <v>109</v>
      </c>
      <c r="M4" s="539" t="s">
        <v>438</v>
      </c>
      <c r="N4" s="540"/>
      <c r="O4" s="537" t="s">
        <v>40</v>
      </c>
      <c r="P4" s="538"/>
      <c r="Q4" s="541" t="s">
        <v>92</v>
      </c>
      <c r="R4" s="539" t="s">
        <v>438</v>
      </c>
      <c r="S4" s="540"/>
      <c r="T4" s="537" t="s">
        <v>40</v>
      </c>
      <c r="U4" s="538"/>
      <c r="V4" s="541" t="s">
        <v>92</v>
      </c>
      <c r="W4" s="539" t="s">
        <v>438</v>
      </c>
      <c r="X4" s="540"/>
      <c r="Y4" s="543" t="s">
        <v>40</v>
      </c>
      <c r="Z4" s="544"/>
      <c r="AA4" s="541" t="s">
        <v>92</v>
      </c>
    </row>
    <row r="5" spans="1:27" ht="12" customHeight="1" x14ac:dyDescent="0.2">
      <c r="A5" s="550"/>
      <c r="B5" s="550"/>
      <c r="C5" s="184" t="s">
        <v>20</v>
      </c>
      <c r="D5" s="184" t="s">
        <v>21</v>
      </c>
      <c r="E5" s="184" t="s">
        <v>20</v>
      </c>
      <c r="F5" s="184" t="s">
        <v>21</v>
      </c>
      <c r="G5" s="536"/>
      <c r="H5" s="184" t="s">
        <v>20</v>
      </c>
      <c r="I5" s="184" t="s">
        <v>21</v>
      </c>
      <c r="J5" s="184" t="s">
        <v>20</v>
      </c>
      <c r="K5" s="184" t="s">
        <v>21</v>
      </c>
      <c r="L5" s="536"/>
      <c r="M5" s="184" t="s">
        <v>20</v>
      </c>
      <c r="N5" s="184" t="s">
        <v>21</v>
      </c>
      <c r="O5" s="184" t="s">
        <v>20</v>
      </c>
      <c r="P5" s="185" t="s">
        <v>21</v>
      </c>
      <c r="Q5" s="542"/>
      <c r="R5" s="184" t="s">
        <v>20</v>
      </c>
      <c r="S5" s="184" t="s">
        <v>21</v>
      </c>
      <c r="T5" s="184" t="s">
        <v>20</v>
      </c>
      <c r="U5" s="185" t="s">
        <v>21</v>
      </c>
      <c r="V5" s="542"/>
      <c r="W5" s="184" t="s">
        <v>20</v>
      </c>
      <c r="X5" s="185" t="s">
        <v>21</v>
      </c>
      <c r="Y5" s="195" t="s">
        <v>20</v>
      </c>
      <c r="Z5" s="195" t="s">
        <v>21</v>
      </c>
      <c r="AA5" s="545"/>
    </row>
    <row r="6" spans="1:27" ht="12" customHeight="1" x14ac:dyDescent="0.2">
      <c r="A6" s="186">
        <v>1</v>
      </c>
      <c r="B6" s="187" t="s">
        <v>50</v>
      </c>
      <c r="C6" s="188">
        <v>163</v>
      </c>
      <c r="D6" s="188">
        <v>229</v>
      </c>
      <c r="E6" s="188">
        <v>7327</v>
      </c>
      <c r="F6" s="188">
        <v>21520</v>
      </c>
      <c r="G6" s="189">
        <f>D6*100/F6</f>
        <v>1.0641263940520447</v>
      </c>
      <c r="H6" s="188">
        <v>390</v>
      </c>
      <c r="I6" s="188">
        <v>970</v>
      </c>
      <c r="J6" s="188">
        <v>1502</v>
      </c>
      <c r="K6" s="188">
        <v>6628</v>
      </c>
      <c r="L6" s="189">
        <f>I6*100/K6</f>
        <v>14.634882317441159</v>
      </c>
      <c r="M6" s="188">
        <v>225</v>
      </c>
      <c r="N6" s="188">
        <v>194</v>
      </c>
      <c r="O6" s="188">
        <v>8596</v>
      </c>
      <c r="P6" s="188">
        <v>7570</v>
      </c>
      <c r="Q6" s="189">
        <f>N6*100/P6</f>
        <v>2.5627476882430646</v>
      </c>
      <c r="R6" s="188">
        <v>272</v>
      </c>
      <c r="S6" s="188">
        <v>288</v>
      </c>
      <c r="T6" s="188">
        <v>1525</v>
      </c>
      <c r="U6" s="188">
        <v>2084</v>
      </c>
      <c r="V6" s="189">
        <f>S6*100/U6</f>
        <v>13.81957773512476</v>
      </c>
      <c r="W6" s="188">
        <v>335</v>
      </c>
      <c r="X6" s="188">
        <v>408</v>
      </c>
      <c r="Y6" s="188">
        <v>6966</v>
      </c>
      <c r="Z6" s="188">
        <v>14204</v>
      </c>
      <c r="AA6" s="189">
        <f>X6*100/Z6</f>
        <v>2.872430301323571</v>
      </c>
    </row>
    <row r="7" spans="1:27" ht="12" customHeight="1" x14ac:dyDescent="0.2">
      <c r="A7" s="186">
        <v>2</v>
      </c>
      <c r="B7" s="187" t="s">
        <v>51</v>
      </c>
      <c r="C7" s="188">
        <v>0</v>
      </c>
      <c r="D7" s="188">
        <v>0</v>
      </c>
      <c r="E7" s="188">
        <v>0</v>
      </c>
      <c r="F7" s="188">
        <v>0</v>
      </c>
      <c r="G7" s="189">
        <v>0</v>
      </c>
      <c r="H7" s="188">
        <v>0</v>
      </c>
      <c r="I7" s="188">
        <v>0</v>
      </c>
      <c r="J7" s="188">
        <v>39</v>
      </c>
      <c r="K7" s="188">
        <v>190</v>
      </c>
      <c r="L7" s="189">
        <f t="shared" ref="L7:L65" si="0">I7*100/K7</f>
        <v>0</v>
      </c>
      <c r="M7" s="188">
        <v>0</v>
      </c>
      <c r="N7" s="188">
        <v>0</v>
      </c>
      <c r="O7" s="188">
        <v>0</v>
      </c>
      <c r="P7" s="188">
        <v>0</v>
      </c>
      <c r="Q7" s="189">
        <v>0</v>
      </c>
      <c r="R7" s="188">
        <v>0</v>
      </c>
      <c r="S7" s="188">
        <v>0</v>
      </c>
      <c r="T7" s="188">
        <v>24</v>
      </c>
      <c r="U7" s="188">
        <v>9</v>
      </c>
      <c r="V7" s="189">
        <f t="shared" ref="V7:V65" si="1">S7*100/U7</f>
        <v>0</v>
      </c>
      <c r="W7" s="188">
        <v>0</v>
      </c>
      <c r="X7" s="188">
        <v>0</v>
      </c>
      <c r="Y7" s="188">
        <v>0</v>
      </c>
      <c r="Z7" s="188">
        <v>0</v>
      </c>
      <c r="AA7" s="189">
        <v>0</v>
      </c>
    </row>
    <row r="8" spans="1:27" ht="12" customHeight="1" x14ac:dyDescent="0.2">
      <c r="A8" s="186">
        <v>3</v>
      </c>
      <c r="B8" s="187" t="s">
        <v>52</v>
      </c>
      <c r="C8" s="188">
        <v>1923</v>
      </c>
      <c r="D8" s="188">
        <v>3274</v>
      </c>
      <c r="E8" s="188">
        <v>4959</v>
      </c>
      <c r="F8" s="188">
        <v>13475</v>
      </c>
      <c r="G8" s="189">
        <f t="shared" ref="G8:G65" si="2">D8*100/F8</f>
        <v>24.296846011131727</v>
      </c>
      <c r="H8" s="188">
        <v>499</v>
      </c>
      <c r="I8" s="188">
        <v>2791</v>
      </c>
      <c r="J8" s="188">
        <v>2052</v>
      </c>
      <c r="K8" s="188">
        <v>14654</v>
      </c>
      <c r="L8" s="189">
        <f t="shared" si="0"/>
        <v>19.045994267776717</v>
      </c>
      <c r="M8" s="188">
        <v>5838</v>
      </c>
      <c r="N8" s="188">
        <v>3818</v>
      </c>
      <c r="O8" s="188">
        <v>19804</v>
      </c>
      <c r="P8" s="188">
        <v>14423</v>
      </c>
      <c r="Q8" s="189">
        <f t="shared" ref="Q8:Q65" si="3">N8*100/P8</f>
        <v>26.471607848575193</v>
      </c>
      <c r="R8" s="188">
        <v>206</v>
      </c>
      <c r="S8" s="188">
        <v>209</v>
      </c>
      <c r="T8" s="188">
        <v>1420</v>
      </c>
      <c r="U8" s="188">
        <v>2853</v>
      </c>
      <c r="V8" s="189">
        <f t="shared" si="1"/>
        <v>7.3256221521205749</v>
      </c>
      <c r="W8" s="188">
        <v>1527</v>
      </c>
      <c r="X8" s="188">
        <v>2399</v>
      </c>
      <c r="Y8" s="188">
        <v>10661</v>
      </c>
      <c r="Z8" s="188">
        <v>34869</v>
      </c>
      <c r="AA8" s="189">
        <f t="shared" ref="AA8:AA65" si="4">X8*100/Z8</f>
        <v>6.8800367088244574</v>
      </c>
    </row>
    <row r="9" spans="1:27" ht="12" customHeight="1" x14ac:dyDescent="0.2">
      <c r="A9" s="186">
        <v>4</v>
      </c>
      <c r="B9" s="187" t="s">
        <v>53</v>
      </c>
      <c r="C9" s="188">
        <v>108</v>
      </c>
      <c r="D9" s="188">
        <v>516</v>
      </c>
      <c r="E9" s="188">
        <v>4384</v>
      </c>
      <c r="F9" s="188">
        <v>69453</v>
      </c>
      <c r="G9" s="189">
        <f t="shared" si="2"/>
        <v>0.74294846874865017</v>
      </c>
      <c r="H9" s="188">
        <v>56</v>
      </c>
      <c r="I9" s="188">
        <v>1140</v>
      </c>
      <c r="J9" s="188">
        <v>1099</v>
      </c>
      <c r="K9" s="188">
        <v>17345</v>
      </c>
      <c r="L9" s="189">
        <f t="shared" si="0"/>
        <v>6.5724992793312191</v>
      </c>
      <c r="M9" s="188">
        <v>10456</v>
      </c>
      <c r="N9" s="188">
        <v>7155</v>
      </c>
      <c r="O9" s="188">
        <v>51735</v>
      </c>
      <c r="P9" s="188">
        <v>35613</v>
      </c>
      <c r="Q9" s="189">
        <f t="shared" si="3"/>
        <v>20.090978013646701</v>
      </c>
      <c r="R9" s="188">
        <v>30</v>
      </c>
      <c r="S9" s="188">
        <v>38</v>
      </c>
      <c r="T9" s="188">
        <v>2798</v>
      </c>
      <c r="U9" s="188">
        <v>3946</v>
      </c>
      <c r="V9" s="189">
        <f t="shared" si="1"/>
        <v>0.96300050684237204</v>
      </c>
      <c r="W9" s="188">
        <v>5608</v>
      </c>
      <c r="X9" s="188">
        <v>10395</v>
      </c>
      <c r="Y9" s="188">
        <v>83666</v>
      </c>
      <c r="Z9" s="188">
        <v>101841</v>
      </c>
      <c r="AA9" s="189">
        <f t="shared" si="4"/>
        <v>10.207087518779273</v>
      </c>
    </row>
    <row r="10" spans="1:27" ht="12" customHeight="1" x14ac:dyDescent="0.2">
      <c r="A10" s="186">
        <v>5</v>
      </c>
      <c r="B10" s="187" t="s">
        <v>54</v>
      </c>
      <c r="C10" s="188">
        <v>1321</v>
      </c>
      <c r="D10" s="188">
        <v>6754</v>
      </c>
      <c r="E10" s="188">
        <v>6897</v>
      </c>
      <c r="F10" s="188">
        <v>47321</v>
      </c>
      <c r="G10" s="189">
        <f t="shared" si="2"/>
        <v>14.272733036072779</v>
      </c>
      <c r="H10" s="188">
        <v>197</v>
      </c>
      <c r="I10" s="188">
        <v>780</v>
      </c>
      <c r="J10" s="188">
        <v>898</v>
      </c>
      <c r="K10" s="188">
        <v>4981</v>
      </c>
      <c r="L10" s="189">
        <f t="shared" si="0"/>
        <v>15.65950612326842</v>
      </c>
      <c r="M10" s="188">
        <v>4340</v>
      </c>
      <c r="N10" s="188">
        <v>3176</v>
      </c>
      <c r="O10" s="188">
        <v>14455</v>
      </c>
      <c r="P10" s="188">
        <v>12410</v>
      </c>
      <c r="Q10" s="189">
        <f t="shared" si="3"/>
        <v>25.592264302981466</v>
      </c>
      <c r="R10" s="188">
        <v>213</v>
      </c>
      <c r="S10" s="188">
        <v>369</v>
      </c>
      <c r="T10" s="188">
        <v>751</v>
      </c>
      <c r="U10" s="188">
        <v>567</v>
      </c>
      <c r="V10" s="189">
        <f t="shared" si="1"/>
        <v>65.079365079365076</v>
      </c>
      <c r="W10" s="188">
        <v>973</v>
      </c>
      <c r="X10" s="188">
        <v>2561</v>
      </c>
      <c r="Y10" s="188">
        <v>5672</v>
      </c>
      <c r="Z10" s="188">
        <v>15453</v>
      </c>
      <c r="AA10" s="189">
        <f t="shared" si="4"/>
        <v>16.572833753963632</v>
      </c>
    </row>
    <row r="11" spans="1:27" ht="12" customHeight="1" x14ac:dyDescent="0.2">
      <c r="A11" s="186">
        <v>6</v>
      </c>
      <c r="B11" s="187" t="s">
        <v>55</v>
      </c>
      <c r="C11" s="188">
        <v>422</v>
      </c>
      <c r="D11" s="188">
        <v>732.4</v>
      </c>
      <c r="E11" s="188">
        <v>4239</v>
      </c>
      <c r="F11" s="188">
        <v>12875</v>
      </c>
      <c r="G11" s="189">
        <f t="shared" si="2"/>
        <v>5.6885436893203885</v>
      </c>
      <c r="H11" s="188">
        <v>65</v>
      </c>
      <c r="I11" s="188">
        <v>212</v>
      </c>
      <c r="J11" s="188">
        <v>279</v>
      </c>
      <c r="K11" s="188">
        <v>1455.61</v>
      </c>
      <c r="L11" s="189">
        <f t="shared" si="0"/>
        <v>14.564340723133258</v>
      </c>
      <c r="M11" s="188">
        <v>0</v>
      </c>
      <c r="N11" s="188">
        <v>0</v>
      </c>
      <c r="O11" s="188">
        <v>0</v>
      </c>
      <c r="P11" s="188">
        <v>0</v>
      </c>
      <c r="Q11" s="189">
        <v>0</v>
      </c>
      <c r="R11" s="188">
        <v>50</v>
      </c>
      <c r="S11" s="188">
        <v>62</v>
      </c>
      <c r="T11" s="188">
        <v>415</v>
      </c>
      <c r="U11" s="188">
        <v>326</v>
      </c>
      <c r="V11" s="189">
        <f t="shared" si="1"/>
        <v>19.018404907975459</v>
      </c>
      <c r="W11" s="188">
        <v>688</v>
      </c>
      <c r="X11" s="188">
        <v>1153</v>
      </c>
      <c r="Y11" s="188">
        <v>18250</v>
      </c>
      <c r="Z11" s="188">
        <v>29279</v>
      </c>
      <c r="AA11" s="189">
        <f t="shared" si="4"/>
        <v>3.9379760237713035</v>
      </c>
    </row>
    <row r="12" spans="1:27" ht="12" customHeight="1" x14ac:dyDescent="0.2">
      <c r="A12" s="186">
        <v>7</v>
      </c>
      <c r="B12" s="187" t="s">
        <v>56</v>
      </c>
      <c r="C12" s="188">
        <v>1454</v>
      </c>
      <c r="D12" s="188">
        <v>1728</v>
      </c>
      <c r="E12" s="188">
        <v>20080</v>
      </c>
      <c r="F12" s="188">
        <v>49345</v>
      </c>
      <c r="G12" s="189">
        <f t="shared" si="2"/>
        <v>3.5018745566926741</v>
      </c>
      <c r="H12" s="188">
        <v>246</v>
      </c>
      <c r="I12" s="188">
        <v>495</v>
      </c>
      <c r="J12" s="188">
        <v>1983</v>
      </c>
      <c r="K12" s="188">
        <v>10341</v>
      </c>
      <c r="L12" s="189">
        <f t="shared" si="0"/>
        <v>4.7867711053089641</v>
      </c>
      <c r="M12" s="188">
        <v>15211</v>
      </c>
      <c r="N12" s="188">
        <v>10529</v>
      </c>
      <c r="O12" s="188">
        <v>88456</v>
      </c>
      <c r="P12" s="188">
        <v>65786</v>
      </c>
      <c r="Q12" s="189">
        <f t="shared" si="3"/>
        <v>16.004925060043171</v>
      </c>
      <c r="R12" s="188">
        <v>2510</v>
      </c>
      <c r="S12" s="188">
        <v>1233</v>
      </c>
      <c r="T12" s="188">
        <v>7413</v>
      </c>
      <c r="U12" s="188">
        <v>7805</v>
      </c>
      <c r="V12" s="189">
        <f t="shared" si="1"/>
        <v>15.797565663036515</v>
      </c>
      <c r="W12" s="188">
        <v>2772</v>
      </c>
      <c r="X12" s="188">
        <v>2145</v>
      </c>
      <c r="Y12" s="188">
        <v>34744</v>
      </c>
      <c r="Z12" s="188">
        <v>54392</v>
      </c>
      <c r="AA12" s="189">
        <f t="shared" si="4"/>
        <v>3.9435946462715106</v>
      </c>
    </row>
    <row r="13" spans="1:27" ht="12" customHeight="1" x14ac:dyDescent="0.2">
      <c r="A13" s="186">
        <v>8</v>
      </c>
      <c r="B13" s="187" t="s">
        <v>43</v>
      </c>
      <c r="C13" s="188">
        <v>39</v>
      </c>
      <c r="D13" s="188">
        <v>25</v>
      </c>
      <c r="E13" s="188">
        <v>55</v>
      </c>
      <c r="F13" s="188">
        <v>68</v>
      </c>
      <c r="G13" s="189">
        <f t="shared" si="2"/>
        <v>36.764705882352942</v>
      </c>
      <c r="H13" s="188">
        <v>43</v>
      </c>
      <c r="I13" s="188">
        <v>258.68</v>
      </c>
      <c r="J13" s="188">
        <v>204</v>
      </c>
      <c r="K13" s="188">
        <v>1335.12</v>
      </c>
      <c r="L13" s="189">
        <f t="shared" si="0"/>
        <v>19.375037449817246</v>
      </c>
      <c r="M13" s="188">
        <v>0</v>
      </c>
      <c r="N13" s="188">
        <v>0</v>
      </c>
      <c r="O13" s="188">
        <v>0</v>
      </c>
      <c r="P13" s="188">
        <v>0</v>
      </c>
      <c r="Q13" s="189">
        <v>0</v>
      </c>
      <c r="R13" s="188">
        <v>4</v>
      </c>
      <c r="S13" s="188">
        <v>3.88</v>
      </c>
      <c r="T13" s="188">
        <v>26</v>
      </c>
      <c r="U13" s="188">
        <v>18.09</v>
      </c>
      <c r="V13" s="189">
        <f t="shared" si="1"/>
        <v>21.448313985627419</v>
      </c>
      <c r="W13" s="188">
        <v>339</v>
      </c>
      <c r="X13" s="188">
        <v>626.12</v>
      </c>
      <c r="Y13" s="188">
        <v>3096</v>
      </c>
      <c r="Z13" s="188">
        <v>6011.98</v>
      </c>
      <c r="AA13" s="189">
        <f t="shared" si="4"/>
        <v>10.414538970522191</v>
      </c>
    </row>
    <row r="14" spans="1:27" ht="12" customHeight="1" x14ac:dyDescent="0.2">
      <c r="A14" s="186">
        <v>9</v>
      </c>
      <c r="B14" s="187" t="s">
        <v>44</v>
      </c>
      <c r="C14" s="188">
        <v>406</v>
      </c>
      <c r="D14" s="188">
        <v>502</v>
      </c>
      <c r="E14" s="188">
        <v>1902</v>
      </c>
      <c r="F14" s="188">
        <v>4118</v>
      </c>
      <c r="G14" s="189">
        <f t="shared" si="2"/>
        <v>12.190383681398737</v>
      </c>
      <c r="H14" s="188">
        <v>84</v>
      </c>
      <c r="I14" s="188">
        <v>302</v>
      </c>
      <c r="J14" s="188">
        <v>263</v>
      </c>
      <c r="K14" s="188">
        <v>972</v>
      </c>
      <c r="L14" s="189">
        <f t="shared" si="0"/>
        <v>31.069958847736626</v>
      </c>
      <c r="M14" s="188">
        <v>0</v>
      </c>
      <c r="N14" s="188">
        <v>0</v>
      </c>
      <c r="O14" s="188">
        <v>0</v>
      </c>
      <c r="P14" s="188">
        <v>0</v>
      </c>
      <c r="Q14" s="189">
        <v>0</v>
      </c>
      <c r="R14" s="188">
        <v>61</v>
      </c>
      <c r="S14" s="188">
        <v>42</v>
      </c>
      <c r="T14" s="188">
        <v>106</v>
      </c>
      <c r="U14" s="188">
        <v>74</v>
      </c>
      <c r="V14" s="189">
        <f t="shared" si="1"/>
        <v>56.756756756756758</v>
      </c>
      <c r="W14" s="188">
        <v>1834</v>
      </c>
      <c r="X14" s="188">
        <v>604</v>
      </c>
      <c r="Y14" s="188">
        <v>3782</v>
      </c>
      <c r="Z14" s="188">
        <v>3489</v>
      </c>
      <c r="AA14" s="189">
        <f t="shared" si="4"/>
        <v>17.311550587560905</v>
      </c>
    </row>
    <row r="15" spans="1:27" ht="12" customHeight="1" x14ac:dyDescent="0.2">
      <c r="A15" s="186">
        <v>10</v>
      </c>
      <c r="B15" s="187" t="s">
        <v>76</v>
      </c>
      <c r="C15" s="188">
        <v>46</v>
      </c>
      <c r="D15" s="188">
        <v>83</v>
      </c>
      <c r="E15" s="188">
        <v>813</v>
      </c>
      <c r="F15" s="188">
        <v>2709</v>
      </c>
      <c r="G15" s="189">
        <f t="shared" si="2"/>
        <v>3.0638612033960873</v>
      </c>
      <c r="H15" s="188">
        <v>2</v>
      </c>
      <c r="I15" s="188">
        <v>5</v>
      </c>
      <c r="J15" s="188">
        <v>74</v>
      </c>
      <c r="K15" s="188">
        <v>576</v>
      </c>
      <c r="L15" s="189">
        <f t="shared" si="0"/>
        <v>0.86805555555555558</v>
      </c>
      <c r="M15" s="188">
        <v>0</v>
      </c>
      <c r="N15" s="188">
        <v>0</v>
      </c>
      <c r="O15" s="188">
        <v>0</v>
      </c>
      <c r="P15" s="188">
        <v>0</v>
      </c>
      <c r="Q15" s="189">
        <v>0</v>
      </c>
      <c r="R15" s="188">
        <v>137</v>
      </c>
      <c r="S15" s="188">
        <v>176</v>
      </c>
      <c r="T15" s="188">
        <v>412</v>
      </c>
      <c r="U15" s="188">
        <v>877</v>
      </c>
      <c r="V15" s="189">
        <f t="shared" si="1"/>
        <v>20.068415051311288</v>
      </c>
      <c r="W15" s="188">
        <v>113</v>
      </c>
      <c r="X15" s="188">
        <v>166</v>
      </c>
      <c r="Y15" s="188">
        <v>1672</v>
      </c>
      <c r="Z15" s="188">
        <v>4018</v>
      </c>
      <c r="AA15" s="189">
        <f t="shared" si="4"/>
        <v>4.131408661025386</v>
      </c>
    </row>
    <row r="16" spans="1:27" ht="12" customHeight="1" x14ac:dyDescent="0.2">
      <c r="A16" s="186">
        <v>11</v>
      </c>
      <c r="B16" s="187" t="s">
        <v>57</v>
      </c>
      <c r="C16" s="188">
        <v>61</v>
      </c>
      <c r="D16" s="188">
        <v>39</v>
      </c>
      <c r="E16" s="188">
        <v>121</v>
      </c>
      <c r="F16" s="188">
        <v>301</v>
      </c>
      <c r="G16" s="189">
        <f t="shared" si="2"/>
        <v>12.956810631229235</v>
      </c>
      <c r="H16" s="188">
        <v>20</v>
      </c>
      <c r="I16" s="188">
        <v>92</v>
      </c>
      <c r="J16" s="188">
        <v>57</v>
      </c>
      <c r="K16" s="188">
        <v>145</v>
      </c>
      <c r="L16" s="189">
        <f t="shared" si="0"/>
        <v>63.448275862068968</v>
      </c>
      <c r="M16" s="188">
        <v>0</v>
      </c>
      <c r="N16" s="188">
        <v>0</v>
      </c>
      <c r="O16" s="188">
        <v>0</v>
      </c>
      <c r="P16" s="188">
        <v>0</v>
      </c>
      <c r="Q16" s="189">
        <v>0</v>
      </c>
      <c r="R16" s="188">
        <v>34</v>
      </c>
      <c r="S16" s="188">
        <v>86</v>
      </c>
      <c r="T16" s="188">
        <v>825</v>
      </c>
      <c r="U16" s="188">
        <v>1015</v>
      </c>
      <c r="V16" s="189">
        <f t="shared" si="1"/>
        <v>8.4729064039408861</v>
      </c>
      <c r="W16" s="188">
        <v>165</v>
      </c>
      <c r="X16" s="188">
        <v>15</v>
      </c>
      <c r="Y16" s="188">
        <v>3284</v>
      </c>
      <c r="Z16" s="188">
        <v>2621</v>
      </c>
      <c r="AA16" s="189">
        <f t="shared" si="4"/>
        <v>0.57230064860740171</v>
      </c>
    </row>
    <row r="17" spans="1:27" ht="12" customHeight="1" x14ac:dyDescent="0.2">
      <c r="A17" s="186">
        <v>12</v>
      </c>
      <c r="B17" s="187" t="s">
        <v>58</v>
      </c>
      <c r="C17" s="188">
        <v>191</v>
      </c>
      <c r="D17" s="188">
        <v>618.84</v>
      </c>
      <c r="E17" s="188">
        <v>1192</v>
      </c>
      <c r="F17" s="188">
        <v>3742</v>
      </c>
      <c r="G17" s="189">
        <f t="shared" si="2"/>
        <v>16.537680384820952</v>
      </c>
      <c r="H17" s="188">
        <v>21</v>
      </c>
      <c r="I17" s="188">
        <v>152</v>
      </c>
      <c r="J17" s="188">
        <v>97</v>
      </c>
      <c r="K17" s="188">
        <v>724</v>
      </c>
      <c r="L17" s="189">
        <f t="shared" si="0"/>
        <v>20.994475138121548</v>
      </c>
      <c r="M17" s="188">
        <v>233</v>
      </c>
      <c r="N17" s="188">
        <v>186.68</v>
      </c>
      <c r="O17" s="188">
        <v>2055</v>
      </c>
      <c r="P17" s="188">
        <v>2013.9</v>
      </c>
      <c r="Q17" s="189">
        <f t="shared" si="3"/>
        <v>9.2695764437161721</v>
      </c>
      <c r="R17" s="188">
        <v>0</v>
      </c>
      <c r="S17" s="188">
        <v>0</v>
      </c>
      <c r="T17" s="188">
        <v>0</v>
      </c>
      <c r="U17" s="188">
        <v>0</v>
      </c>
      <c r="V17" s="189">
        <v>0</v>
      </c>
      <c r="W17" s="188">
        <v>75</v>
      </c>
      <c r="X17" s="188">
        <v>74.8</v>
      </c>
      <c r="Y17" s="188">
        <v>2830</v>
      </c>
      <c r="Z17" s="188">
        <v>4323.18</v>
      </c>
      <c r="AA17" s="189">
        <f t="shared" si="4"/>
        <v>1.7302078562539611</v>
      </c>
    </row>
    <row r="18" spans="1:27" ht="12" customHeight="1" x14ac:dyDescent="0.2">
      <c r="A18" s="186">
        <v>13</v>
      </c>
      <c r="B18" s="187" t="s">
        <v>186</v>
      </c>
      <c r="C18" s="188">
        <v>565</v>
      </c>
      <c r="D18" s="188">
        <v>675</v>
      </c>
      <c r="E18" s="188">
        <v>2602</v>
      </c>
      <c r="F18" s="188">
        <v>5429</v>
      </c>
      <c r="G18" s="189">
        <f t="shared" si="2"/>
        <v>12.433228955608767</v>
      </c>
      <c r="H18" s="188">
        <v>49</v>
      </c>
      <c r="I18" s="188">
        <v>91</v>
      </c>
      <c r="J18" s="188">
        <v>180</v>
      </c>
      <c r="K18" s="188">
        <v>613</v>
      </c>
      <c r="L18" s="189">
        <f t="shared" si="0"/>
        <v>14.845024469820554</v>
      </c>
      <c r="M18" s="188">
        <v>1329</v>
      </c>
      <c r="N18" s="188">
        <v>902</v>
      </c>
      <c r="O18" s="188">
        <v>3065</v>
      </c>
      <c r="P18" s="188">
        <v>2193</v>
      </c>
      <c r="Q18" s="189">
        <f t="shared" si="3"/>
        <v>41.130870953032378</v>
      </c>
      <c r="R18" s="188">
        <v>31</v>
      </c>
      <c r="S18" s="188">
        <v>44</v>
      </c>
      <c r="T18" s="188">
        <v>43</v>
      </c>
      <c r="U18" s="188">
        <v>56</v>
      </c>
      <c r="V18" s="189">
        <f t="shared" si="1"/>
        <v>78.571428571428569</v>
      </c>
      <c r="W18" s="188">
        <v>373</v>
      </c>
      <c r="X18" s="188">
        <v>299</v>
      </c>
      <c r="Y18" s="188">
        <v>5338</v>
      </c>
      <c r="Z18" s="188">
        <v>9213</v>
      </c>
      <c r="AA18" s="189">
        <f t="shared" si="4"/>
        <v>3.2454140887875829</v>
      </c>
    </row>
    <row r="19" spans="1:27" ht="12" customHeight="1" x14ac:dyDescent="0.2">
      <c r="A19" s="186">
        <v>14</v>
      </c>
      <c r="B19" s="187" t="s">
        <v>187</v>
      </c>
      <c r="C19" s="188">
        <v>74</v>
      </c>
      <c r="D19" s="188">
        <v>68</v>
      </c>
      <c r="E19" s="188">
        <v>747</v>
      </c>
      <c r="F19" s="188">
        <v>1124</v>
      </c>
      <c r="G19" s="189">
        <f t="shared" si="2"/>
        <v>6.0498220640569391</v>
      </c>
      <c r="H19" s="188">
        <v>47</v>
      </c>
      <c r="I19" s="188">
        <v>9</v>
      </c>
      <c r="J19" s="188">
        <v>157</v>
      </c>
      <c r="K19" s="188">
        <v>25</v>
      </c>
      <c r="L19" s="189">
        <f t="shared" si="0"/>
        <v>36</v>
      </c>
      <c r="M19" s="188">
        <v>0</v>
      </c>
      <c r="N19" s="188">
        <v>0</v>
      </c>
      <c r="O19" s="188">
        <v>0</v>
      </c>
      <c r="P19" s="188">
        <v>0</v>
      </c>
      <c r="Q19" s="189">
        <v>0</v>
      </c>
      <c r="R19" s="188">
        <v>17</v>
      </c>
      <c r="S19" s="188">
        <v>8</v>
      </c>
      <c r="T19" s="188">
        <v>37</v>
      </c>
      <c r="U19" s="188">
        <v>42</v>
      </c>
      <c r="V19" s="189">
        <f t="shared" si="1"/>
        <v>19.047619047619047</v>
      </c>
      <c r="W19" s="188">
        <v>118</v>
      </c>
      <c r="X19" s="188">
        <v>157</v>
      </c>
      <c r="Y19" s="188">
        <v>2067</v>
      </c>
      <c r="Z19" s="188">
        <v>3911</v>
      </c>
      <c r="AA19" s="189">
        <f t="shared" si="4"/>
        <v>4.0143185885962671</v>
      </c>
    </row>
    <row r="20" spans="1:27" ht="12" customHeight="1" x14ac:dyDescent="0.2">
      <c r="A20" s="186">
        <v>15</v>
      </c>
      <c r="B20" s="187" t="s">
        <v>59</v>
      </c>
      <c r="C20" s="188">
        <v>597</v>
      </c>
      <c r="D20" s="188">
        <v>2591</v>
      </c>
      <c r="E20" s="188">
        <v>7726</v>
      </c>
      <c r="F20" s="188">
        <v>27225</v>
      </c>
      <c r="G20" s="189">
        <f t="shared" si="2"/>
        <v>9.5169880624426071</v>
      </c>
      <c r="H20" s="188">
        <v>267</v>
      </c>
      <c r="I20" s="188">
        <v>622</v>
      </c>
      <c r="J20" s="188">
        <v>1729</v>
      </c>
      <c r="K20" s="188">
        <v>7285</v>
      </c>
      <c r="L20" s="189">
        <f t="shared" si="0"/>
        <v>8.538091969800961</v>
      </c>
      <c r="M20" s="188">
        <v>2716</v>
      </c>
      <c r="N20" s="188">
        <v>2548</v>
      </c>
      <c r="O20" s="188">
        <v>30471</v>
      </c>
      <c r="P20" s="188">
        <v>26044</v>
      </c>
      <c r="Q20" s="189">
        <f t="shared" si="3"/>
        <v>9.7834434034710487</v>
      </c>
      <c r="R20" s="188">
        <v>904</v>
      </c>
      <c r="S20" s="188">
        <v>391</v>
      </c>
      <c r="T20" s="188">
        <v>2867</v>
      </c>
      <c r="U20" s="188">
        <v>5346</v>
      </c>
      <c r="V20" s="189">
        <f t="shared" si="1"/>
        <v>7.3138795361017586</v>
      </c>
      <c r="W20" s="188">
        <v>4526</v>
      </c>
      <c r="X20" s="188">
        <v>6079</v>
      </c>
      <c r="Y20" s="188">
        <v>33823</v>
      </c>
      <c r="Z20" s="188">
        <v>42489</v>
      </c>
      <c r="AA20" s="189">
        <f t="shared" si="4"/>
        <v>14.30723246016616</v>
      </c>
    </row>
    <row r="21" spans="1:27" ht="12" customHeight="1" x14ac:dyDescent="0.2">
      <c r="A21" s="186">
        <v>16</v>
      </c>
      <c r="B21" s="187" t="s">
        <v>65</v>
      </c>
      <c r="C21" s="188">
        <v>6959</v>
      </c>
      <c r="D21" s="188">
        <v>6000</v>
      </c>
      <c r="E21" s="188">
        <v>36252</v>
      </c>
      <c r="F21" s="188">
        <v>57298</v>
      </c>
      <c r="G21" s="189">
        <f t="shared" si="2"/>
        <v>10.471569688296276</v>
      </c>
      <c r="H21" s="188">
        <v>551</v>
      </c>
      <c r="I21" s="188">
        <v>825</v>
      </c>
      <c r="J21" s="188">
        <v>2059</v>
      </c>
      <c r="K21" s="188">
        <v>7235</v>
      </c>
      <c r="L21" s="189">
        <f t="shared" si="0"/>
        <v>11.402902557014512</v>
      </c>
      <c r="M21" s="188">
        <v>17937</v>
      </c>
      <c r="N21" s="188">
        <v>14025</v>
      </c>
      <c r="O21" s="188">
        <v>115415</v>
      </c>
      <c r="P21" s="188">
        <v>89586</v>
      </c>
      <c r="Q21" s="189">
        <f t="shared" si="3"/>
        <v>15.655347933828946</v>
      </c>
      <c r="R21" s="188">
        <v>4670</v>
      </c>
      <c r="S21" s="188">
        <v>1388</v>
      </c>
      <c r="T21" s="188">
        <v>8626</v>
      </c>
      <c r="U21" s="188">
        <v>4086</v>
      </c>
      <c r="V21" s="189">
        <f t="shared" si="1"/>
        <v>33.969652471855113</v>
      </c>
      <c r="W21" s="188">
        <v>10227</v>
      </c>
      <c r="X21" s="188">
        <v>8659</v>
      </c>
      <c r="Y21" s="188">
        <v>41056</v>
      </c>
      <c r="Z21" s="188">
        <v>152948</v>
      </c>
      <c r="AA21" s="189">
        <f t="shared" si="4"/>
        <v>5.6614012605591446</v>
      </c>
    </row>
    <row r="22" spans="1:27" ht="12" customHeight="1" x14ac:dyDescent="0.2">
      <c r="A22" s="186">
        <v>17</v>
      </c>
      <c r="B22" s="187" t="s">
        <v>60</v>
      </c>
      <c r="C22" s="188">
        <v>415</v>
      </c>
      <c r="D22" s="188">
        <v>622</v>
      </c>
      <c r="E22" s="188">
        <v>3860</v>
      </c>
      <c r="F22" s="188">
        <v>5785</v>
      </c>
      <c r="G22" s="189">
        <f t="shared" si="2"/>
        <v>10.751944684528954</v>
      </c>
      <c r="H22" s="188">
        <v>22</v>
      </c>
      <c r="I22" s="188">
        <v>59</v>
      </c>
      <c r="J22" s="188">
        <v>138</v>
      </c>
      <c r="K22" s="188">
        <v>418</v>
      </c>
      <c r="L22" s="189">
        <f t="shared" si="0"/>
        <v>14.114832535885167</v>
      </c>
      <c r="M22" s="188">
        <v>1607</v>
      </c>
      <c r="N22" s="188">
        <v>1262</v>
      </c>
      <c r="O22" s="188">
        <v>5914</v>
      </c>
      <c r="P22" s="188">
        <v>4797</v>
      </c>
      <c r="Q22" s="189">
        <f t="shared" si="3"/>
        <v>26.308109234938502</v>
      </c>
      <c r="R22" s="188">
        <v>28</v>
      </c>
      <c r="S22" s="188">
        <v>41</v>
      </c>
      <c r="T22" s="188">
        <v>314</v>
      </c>
      <c r="U22" s="188">
        <v>432</v>
      </c>
      <c r="V22" s="189">
        <f t="shared" si="1"/>
        <v>9.4907407407407405</v>
      </c>
      <c r="W22" s="188">
        <v>1102</v>
      </c>
      <c r="X22" s="188">
        <v>2382</v>
      </c>
      <c r="Y22" s="188">
        <v>5401</v>
      </c>
      <c r="Z22" s="188">
        <v>11681</v>
      </c>
      <c r="AA22" s="189">
        <f t="shared" si="4"/>
        <v>20.392089718346032</v>
      </c>
    </row>
    <row r="23" spans="1:27" ht="12" customHeight="1" x14ac:dyDescent="0.2">
      <c r="A23" s="186">
        <v>18</v>
      </c>
      <c r="B23" s="187" t="s">
        <v>188</v>
      </c>
      <c r="C23" s="188">
        <v>477</v>
      </c>
      <c r="D23" s="188">
        <v>368</v>
      </c>
      <c r="E23" s="188">
        <v>2258</v>
      </c>
      <c r="F23" s="188">
        <v>2040</v>
      </c>
      <c r="G23" s="189">
        <f t="shared" si="2"/>
        <v>18.03921568627451</v>
      </c>
      <c r="H23" s="188">
        <v>111</v>
      </c>
      <c r="I23" s="188">
        <v>191</v>
      </c>
      <c r="J23" s="188">
        <v>2049</v>
      </c>
      <c r="K23" s="188">
        <v>1837</v>
      </c>
      <c r="L23" s="189">
        <f t="shared" si="0"/>
        <v>10.39738704409363</v>
      </c>
      <c r="M23" s="188">
        <v>0</v>
      </c>
      <c r="N23" s="188">
        <v>0</v>
      </c>
      <c r="O23" s="188">
        <v>0</v>
      </c>
      <c r="P23" s="188">
        <v>0</v>
      </c>
      <c r="Q23" s="189">
        <v>0</v>
      </c>
      <c r="R23" s="188">
        <v>1689</v>
      </c>
      <c r="S23" s="188">
        <v>1049</v>
      </c>
      <c r="T23" s="188">
        <v>2482</v>
      </c>
      <c r="U23" s="188">
        <v>1688</v>
      </c>
      <c r="V23" s="189">
        <f t="shared" si="1"/>
        <v>62.144549763033176</v>
      </c>
      <c r="W23" s="188">
        <v>22</v>
      </c>
      <c r="X23" s="188">
        <v>6</v>
      </c>
      <c r="Y23" s="188">
        <v>3810</v>
      </c>
      <c r="Z23" s="188">
        <v>413</v>
      </c>
      <c r="AA23" s="189">
        <f t="shared" si="4"/>
        <v>1.4527845036319613</v>
      </c>
    </row>
    <row r="24" spans="1:27" ht="12" customHeight="1" x14ac:dyDescent="0.2">
      <c r="A24" s="186">
        <v>19</v>
      </c>
      <c r="B24" s="187" t="s">
        <v>61</v>
      </c>
      <c r="C24" s="188">
        <v>1056</v>
      </c>
      <c r="D24" s="188">
        <v>951</v>
      </c>
      <c r="E24" s="188">
        <v>5241</v>
      </c>
      <c r="F24" s="188">
        <v>26799</v>
      </c>
      <c r="G24" s="189">
        <f t="shared" si="2"/>
        <v>3.5486398746221872</v>
      </c>
      <c r="H24" s="188">
        <v>569</v>
      </c>
      <c r="I24" s="188">
        <v>487</v>
      </c>
      <c r="J24" s="188">
        <v>1164</v>
      </c>
      <c r="K24" s="188">
        <v>2304</v>
      </c>
      <c r="L24" s="189">
        <f t="shared" si="0"/>
        <v>21.137152777777779</v>
      </c>
      <c r="M24" s="188">
        <v>3975</v>
      </c>
      <c r="N24" s="188">
        <v>2304</v>
      </c>
      <c r="O24" s="188">
        <v>27571</v>
      </c>
      <c r="P24" s="188">
        <v>18953</v>
      </c>
      <c r="Q24" s="189">
        <f t="shared" si="3"/>
        <v>12.156386851685749</v>
      </c>
      <c r="R24" s="188">
        <v>1687</v>
      </c>
      <c r="S24" s="188">
        <v>1057</v>
      </c>
      <c r="T24" s="188">
        <v>14347</v>
      </c>
      <c r="U24" s="188">
        <v>7983</v>
      </c>
      <c r="V24" s="189">
        <f t="shared" si="1"/>
        <v>13.240636352248528</v>
      </c>
      <c r="W24" s="188">
        <v>1219</v>
      </c>
      <c r="X24" s="188">
        <v>895</v>
      </c>
      <c r="Y24" s="188">
        <v>19447</v>
      </c>
      <c r="Z24" s="188">
        <v>24502</v>
      </c>
      <c r="AA24" s="189">
        <f t="shared" si="4"/>
        <v>3.6527630397518571</v>
      </c>
    </row>
    <row r="25" spans="1:27" ht="12" customHeight="1" x14ac:dyDescent="0.2">
      <c r="A25" s="186">
        <v>20</v>
      </c>
      <c r="B25" s="187" t="s">
        <v>62</v>
      </c>
      <c r="C25" s="188">
        <v>31</v>
      </c>
      <c r="D25" s="188">
        <v>119</v>
      </c>
      <c r="E25" s="188">
        <v>284</v>
      </c>
      <c r="F25" s="188">
        <v>738.17</v>
      </c>
      <c r="G25" s="189">
        <f t="shared" si="2"/>
        <v>16.120947749163474</v>
      </c>
      <c r="H25" s="188">
        <v>0</v>
      </c>
      <c r="I25" s="188">
        <v>0</v>
      </c>
      <c r="J25" s="188">
        <v>30</v>
      </c>
      <c r="K25" s="188">
        <v>219.37</v>
      </c>
      <c r="L25" s="189">
        <f t="shared" si="0"/>
        <v>0</v>
      </c>
      <c r="M25" s="188">
        <v>0</v>
      </c>
      <c r="N25" s="188">
        <v>0</v>
      </c>
      <c r="O25" s="188">
        <v>0</v>
      </c>
      <c r="P25" s="188">
        <v>0</v>
      </c>
      <c r="Q25" s="189">
        <v>0</v>
      </c>
      <c r="R25" s="188">
        <v>0</v>
      </c>
      <c r="S25" s="188">
        <v>0</v>
      </c>
      <c r="T25" s="188">
        <v>0</v>
      </c>
      <c r="U25" s="188">
        <v>0</v>
      </c>
      <c r="V25" s="189">
        <v>0</v>
      </c>
      <c r="W25" s="188">
        <v>35</v>
      </c>
      <c r="X25" s="188">
        <v>48.1</v>
      </c>
      <c r="Y25" s="188">
        <v>938</v>
      </c>
      <c r="Z25" s="188">
        <v>1900.16</v>
      </c>
      <c r="AA25" s="189">
        <f t="shared" si="4"/>
        <v>2.5313657797238127</v>
      </c>
    </row>
    <row r="26" spans="1:27" ht="12" customHeight="1" x14ac:dyDescent="0.2">
      <c r="A26" s="186">
        <v>21</v>
      </c>
      <c r="B26" s="187" t="s">
        <v>45</v>
      </c>
      <c r="C26" s="188">
        <v>679</v>
      </c>
      <c r="D26" s="188">
        <v>983</v>
      </c>
      <c r="E26" s="188">
        <v>4401</v>
      </c>
      <c r="F26" s="188">
        <v>9685</v>
      </c>
      <c r="G26" s="189">
        <f t="shared" si="2"/>
        <v>10.149716055756324</v>
      </c>
      <c r="H26" s="188">
        <v>32</v>
      </c>
      <c r="I26" s="188">
        <v>112</v>
      </c>
      <c r="J26" s="188">
        <v>312</v>
      </c>
      <c r="K26" s="188">
        <v>2765</v>
      </c>
      <c r="L26" s="189">
        <f t="shared" si="0"/>
        <v>4.0506329113924053</v>
      </c>
      <c r="M26" s="188">
        <v>0</v>
      </c>
      <c r="N26" s="188">
        <v>0</v>
      </c>
      <c r="O26" s="188">
        <v>0</v>
      </c>
      <c r="P26" s="188">
        <v>0</v>
      </c>
      <c r="Q26" s="189">
        <v>0</v>
      </c>
      <c r="R26" s="188">
        <v>0</v>
      </c>
      <c r="S26" s="188">
        <v>0</v>
      </c>
      <c r="T26" s="188">
        <v>65</v>
      </c>
      <c r="U26" s="188">
        <v>3</v>
      </c>
      <c r="V26" s="189">
        <v>0</v>
      </c>
      <c r="W26" s="188">
        <v>140</v>
      </c>
      <c r="X26" s="188">
        <v>179</v>
      </c>
      <c r="Y26" s="188">
        <v>1675</v>
      </c>
      <c r="Z26" s="188">
        <v>5723</v>
      </c>
      <c r="AA26" s="189">
        <f t="shared" si="4"/>
        <v>3.1277302114275729</v>
      </c>
    </row>
    <row r="27" spans="1:27" s="167" customFormat="1" ht="12" customHeight="1" x14ac:dyDescent="0.2">
      <c r="A27" s="175"/>
      <c r="B27" s="176" t="s">
        <v>295</v>
      </c>
      <c r="C27" s="190">
        <f>SUM(C6:C26)</f>
        <v>16987</v>
      </c>
      <c r="D27" s="190">
        <f t="shared" ref="D27:Z27" si="5">SUM(D6:D26)</f>
        <v>26878.239999999998</v>
      </c>
      <c r="E27" s="190">
        <f t="shared" si="5"/>
        <v>115340</v>
      </c>
      <c r="F27" s="190">
        <f t="shared" si="5"/>
        <v>361050.17</v>
      </c>
      <c r="G27" s="191">
        <f t="shared" si="2"/>
        <v>7.4444612503575334</v>
      </c>
      <c r="H27" s="190">
        <f t="shared" si="5"/>
        <v>3271</v>
      </c>
      <c r="I27" s="190">
        <f t="shared" si="5"/>
        <v>9593.68</v>
      </c>
      <c r="J27" s="190">
        <f t="shared" si="5"/>
        <v>16365</v>
      </c>
      <c r="K27" s="190">
        <f t="shared" si="5"/>
        <v>82048.100000000006</v>
      </c>
      <c r="L27" s="191">
        <f t="shared" si="0"/>
        <v>11.692750959498147</v>
      </c>
      <c r="M27" s="190">
        <f t="shared" si="5"/>
        <v>63867</v>
      </c>
      <c r="N27" s="190">
        <f t="shared" si="5"/>
        <v>46099.68</v>
      </c>
      <c r="O27" s="190">
        <f t="shared" si="5"/>
        <v>367537</v>
      </c>
      <c r="P27" s="190">
        <f t="shared" si="5"/>
        <v>279388.90000000002</v>
      </c>
      <c r="Q27" s="191">
        <f t="shared" si="3"/>
        <v>16.500183078139468</v>
      </c>
      <c r="R27" s="190">
        <f t="shared" si="5"/>
        <v>12543</v>
      </c>
      <c r="S27" s="190">
        <f t="shared" si="5"/>
        <v>6484.88</v>
      </c>
      <c r="T27" s="190">
        <f t="shared" si="5"/>
        <v>44496</v>
      </c>
      <c r="U27" s="190">
        <f t="shared" si="5"/>
        <v>39210.089999999997</v>
      </c>
      <c r="V27" s="191">
        <f t="shared" si="1"/>
        <v>16.538804170049087</v>
      </c>
      <c r="W27" s="190">
        <f t="shared" si="5"/>
        <v>32191</v>
      </c>
      <c r="X27" s="190">
        <f t="shared" si="5"/>
        <v>39251.019999999997</v>
      </c>
      <c r="Y27" s="190">
        <f t="shared" si="5"/>
        <v>288178</v>
      </c>
      <c r="Z27" s="190">
        <f t="shared" si="5"/>
        <v>523281.31999999995</v>
      </c>
      <c r="AA27" s="191">
        <f t="shared" si="4"/>
        <v>7.5009404119375018</v>
      </c>
    </row>
    <row r="28" spans="1:27" ht="12" customHeight="1" x14ac:dyDescent="0.2">
      <c r="A28" s="186">
        <v>22</v>
      </c>
      <c r="B28" s="187" t="s">
        <v>42</v>
      </c>
      <c r="C28" s="188">
        <v>41</v>
      </c>
      <c r="D28" s="188">
        <v>40.74</v>
      </c>
      <c r="E28" s="188">
        <v>263</v>
      </c>
      <c r="F28" s="188">
        <v>346.7</v>
      </c>
      <c r="G28" s="189">
        <f t="shared" si="2"/>
        <v>11.750793192962215</v>
      </c>
      <c r="H28" s="188">
        <v>0</v>
      </c>
      <c r="I28" s="188">
        <v>0</v>
      </c>
      <c r="J28" s="188">
        <v>2</v>
      </c>
      <c r="K28" s="188">
        <v>5.04</v>
      </c>
      <c r="L28" s="189">
        <f t="shared" si="0"/>
        <v>0</v>
      </c>
      <c r="M28" s="188">
        <v>0</v>
      </c>
      <c r="N28" s="188">
        <v>0</v>
      </c>
      <c r="O28" s="188">
        <v>0</v>
      </c>
      <c r="P28" s="188">
        <v>0</v>
      </c>
      <c r="Q28" s="189">
        <v>0</v>
      </c>
      <c r="R28" s="188">
        <v>0</v>
      </c>
      <c r="S28" s="188">
        <v>0</v>
      </c>
      <c r="T28" s="188">
        <v>0</v>
      </c>
      <c r="U28" s="188">
        <v>0</v>
      </c>
      <c r="V28" s="189">
        <v>0</v>
      </c>
      <c r="W28" s="188">
        <v>0</v>
      </c>
      <c r="X28" s="188">
        <v>0.14000000000000001</v>
      </c>
      <c r="Y28" s="188">
        <v>6</v>
      </c>
      <c r="Z28" s="188">
        <v>0.46</v>
      </c>
      <c r="AA28" s="189">
        <f t="shared" si="4"/>
        <v>30.434782608695656</v>
      </c>
    </row>
    <row r="29" spans="1:27" ht="12" customHeight="1" x14ac:dyDescent="0.2">
      <c r="A29" s="186">
        <v>23</v>
      </c>
      <c r="B29" s="187" t="s">
        <v>189</v>
      </c>
      <c r="C29" s="188">
        <v>0</v>
      </c>
      <c r="D29" s="188">
        <v>0</v>
      </c>
      <c r="E29" s="188">
        <v>0</v>
      </c>
      <c r="F29" s="188">
        <v>0</v>
      </c>
      <c r="G29" s="189">
        <v>0</v>
      </c>
      <c r="H29" s="188">
        <v>0</v>
      </c>
      <c r="I29" s="188">
        <v>0</v>
      </c>
      <c r="J29" s="188">
        <v>0</v>
      </c>
      <c r="K29" s="188">
        <v>0</v>
      </c>
      <c r="L29" s="189">
        <v>0</v>
      </c>
      <c r="M29" s="188">
        <v>0</v>
      </c>
      <c r="N29" s="188">
        <v>0</v>
      </c>
      <c r="O29" s="188">
        <v>0</v>
      </c>
      <c r="P29" s="188">
        <v>0</v>
      </c>
      <c r="Q29" s="189">
        <v>0</v>
      </c>
      <c r="R29" s="188">
        <v>0</v>
      </c>
      <c r="S29" s="188">
        <v>0</v>
      </c>
      <c r="T29" s="188">
        <v>0</v>
      </c>
      <c r="U29" s="188">
        <v>0</v>
      </c>
      <c r="V29" s="189">
        <v>0</v>
      </c>
      <c r="W29" s="188">
        <v>0</v>
      </c>
      <c r="X29" s="188">
        <v>0</v>
      </c>
      <c r="Y29" s="188">
        <v>0</v>
      </c>
      <c r="Z29" s="188">
        <v>0</v>
      </c>
      <c r="AA29" s="189">
        <v>0</v>
      </c>
    </row>
    <row r="30" spans="1:27" ht="12" customHeight="1" x14ac:dyDescent="0.2">
      <c r="A30" s="186">
        <v>24</v>
      </c>
      <c r="B30" s="187" t="s">
        <v>190</v>
      </c>
      <c r="C30" s="188">
        <v>0</v>
      </c>
      <c r="D30" s="188">
        <v>0</v>
      </c>
      <c r="E30" s="188">
        <v>0</v>
      </c>
      <c r="F30" s="188">
        <v>0</v>
      </c>
      <c r="G30" s="189">
        <v>0</v>
      </c>
      <c r="H30" s="188">
        <v>0</v>
      </c>
      <c r="I30" s="188">
        <v>0</v>
      </c>
      <c r="J30" s="188">
        <v>0</v>
      </c>
      <c r="K30" s="188">
        <v>0</v>
      </c>
      <c r="L30" s="189">
        <v>0</v>
      </c>
      <c r="M30" s="188">
        <v>0</v>
      </c>
      <c r="N30" s="188">
        <v>0</v>
      </c>
      <c r="O30" s="188">
        <v>0</v>
      </c>
      <c r="P30" s="188">
        <v>0</v>
      </c>
      <c r="Q30" s="189">
        <v>0</v>
      </c>
      <c r="R30" s="188">
        <v>0</v>
      </c>
      <c r="S30" s="188">
        <v>0</v>
      </c>
      <c r="T30" s="188">
        <v>0</v>
      </c>
      <c r="U30" s="188">
        <v>0</v>
      </c>
      <c r="V30" s="189">
        <v>0</v>
      </c>
      <c r="W30" s="188">
        <v>0</v>
      </c>
      <c r="X30" s="188">
        <v>0</v>
      </c>
      <c r="Y30" s="188">
        <v>0</v>
      </c>
      <c r="Z30" s="188">
        <v>0</v>
      </c>
      <c r="AA30" s="189">
        <v>0</v>
      </c>
    </row>
    <row r="31" spans="1:27" ht="12" customHeight="1" x14ac:dyDescent="0.2">
      <c r="A31" s="186">
        <v>25</v>
      </c>
      <c r="B31" s="187" t="s">
        <v>46</v>
      </c>
      <c r="C31" s="188">
        <v>0</v>
      </c>
      <c r="D31" s="188">
        <v>0</v>
      </c>
      <c r="E31" s="188">
        <v>0</v>
      </c>
      <c r="F31" s="188">
        <v>0</v>
      </c>
      <c r="G31" s="189">
        <v>0</v>
      </c>
      <c r="H31" s="188">
        <v>0</v>
      </c>
      <c r="I31" s="188">
        <v>0</v>
      </c>
      <c r="J31" s="188">
        <v>0</v>
      </c>
      <c r="K31" s="188">
        <v>0</v>
      </c>
      <c r="L31" s="189">
        <v>0</v>
      </c>
      <c r="M31" s="188">
        <v>0</v>
      </c>
      <c r="N31" s="188">
        <v>0</v>
      </c>
      <c r="O31" s="188">
        <v>0</v>
      </c>
      <c r="P31" s="188">
        <v>0</v>
      </c>
      <c r="Q31" s="189">
        <v>0</v>
      </c>
      <c r="R31" s="188">
        <v>0</v>
      </c>
      <c r="S31" s="188">
        <v>0</v>
      </c>
      <c r="T31" s="188">
        <v>0</v>
      </c>
      <c r="U31" s="188">
        <v>0</v>
      </c>
      <c r="V31" s="189">
        <v>0</v>
      </c>
      <c r="W31" s="188">
        <v>0</v>
      </c>
      <c r="X31" s="188">
        <v>0</v>
      </c>
      <c r="Y31" s="188">
        <v>0</v>
      </c>
      <c r="Z31" s="188">
        <v>0</v>
      </c>
      <c r="AA31" s="189">
        <v>0</v>
      </c>
    </row>
    <row r="32" spans="1:27" ht="12" customHeight="1" x14ac:dyDescent="0.2">
      <c r="A32" s="186">
        <v>26</v>
      </c>
      <c r="B32" s="187" t="s">
        <v>191</v>
      </c>
      <c r="C32" s="188">
        <v>0</v>
      </c>
      <c r="D32" s="188">
        <v>0</v>
      </c>
      <c r="E32" s="188">
        <v>0</v>
      </c>
      <c r="F32" s="188">
        <v>0</v>
      </c>
      <c r="G32" s="189">
        <v>0</v>
      </c>
      <c r="H32" s="188">
        <v>0</v>
      </c>
      <c r="I32" s="188">
        <v>0</v>
      </c>
      <c r="J32" s="188">
        <v>0</v>
      </c>
      <c r="K32" s="188">
        <v>0</v>
      </c>
      <c r="L32" s="189">
        <v>0</v>
      </c>
      <c r="M32" s="188">
        <v>0</v>
      </c>
      <c r="N32" s="188">
        <v>0</v>
      </c>
      <c r="O32" s="188">
        <v>0</v>
      </c>
      <c r="P32" s="188">
        <v>0</v>
      </c>
      <c r="Q32" s="189">
        <v>0</v>
      </c>
      <c r="R32" s="188">
        <v>0</v>
      </c>
      <c r="S32" s="188">
        <v>0</v>
      </c>
      <c r="T32" s="188">
        <v>0</v>
      </c>
      <c r="U32" s="188">
        <v>0</v>
      </c>
      <c r="V32" s="189">
        <v>0</v>
      </c>
      <c r="W32" s="188">
        <v>0</v>
      </c>
      <c r="X32" s="188">
        <v>0</v>
      </c>
      <c r="Y32" s="188">
        <v>0</v>
      </c>
      <c r="Z32" s="188">
        <v>0</v>
      </c>
      <c r="AA32" s="189">
        <v>0</v>
      </c>
    </row>
    <row r="33" spans="1:27" ht="12" customHeight="1" x14ac:dyDescent="0.2">
      <c r="A33" s="186">
        <v>27</v>
      </c>
      <c r="B33" s="187" t="s">
        <v>192</v>
      </c>
      <c r="C33" s="188">
        <v>0</v>
      </c>
      <c r="D33" s="188">
        <v>0</v>
      </c>
      <c r="E33" s="188">
        <v>0</v>
      </c>
      <c r="F33" s="188">
        <v>0</v>
      </c>
      <c r="G33" s="189">
        <v>0</v>
      </c>
      <c r="H33" s="188">
        <v>0</v>
      </c>
      <c r="I33" s="188">
        <v>0</v>
      </c>
      <c r="J33" s="188">
        <v>0</v>
      </c>
      <c r="K33" s="188">
        <v>0</v>
      </c>
      <c r="L33" s="189">
        <v>0</v>
      </c>
      <c r="M33" s="188">
        <v>0</v>
      </c>
      <c r="N33" s="188">
        <v>0</v>
      </c>
      <c r="O33" s="188">
        <v>0</v>
      </c>
      <c r="P33" s="188">
        <v>0</v>
      </c>
      <c r="Q33" s="189">
        <v>0</v>
      </c>
      <c r="R33" s="188">
        <v>0</v>
      </c>
      <c r="S33" s="188">
        <v>0</v>
      </c>
      <c r="T33" s="188">
        <v>0</v>
      </c>
      <c r="U33" s="188">
        <v>0</v>
      </c>
      <c r="V33" s="189">
        <v>0</v>
      </c>
      <c r="W33" s="188">
        <v>0</v>
      </c>
      <c r="X33" s="188">
        <v>0</v>
      </c>
      <c r="Y33" s="188">
        <v>0</v>
      </c>
      <c r="Z33" s="188">
        <v>0</v>
      </c>
      <c r="AA33" s="189">
        <v>0</v>
      </c>
    </row>
    <row r="34" spans="1:27" ht="12" customHeight="1" x14ac:dyDescent="0.2">
      <c r="A34" s="186">
        <v>28</v>
      </c>
      <c r="B34" s="187" t="s">
        <v>193</v>
      </c>
      <c r="C34" s="188">
        <v>0</v>
      </c>
      <c r="D34" s="188">
        <v>0</v>
      </c>
      <c r="E34" s="188">
        <v>18</v>
      </c>
      <c r="F34" s="188">
        <v>81</v>
      </c>
      <c r="G34" s="189">
        <f t="shared" si="2"/>
        <v>0</v>
      </c>
      <c r="H34" s="188">
        <v>0</v>
      </c>
      <c r="I34" s="188">
        <v>0</v>
      </c>
      <c r="J34" s="188">
        <v>0</v>
      </c>
      <c r="K34" s="188">
        <v>0</v>
      </c>
      <c r="L34" s="189">
        <v>0</v>
      </c>
      <c r="M34" s="188">
        <v>0</v>
      </c>
      <c r="N34" s="188">
        <v>0</v>
      </c>
      <c r="O34" s="188">
        <v>0</v>
      </c>
      <c r="P34" s="188">
        <v>0</v>
      </c>
      <c r="Q34" s="189">
        <v>0</v>
      </c>
      <c r="R34" s="188">
        <v>0</v>
      </c>
      <c r="S34" s="188">
        <v>0</v>
      </c>
      <c r="T34" s="188">
        <v>0</v>
      </c>
      <c r="U34" s="188">
        <v>0</v>
      </c>
      <c r="V34" s="189">
        <v>0</v>
      </c>
      <c r="W34" s="188">
        <v>0</v>
      </c>
      <c r="X34" s="188">
        <v>0</v>
      </c>
      <c r="Y34" s="188">
        <v>6</v>
      </c>
      <c r="Z34" s="188">
        <v>20</v>
      </c>
      <c r="AA34" s="189">
        <f t="shared" si="4"/>
        <v>0</v>
      </c>
    </row>
    <row r="35" spans="1:27" ht="12" customHeight="1" x14ac:dyDescent="0.2">
      <c r="A35" s="186">
        <v>29</v>
      </c>
      <c r="B35" s="187" t="s">
        <v>66</v>
      </c>
      <c r="C35" s="188">
        <v>1</v>
      </c>
      <c r="D35" s="189">
        <v>0.4</v>
      </c>
      <c r="E35" s="188">
        <v>28</v>
      </c>
      <c r="F35" s="188">
        <v>5.7528813999999997</v>
      </c>
      <c r="G35" s="189">
        <f t="shared" si="2"/>
        <v>6.9530374813567342</v>
      </c>
      <c r="H35" s="188">
        <v>0</v>
      </c>
      <c r="I35" s="188">
        <v>0</v>
      </c>
      <c r="J35" s="188">
        <v>0</v>
      </c>
      <c r="K35" s="188">
        <v>0</v>
      </c>
      <c r="L35" s="189">
        <v>0</v>
      </c>
      <c r="M35" s="188">
        <v>0</v>
      </c>
      <c r="N35" s="188">
        <v>0</v>
      </c>
      <c r="O35" s="188">
        <v>0</v>
      </c>
      <c r="P35" s="188">
        <v>0</v>
      </c>
      <c r="Q35" s="189">
        <v>0</v>
      </c>
      <c r="R35" s="188">
        <v>0</v>
      </c>
      <c r="S35" s="188">
        <v>0</v>
      </c>
      <c r="T35" s="188">
        <v>0</v>
      </c>
      <c r="U35" s="188">
        <v>0</v>
      </c>
      <c r="V35" s="189">
        <v>0</v>
      </c>
      <c r="W35" s="188">
        <v>14260</v>
      </c>
      <c r="X35" s="188">
        <v>924.86</v>
      </c>
      <c r="Y35" s="188">
        <v>93476</v>
      </c>
      <c r="Z35" s="188">
        <v>25171.75</v>
      </c>
      <c r="AA35" s="189">
        <f t="shared" si="4"/>
        <v>3.6741982579677614</v>
      </c>
    </row>
    <row r="36" spans="1:27" ht="12" customHeight="1" x14ac:dyDescent="0.2">
      <c r="A36" s="186">
        <v>30</v>
      </c>
      <c r="B36" s="187" t="s">
        <v>67</v>
      </c>
      <c r="C36" s="188">
        <v>16</v>
      </c>
      <c r="D36" s="188">
        <v>34</v>
      </c>
      <c r="E36" s="188">
        <v>4456</v>
      </c>
      <c r="F36" s="188">
        <v>4355</v>
      </c>
      <c r="G36" s="189">
        <f t="shared" si="2"/>
        <v>0.78071182548794493</v>
      </c>
      <c r="H36" s="188">
        <v>456</v>
      </c>
      <c r="I36" s="188">
        <v>234</v>
      </c>
      <c r="J36" s="188">
        <v>4574</v>
      </c>
      <c r="K36" s="188">
        <v>5467</v>
      </c>
      <c r="L36" s="189">
        <f t="shared" si="0"/>
        <v>4.2802268154380831</v>
      </c>
      <c r="M36" s="188">
        <v>0</v>
      </c>
      <c r="N36" s="188">
        <v>0</v>
      </c>
      <c r="O36" s="188">
        <v>0</v>
      </c>
      <c r="P36" s="188">
        <v>0</v>
      </c>
      <c r="Q36" s="189">
        <v>0</v>
      </c>
      <c r="R36" s="188">
        <v>349</v>
      </c>
      <c r="S36" s="188">
        <v>187.16511489999999</v>
      </c>
      <c r="T36" s="188">
        <v>4168</v>
      </c>
      <c r="U36" s="188">
        <v>3085</v>
      </c>
      <c r="V36" s="189">
        <f t="shared" si="1"/>
        <v>6.066940515397083</v>
      </c>
      <c r="W36" s="188">
        <v>155</v>
      </c>
      <c r="X36" s="188">
        <v>278</v>
      </c>
      <c r="Y36" s="188">
        <v>2963</v>
      </c>
      <c r="Z36" s="188">
        <v>3931</v>
      </c>
      <c r="AA36" s="189">
        <f t="shared" si="4"/>
        <v>7.0719918595777154</v>
      </c>
    </row>
    <row r="37" spans="1:27" ht="12" customHeight="1" x14ac:dyDescent="0.2">
      <c r="A37" s="186">
        <v>31</v>
      </c>
      <c r="B37" s="187" t="s">
        <v>194</v>
      </c>
      <c r="C37" s="188">
        <v>0</v>
      </c>
      <c r="D37" s="188">
        <v>0</v>
      </c>
      <c r="E37" s="188">
        <v>0</v>
      </c>
      <c r="F37" s="188">
        <v>0</v>
      </c>
      <c r="G37" s="189">
        <v>0</v>
      </c>
      <c r="H37" s="188">
        <v>0</v>
      </c>
      <c r="I37" s="188">
        <v>0</v>
      </c>
      <c r="J37" s="188">
        <v>0</v>
      </c>
      <c r="K37" s="188">
        <v>0</v>
      </c>
      <c r="L37" s="189">
        <v>0</v>
      </c>
      <c r="M37" s="188">
        <v>0</v>
      </c>
      <c r="N37" s="188">
        <v>0</v>
      </c>
      <c r="O37" s="188">
        <v>0</v>
      </c>
      <c r="P37" s="188">
        <v>0</v>
      </c>
      <c r="Q37" s="189">
        <v>0</v>
      </c>
      <c r="R37" s="188">
        <v>0</v>
      </c>
      <c r="S37" s="188">
        <v>0</v>
      </c>
      <c r="T37" s="188">
        <v>0</v>
      </c>
      <c r="U37" s="188">
        <v>0</v>
      </c>
      <c r="V37" s="189">
        <v>0</v>
      </c>
      <c r="W37" s="188">
        <v>0</v>
      </c>
      <c r="X37" s="188">
        <v>0</v>
      </c>
      <c r="Y37" s="188">
        <v>0</v>
      </c>
      <c r="Z37" s="188">
        <v>0</v>
      </c>
      <c r="AA37" s="189">
        <v>0</v>
      </c>
    </row>
    <row r="38" spans="1:27" ht="12" customHeight="1" x14ac:dyDescent="0.2">
      <c r="A38" s="186">
        <v>32</v>
      </c>
      <c r="B38" s="187" t="s">
        <v>195</v>
      </c>
      <c r="C38" s="188">
        <v>0</v>
      </c>
      <c r="D38" s="188">
        <v>0</v>
      </c>
      <c r="E38" s="188">
        <v>0</v>
      </c>
      <c r="F38" s="188">
        <v>0</v>
      </c>
      <c r="G38" s="189">
        <v>0</v>
      </c>
      <c r="H38" s="188">
        <v>0</v>
      </c>
      <c r="I38" s="188">
        <v>0</v>
      </c>
      <c r="J38" s="188">
        <v>0</v>
      </c>
      <c r="K38" s="188">
        <v>0</v>
      </c>
      <c r="L38" s="189">
        <v>0</v>
      </c>
      <c r="M38" s="188">
        <v>0</v>
      </c>
      <c r="N38" s="188">
        <v>0</v>
      </c>
      <c r="O38" s="188">
        <v>0</v>
      </c>
      <c r="P38" s="188">
        <v>0</v>
      </c>
      <c r="Q38" s="189">
        <v>0</v>
      </c>
      <c r="R38" s="188">
        <v>0</v>
      </c>
      <c r="S38" s="188">
        <v>0</v>
      </c>
      <c r="T38" s="188">
        <v>0</v>
      </c>
      <c r="U38" s="188">
        <v>0</v>
      </c>
      <c r="V38" s="189">
        <v>0</v>
      </c>
      <c r="W38" s="188">
        <v>0</v>
      </c>
      <c r="X38" s="188">
        <v>0</v>
      </c>
      <c r="Y38" s="188">
        <v>0</v>
      </c>
      <c r="Z38" s="188">
        <v>0</v>
      </c>
      <c r="AA38" s="189">
        <v>0</v>
      </c>
    </row>
    <row r="39" spans="1:27" ht="12" customHeight="1" x14ac:dyDescent="0.2">
      <c r="A39" s="186">
        <v>33</v>
      </c>
      <c r="B39" s="187" t="s">
        <v>196</v>
      </c>
      <c r="C39" s="188">
        <v>0</v>
      </c>
      <c r="D39" s="188">
        <v>0</v>
      </c>
      <c r="E39" s="188">
        <v>0</v>
      </c>
      <c r="F39" s="188">
        <v>0</v>
      </c>
      <c r="G39" s="189">
        <v>0</v>
      </c>
      <c r="H39" s="188">
        <v>0</v>
      </c>
      <c r="I39" s="188">
        <v>0</v>
      </c>
      <c r="J39" s="188">
        <v>0</v>
      </c>
      <c r="K39" s="188">
        <v>0</v>
      </c>
      <c r="L39" s="189">
        <v>0</v>
      </c>
      <c r="M39" s="188">
        <v>0</v>
      </c>
      <c r="N39" s="188">
        <v>0</v>
      </c>
      <c r="O39" s="188">
        <v>0</v>
      </c>
      <c r="P39" s="188">
        <v>0</v>
      </c>
      <c r="Q39" s="189">
        <v>0</v>
      </c>
      <c r="R39" s="188">
        <v>0</v>
      </c>
      <c r="S39" s="188">
        <v>0</v>
      </c>
      <c r="T39" s="188">
        <v>0</v>
      </c>
      <c r="U39" s="188">
        <v>0</v>
      </c>
      <c r="V39" s="189">
        <v>0</v>
      </c>
      <c r="W39" s="188">
        <v>0</v>
      </c>
      <c r="X39" s="188">
        <v>0</v>
      </c>
      <c r="Y39" s="188">
        <v>0</v>
      </c>
      <c r="Z39" s="188">
        <v>0</v>
      </c>
      <c r="AA39" s="189">
        <v>0</v>
      </c>
    </row>
    <row r="40" spans="1:27" ht="12" customHeight="1" x14ac:dyDescent="0.2">
      <c r="A40" s="186">
        <v>34</v>
      </c>
      <c r="B40" s="187" t="s">
        <v>197</v>
      </c>
      <c r="C40" s="188">
        <v>0</v>
      </c>
      <c r="D40" s="188">
        <v>0</v>
      </c>
      <c r="E40" s="188">
        <v>0</v>
      </c>
      <c r="F40" s="188">
        <v>0</v>
      </c>
      <c r="G40" s="189">
        <v>0</v>
      </c>
      <c r="H40" s="188">
        <v>0</v>
      </c>
      <c r="I40" s="188">
        <v>0</v>
      </c>
      <c r="J40" s="188">
        <v>0</v>
      </c>
      <c r="K40" s="188">
        <v>0</v>
      </c>
      <c r="L40" s="189">
        <v>0</v>
      </c>
      <c r="M40" s="188">
        <v>0</v>
      </c>
      <c r="N40" s="188">
        <v>0</v>
      </c>
      <c r="O40" s="188">
        <v>0</v>
      </c>
      <c r="P40" s="188">
        <v>0</v>
      </c>
      <c r="Q40" s="189">
        <v>0</v>
      </c>
      <c r="R40" s="188">
        <v>0</v>
      </c>
      <c r="S40" s="188">
        <v>0</v>
      </c>
      <c r="T40" s="188">
        <v>0</v>
      </c>
      <c r="U40" s="188">
        <v>0</v>
      </c>
      <c r="V40" s="189">
        <v>0</v>
      </c>
      <c r="W40" s="188">
        <v>0</v>
      </c>
      <c r="X40" s="188">
        <v>0</v>
      </c>
      <c r="Y40" s="188">
        <v>0</v>
      </c>
      <c r="Z40" s="188">
        <v>0</v>
      </c>
      <c r="AA40" s="189">
        <v>0</v>
      </c>
    </row>
    <row r="41" spans="1:27" ht="12" customHeight="1" x14ac:dyDescent="0.2">
      <c r="A41" s="186">
        <v>35</v>
      </c>
      <c r="B41" s="187" t="s">
        <v>198</v>
      </c>
      <c r="C41" s="188">
        <v>0</v>
      </c>
      <c r="D41" s="188">
        <v>0</v>
      </c>
      <c r="E41" s="188">
        <v>0</v>
      </c>
      <c r="F41" s="188">
        <v>0</v>
      </c>
      <c r="G41" s="189">
        <v>0</v>
      </c>
      <c r="H41" s="188">
        <v>0</v>
      </c>
      <c r="I41" s="188">
        <v>0</v>
      </c>
      <c r="J41" s="188">
        <v>0</v>
      </c>
      <c r="K41" s="188">
        <v>0</v>
      </c>
      <c r="L41" s="189">
        <v>0</v>
      </c>
      <c r="M41" s="188">
        <v>0</v>
      </c>
      <c r="N41" s="188">
        <v>0</v>
      </c>
      <c r="O41" s="188">
        <v>0</v>
      </c>
      <c r="P41" s="188">
        <v>0</v>
      </c>
      <c r="Q41" s="189">
        <v>0</v>
      </c>
      <c r="R41" s="188">
        <v>0</v>
      </c>
      <c r="S41" s="188">
        <v>0</v>
      </c>
      <c r="T41" s="188">
        <v>0</v>
      </c>
      <c r="U41" s="188">
        <v>0</v>
      </c>
      <c r="V41" s="189">
        <v>0</v>
      </c>
      <c r="W41" s="188">
        <v>0</v>
      </c>
      <c r="X41" s="188">
        <v>0</v>
      </c>
      <c r="Y41" s="188">
        <v>0</v>
      </c>
      <c r="Z41" s="188">
        <v>0</v>
      </c>
      <c r="AA41" s="189">
        <v>0</v>
      </c>
    </row>
    <row r="42" spans="1:27" ht="12" customHeight="1" x14ac:dyDescent="0.2">
      <c r="A42" s="186">
        <v>36</v>
      </c>
      <c r="B42" s="187" t="s">
        <v>68</v>
      </c>
      <c r="C42" s="188">
        <v>0</v>
      </c>
      <c r="D42" s="188">
        <v>0</v>
      </c>
      <c r="E42" s="188">
        <v>0</v>
      </c>
      <c r="F42" s="188">
        <v>0</v>
      </c>
      <c r="G42" s="189">
        <v>0</v>
      </c>
      <c r="H42" s="188">
        <v>0</v>
      </c>
      <c r="I42" s="188">
        <v>0</v>
      </c>
      <c r="J42" s="188">
        <v>0</v>
      </c>
      <c r="K42" s="188">
        <v>0</v>
      </c>
      <c r="L42" s="189">
        <v>0</v>
      </c>
      <c r="M42" s="188">
        <v>0</v>
      </c>
      <c r="N42" s="188">
        <v>0</v>
      </c>
      <c r="O42" s="188">
        <v>0</v>
      </c>
      <c r="P42" s="188">
        <v>0</v>
      </c>
      <c r="Q42" s="189">
        <v>0</v>
      </c>
      <c r="R42" s="188">
        <v>0</v>
      </c>
      <c r="S42" s="188">
        <v>0</v>
      </c>
      <c r="T42" s="188">
        <v>0</v>
      </c>
      <c r="U42" s="188">
        <v>0</v>
      </c>
      <c r="V42" s="189">
        <v>0</v>
      </c>
      <c r="W42" s="188">
        <v>0</v>
      </c>
      <c r="X42" s="188">
        <v>0</v>
      </c>
      <c r="Y42" s="188">
        <v>73</v>
      </c>
      <c r="Z42" s="188">
        <v>352</v>
      </c>
      <c r="AA42" s="189">
        <f t="shared" si="4"/>
        <v>0</v>
      </c>
    </row>
    <row r="43" spans="1:27" ht="12" customHeight="1" x14ac:dyDescent="0.2">
      <c r="A43" s="186">
        <v>37</v>
      </c>
      <c r="B43" s="187" t="s">
        <v>199</v>
      </c>
      <c r="C43" s="188">
        <v>0</v>
      </c>
      <c r="D43" s="188">
        <v>0</v>
      </c>
      <c r="E43" s="188">
        <v>0</v>
      </c>
      <c r="F43" s="188">
        <v>0</v>
      </c>
      <c r="G43" s="189">
        <v>0</v>
      </c>
      <c r="H43" s="188">
        <v>0</v>
      </c>
      <c r="I43" s="188">
        <v>0</v>
      </c>
      <c r="J43" s="188">
        <v>0</v>
      </c>
      <c r="K43" s="188">
        <v>0</v>
      </c>
      <c r="L43" s="189">
        <v>0</v>
      </c>
      <c r="M43" s="188">
        <v>0</v>
      </c>
      <c r="N43" s="188">
        <v>0</v>
      </c>
      <c r="O43" s="188">
        <v>0</v>
      </c>
      <c r="P43" s="188">
        <v>0</v>
      </c>
      <c r="Q43" s="189">
        <v>0</v>
      </c>
      <c r="R43" s="188">
        <v>0</v>
      </c>
      <c r="S43" s="188">
        <v>0</v>
      </c>
      <c r="T43" s="188">
        <v>0</v>
      </c>
      <c r="U43" s="188">
        <v>0</v>
      </c>
      <c r="V43" s="189">
        <v>0</v>
      </c>
      <c r="W43" s="188">
        <v>0</v>
      </c>
      <c r="X43" s="188">
        <v>0</v>
      </c>
      <c r="Y43" s="188">
        <v>0</v>
      </c>
      <c r="Z43" s="188">
        <v>0</v>
      </c>
      <c r="AA43" s="189">
        <v>0</v>
      </c>
    </row>
    <row r="44" spans="1:27" ht="12" customHeight="1" x14ac:dyDescent="0.2">
      <c r="A44" s="186">
        <v>38</v>
      </c>
      <c r="B44" s="187" t="s">
        <v>200</v>
      </c>
      <c r="C44" s="188">
        <v>0</v>
      </c>
      <c r="D44" s="188">
        <v>0</v>
      </c>
      <c r="E44" s="188">
        <v>0</v>
      </c>
      <c r="F44" s="188">
        <v>0</v>
      </c>
      <c r="G44" s="189">
        <v>0</v>
      </c>
      <c r="H44" s="188">
        <v>0</v>
      </c>
      <c r="I44" s="188">
        <v>0</v>
      </c>
      <c r="J44" s="188">
        <v>0</v>
      </c>
      <c r="K44" s="188">
        <v>0</v>
      </c>
      <c r="L44" s="189">
        <v>0</v>
      </c>
      <c r="M44" s="188">
        <v>0</v>
      </c>
      <c r="N44" s="188">
        <v>0</v>
      </c>
      <c r="O44" s="188">
        <v>0</v>
      </c>
      <c r="P44" s="188">
        <v>0</v>
      </c>
      <c r="Q44" s="189">
        <v>0</v>
      </c>
      <c r="R44" s="188">
        <v>0</v>
      </c>
      <c r="S44" s="188">
        <v>0</v>
      </c>
      <c r="T44" s="188">
        <v>0</v>
      </c>
      <c r="U44" s="188">
        <v>0</v>
      </c>
      <c r="V44" s="189">
        <v>0</v>
      </c>
      <c r="W44" s="188">
        <v>0</v>
      </c>
      <c r="X44" s="188">
        <v>0</v>
      </c>
      <c r="Y44" s="188">
        <v>0</v>
      </c>
      <c r="Z44" s="188">
        <v>0</v>
      </c>
      <c r="AA44" s="189">
        <v>0</v>
      </c>
    </row>
    <row r="45" spans="1:27" ht="12" customHeight="1" x14ac:dyDescent="0.2">
      <c r="A45" s="186">
        <v>39</v>
      </c>
      <c r="B45" s="187" t="s">
        <v>201</v>
      </c>
      <c r="C45" s="188">
        <v>0</v>
      </c>
      <c r="D45" s="188">
        <v>0</v>
      </c>
      <c r="E45" s="188">
        <v>0</v>
      </c>
      <c r="F45" s="188">
        <v>0</v>
      </c>
      <c r="G45" s="189">
        <v>0</v>
      </c>
      <c r="H45" s="188">
        <v>0</v>
      </c>
      <c r="I45" s="188">
        <v>0</v>
      </c>
      <c r="J45" s="188">
        <v>0</v>
      </c>
      <c r="K45" s="188">
        <v>0</v>
      </c>
      <c r="L45" s="189">
        <v>0</v>
      </c>
      <c r="M45" s="188">
        <v>0</v>
      </c>
      <c r="N45" s="188">
        <v>0</v>
      </c>
      <c r="O45" s="188">
        <v>0</v>
      </c>
      <c r="P45" s="188">
        <v>0</v>
      </c>
      <c r="Q45" s="189">
        <v>0</v>
      </c>
      <c r="R45" s="188">
        <v>0</v>
      </c>
      <c r="S45" s="188">
        <v>0</v>
      </c>
      <c r="T45" s="188">
        <v>0</v>
      </c>
      <c r="U45" s="188">
        <v>0</v>
      </c>
      <c r="V45" s="189">
        <v>0</v>
      </c>
      <c r="W45" s="188">
        <v>0</v>
      </c>
      <c r="X45" s="188">
        <v>0</v>
      </c>
      <c r="Y45" s="188">
        <v>0</v>
      </c>
      <c r="Z45" s="188">
        <v>0</v>
      </c>
      <c r="AA45" s="189">
        <v>0</v>
      </c>
    </row>
    <row r="46" spans="1:27" ht="12" customHeight="1" x14ac:dyDescent="0.2">
      <c r="A46" s="186">
        <v>40</v>
      </c>
      <c r="B46" s="187" t="s">
        <v>72</v>
      </c>
      <c r="C46" s="188">
        <v>0</v>
      </c>
      <c r="D46" s="188">
        <v>0</v>
      </c>
      <c r="E46" s="188">
        <v>0</v>
      </c>
      <c r="F46" s="188">
        <v>0</v>
      </c>
      <c r="G46" s="189">
        <v>0</v>
      </c>
      <c r="H46" s="188">
        <v>0</v>
      </c>
      <c r="I46" s="188">
        <v>0</v>
      </c>
      <c r="J46" s="188">
        <v>0</v>
      </c>
      <c r="K46" s="188">
        <v>0</v>
      </c>
      <c r="L46" s="189">
        <v>0</v>
      </c>
      <c r="M46" s="188">
        <v>0</v>
      </c>
      <c r="N46" s="188">
        <v>0</v>
      </c>
      <c r="O46" s="188">
        <v>0</v>
      </c>
      <c r="P46" s="188">
        <v>0</v>
      </c>
      <c r="Q46" s="189">
        <v>0</v>
      </c>
      <c r="R46" s="188">
        <v>0</v>
      </c>
      <c r="S46" s="188">
        <v>0</v>
      </c>
      <c r="T46" s="188">
        <v>0</v>
      </c>
      <c r="U46" s="188">
        <v>0</v>
      </c>
      <c r="V46" s="189">
        <v>0</v>
      </c>
      <c r="W46" s="188">
        <v>0</v>
      </c>
      <c r="X46" s="188">
        <v>0</v>
      </c>
      <c r="Y46" s="188">
        <v>0</v>
      </c>
      <c r="Z46" s="188">
        <v>0</v>
      </c>
      <c r="AA46" s="189">
        <v>0</v>
      </c>
    </row>
    <row r="47" spans="1:27" ht="12" customHeight="1" x14ac:dyDescent="0.2">
      <c r="A47" s="186">
        <v>41</v>
      </c>
      <c r="B47" s="187" t="s">
        <v>202</v>
      </c>
      <c r="C47" s="188">
        <v>0</v>
      </c>
      <c r="D47" s="188">
        <v>0</v>
      </c>
      <c r="E47" s="188">
        <v>0</v>
      </c>
      <c r="F47" s="188">
        <v>0</v>
      </c>
      <c r="G47" s="189">
        <v>0</v>
      </c>
      <c r="H47" s="188">
        <v>0</v>
      </c>
      <c r="I47" s="188">
        <v>0</v>
      </c>
      <c r="J47" s="188">
        <v>0</v>
      </c>
      <c r="K47" s="188">
        <v>0</v>
      </c>
      <c r="L47" s="189">
        <v>0</v>
      </c>
      <c r="M47" s="188">
        <v>0</v>
      </c>
      <c r="N47" s="188">
        <v>0</v>
      </c>
      <c r="O47" s="188">
        <v>0</v>
      </c>
      <c r="P47" s="188">
        <v>0</v>
      </c>
      <c r="Q47" s="189">
        <v>0</v>
      </c>
      <c r="R47" s="188">
        <v>0</v>
      </c>
      <c r="S47" s="188">
        <v>0</v>
      </c>
      <c r="T47" s="188">
        <v>0</v>
      </c>
      <c r="U47" s="188">
        <v>0</v>
      </c>
      <c r="V47" s="189">
        <v>0</v>
      </c>
      <c r="W47" s="188">
        <v>0</v>
      </c>
      <c r="X47" s="188">
        <v>0</v>
      </c>
      <c r="Y47" s="188">
        <v>0</v>
      </c>
      <c r="Z47" s="188">
        <v>0</v>
      </c>
      <c r="AA47" s="189">
        <v>0</v>
      </c>
    </row>
    <row r="48" spans="1:27" ht="12" customHeight="1" x14ac:dyDescent="0.2">
      <c r="A48" s="186">
        <v>42</v>
      </c>
      <c r="B48" s="187" t="s">
        <v>71</v>
      </c>
      <c r="C48" s="188">
        <v>0</v>
      </c>
      <c r="D48" s="188">
        <v>0</v>
      </c>
      <c r="E48" s="188">
        <v>0</v>
      </c>
      <c r="F48" s="188">
        <v>0</v>
      </c>
      <c r="G48" s="189">
        <v>0</v>
      </c>
      <c r="H48" s="188">
        <v>0</v>
      </c>
      <c r="I48" s="188">
        <v>0</v>
      </c>
      <c r="J48" s="188">
        <v>0</v>
      </c>
      <c r="K48" s="188">
        <v>0</v>
      </c>
      <c r="L48" s="189">
        <v>0</v>
      </c>
      <c r="M48" s="188">
        <v>0</v>
      </c>
      <c r="N48" s="188">
        <v>0</v>
      </c>
      <c r="O48" s="188">
        <v>0</v>
      </c>
      <c r="P48" s="188">
        <v>0</v>
      </c>
      <c r="Q48" s="189">
        <v>0</v>
      </c>
      <c r="R48" s="188">
        <v>0</v>
      </c>
      <c r="S48" s="188">
        <v>0</v>
      </c>
      <c r="T48" s="188">
        <v>571</v>
      </c>
      <c r="U48" s="188">
        <v>383</v>
      </c>
      <c r="V48" s="189">
        <f t="shared" si="1"/>
        <v>0</v>
      </c>
      <c r="W48" s="188">
        <v>0</v>
      </c>
      <c r="X48" s="188">
        <v>0</v>
      </c>
      <c r="Y48" s="188">
        <v>10757</v>
      </c>
      <c r="Z48" s="188">
        <v>2830</v>
      </c>
      <c r="AA48" s="189">
        <f t="shared" si="4"/>
        <v>0</v>
      </c>
    </row>
    <row r="49" spans="1:27" s="167" customFormat="1" ht="12" customHeight="1" x14ac:dyDescent="0.2">
      <c r="A49" s="175"/>
      <c r="B49" s="176" t="s">
        <v>291</v>
      </c>
      <c r="C49" s="190">
        <f>SUM(C28:C48)</f>
        <v>58</v>
      </c>
      <c r="D49" s="190">
        <f t="shared" ref="D49:Z49" si="6">SUM(D28:D48)</f>
        <v>75.14</v>
      </c>
      <c r="E49" s="190">
        <f t="shared" si="6"/>
        <v>4765</v>
      </c>
      <c r="F49" s="190">
        <f t="shared" si="6"/>
        <v>4788.4528813999996</v>
      </c>
      <c r="G49" s="191">
        <f t="shared" si="2"/>
        <v>1.5691915919621897</v>
      </c>
      <c r="H49" s="190">
        <f t="shared" si="6"/>
        <v>456</v>
      </c>
      <c r="I49" s="190">
        <f t="shared" si="6"/>
        <v>234</v>
      </c>
      <c r="J49" s="190">
        <f t="shared" si="6"/>
        <v>4576</v>
      </c>
      <c r="K49" s="190">
        <f t="shared" si="6"/>
        <v>5472.04</v>
      </c>
      <c r="L49" s="191">
        <f t="shared" si="0"/>
        <v>4.2762845300838448</v>
      </c>
      <c r="M49" s="190">
        <f t="shared" si="6"/>
        <v>0</v>
      </c>
      <c r="N49" s="190">
        <f t="shared" si="6"/>
        <v>0</v>
      </c>
      <c r="O49" s="190">
        <f t="shared" si="6"/>
        <v>0</v>
      </c>
      <c r="P49" s="190">
        <f t="shared" si="6"/>
        <v>0</v>
      </c>
      <c r="Q49" s="191">
        <v>0</v>
      </c>
      <c r="R49" s="190">
        <f t="shared" si="6"/>
        <v>349</v>
      </c>
      <c r="S49" s="190">
        <f t="shared" si="6"/>
        <v>187.16511489999999</v>
      </c>
      <c r="T49" s="190">
        <f t="shared" si="6"/>
        <v>4739</v>
      </c>
      <c r="U49" s="190">
        <f t="shared" si="6"/>
        <v>3468</v>
      </c>
      <c r="V49" s="191">
        <f t="shared" si="1"/>
        <v>5.396917961361015</v>
      </c>
      <c r="W49" s="190">
        <f t="shared" si="6"/>
        <v>14415</v>
      </c>
      <c r="X49" s="190">
        <f t="shared" si="6"/>
        <v>1203</v>
      </c>
      <c r="Y49" s="190">
        <f t="shared" si="6"/>
        <v>107281</v>
      </c>
      <c r="Z49" s="190">
        <f t="shared" si="6"/>
        <v>32305.21</v>
      </c>
      <c r="AA49" s="191">
        <f t="shared" si="4"/>
        <v>3.7238575449594662</v>
      </c>
    </row>
    <row r="50" spans="1:27" s="167" customFormat="1" ht="12" customHeight="1" x14ac:dyDescent="0.2">
      <c r="A50" s="175"/>
      <c r="B50" s="176" t="s">
        <v>595</v>
      </c>
      <c r="C50" s="190">
        <f>C49+C27</f>
        <v>17045</v>
      </c>
      <c r="D50" s="190">
        <f t="shared" ref="D50:Z50" si="7">D49+D27</f>
        <v>26953.379999999997</v>
      </c>
      <c r="E50" s="190">
        <f t="shared" si="7"/>
        <v>120105</v>
      </c>
      <c r="F50" s="190">
        <f t="shared" si="7"/>
        <v>365838.62288139999</v>
      </c>
      <c r="G50" s="191">
        <f t="shared" si="2"/>
        <v>7.3675599879835332</v>
      </c>
      <c r="H50" s="190">
        <f t="shared" si="7"/>
        <v>3727</v>
      </c>
      <c r="I50" s="190">
        <f t="shared" si="7"/>
        <v>9827.68</v>
      </c>
      <c r="J50" s="190">
        <f t="shared" si="7"/>
        <v>20941</v>
      </c>
      <c r="K50" s="190">
        <f t="shared" si="7"/>
        <v>87520.14</v>
      </c>
      <c r="L50" s="191">
        <f t="shared" si="0"/>
        <v>11.229049679308099</v>
      </c>
      <c r="M50" s="190">
        <f t="shared" si="7"/>
        <v>63867</v>
      </c>
      <c r="N50" s="190">
        <f t="shared" si="7"/>
        <v>46099.68</v>
      </c>
      <c r="O50" s="190">
        <f t="shared" si="7"/>
        <v>367537</v>
      </c>
      <c r="P50" s="190">
        <f t="shared" si="7"/>
        <v>279388.90000000002</v>
      </c>
      <c r="Q50" s="191">
        <f t="shared" si="3"/>
        <v>16.500183078139468</v>
      </c>
      <c r="R50" s="190">
        <f t="shared" si="7"/>
        <v>12892</v>
      </c>
      <c r="S50" s="190">
        <f t="shared" si="7"/>
        <v>6672.0451149</v>
      </c>
      <c r="T50" s="190">
        <f t="shared" si="7"/>
        <v>49235</v>
      </c>
      <c r="U50" s="190">
        <f t="shared" si="7"/>
        <v>42678.09</v>
      </c>
      <c r="V50" s="191">
        <f t="shared" si="1"/>
        <v>15.633420134078165</v>
      </c>
      <c r="W50" s="190">
        <f t="shared" si="7"/>
        <v>46606</v>
      </c>
      <c r="X50" s="190">
        <f t="shared" si="7"/>
        <v>40454.019999999997</v>
      </c>
      <c r="Y50" s="190">
        <f t="shared" si="7"/>
        <v>395459</v>
      </c>
      <c r="Z50" s="190">
        <f t="shared" si="7"/>
        <v>555586.52999999991</v>
      </c>
      <c r="AA50" s="191">
        <f t="shared" si="4"/>
        <v>7.2813176374164437</v>
      </c>
    </row>
    <row r="51" spans="1:27" ht="12" customHeight="1" x14ac:dyDescent="0.2">
      <c r="A51" s="186">
        <v>43</v>
      </c>
      <c r="B51" s="187" t="s">
        <v>41</v>
      </c>
      <c r="C51" s="188">
        <v>1096</v>
      </c>
      <c r="D51" s="188">
        <v>488.93</v>
      </c>
      <c r="E51" s="188">
        <v>4661</v>
      </c>
      <c r="F51" s="188">
        <v>3063.97</v>
      </c>
      <c r="G51" s="189">
        <f t="shared" si="2"/>
        <v>15.957401671687387</v>
      </c>
      <c r="H51" s="188">
        <v>362</v>
      </c>
      <c r="I51" s="188">
        <v>216.07</v>
      </c>
      <c r="J51" s="188">
        <v>867</v>
      </c>
      <c r="K51" s="188">
        <v>1841.58</v>
      </c>
      <c r="L51" s="189">
        <f t="shared" si="0"/>
        <v>11.732859826887781</v>
      </c>
      <c r="M51" s="188">
        <v>30666</v>
      </c>
      <c r="N51" s="188">
        <v>14435.83</v>
      </c>
      <c r="O51" s="188">
        <v>71745</v>
      </c>
      <c r="P51" s="188">
        <v>57803.8</v>
      </c>
      <c r="Q51" s="189">
        <f t="shared" si="3"/>
        <v>24.973842550143761</v>
      </c>
      <c r="R51" s="188">
        <v>3780</v>
      </c>
      <c r="S51" s="188">
        <v>1414.93</v>
      </c>
      <c r="T51" s="188">
        <v>12596</v>
      </c>
      <c r="U51" s="188">
        <v>4592.76</v>
      </c>
      <c r="V51" s="189">
        <f t="shared" si="1"/>
        <v>30.807836682082232</v>
      </c>
      <c r="W51" s="188">
        <v>934</v>
      </c>
      <c r="X51" s="188">
        <v>1142.72</v>
      </c>
      <c r="Y51" s="188">
        <v>2090</v>
      </c>
      <c r="Z51" s="188">
        <v>3282.43</v>
      </c>
      <c r="AA51" s="189">
        <f t="shared" si="4"/>
        <v>34.81323287929979</v>
      </c>
    </row>
    <row r="52" spans="1:27" ht="12" customHeight="1" x14ac:dyDescent="0.2">
      <c r="A52" s="186">
        <v>44</v>
      </c>
      <c r="B52" s="187" t="s">
        <v>203</v>
      </c>
      <c r="C52" s="188">
        <v>6371</v>
      </c>
      <c r="D52" s="188">
        <v>2281</v>
      </c>
      <c r="E52" s="188">
        <v>17689</v>
      </c>
      <c r="F52" s="188">
        <v>7314</v>
      </c>
      <c r="G52" s="189">
        <f t="shared" si="2"/>
        <v>31.186765108012032</v>
      </c>
      <c r="H52" s="188">
        <v>31</v>
      </c>
      <c r="I52" s="188">
        <v>25</v>
      </c>
      <c r="J52" s="188">
        <v>138</v>
      </c>
      <c r="K52" s="188">
        <v>225</v>
      </c>
      <c r="L52" s="189">
        <f t="shared" si="0"/>
        <v>11.111111111111111</v>
      </c>
      <c r="M52" s="188">
        <v>12355</v>
      </c>
      <c r="N52" s="188">
        <v>9219</v>
      </c>
      <c r="O52" s="188">
        <v>59704</v>
      </c>
      <c r="P52" s="188">
        <v>47714</v>
      </c>
      <c r="Q52" s="189">
        <f t="shared" si="3"/>
        <v>19.321373181875341</v>
      </c>
      <c r="R52" s="188">
        <v>1980</v>
      </c>
      <c r="S52" s="188">
        <v>514</v>
      </c>
      <c r="T52" s="188">
        <v>5534</v>
      </c>
      <c r="U52" s="188">
        <v>2026</v>
      </c>
      <c r="V52" s="189">
        <f t="shared" si="1"/>
        <v>25.370187561697929</v>
      </c>
      <c r="W52" s="188">
        <v>6562</v>
      </c>
      <c r="X52" s="188">
        <v>3143</v>
      </c>
      <c r="Y52" s="188">
        <v>31876</v>
      </c>
      <c r="Z52" s="188">
        <v>14800</v>
      </c>
      <c r="AA52" s="189">
        <f t="shared" si="4"/>
        <v>21.236486486486488</v>
      </c>
    </row>
    <row r="53" spans="1:27" ht="12" customHeight="1" x14ac:dyDescent="0.2">
      <c r="A53" s="186">
        <v>45</v>
      </c>
      <c r="B53" s="187" t="s">
        <v>47</v>
      </c>
      <c r="C53" s="188">
        <v>1069</v>
      </c>
      <c r="D53" s="188">
        <v>523</v>
      </c>
      <c r="E53" s="188">
        <v>3476</v>
      </c>
      <c r="F53" s="188">
        <v>5137</v>
      </c>
      <c r="G53" s="189">
        <f t="shared" si="2"/>
        <v>10.181039517227955</v>
      </c>
      <c r="H53" s="188">
        <v>254</v>
      </c>
      <c r="I53" s="188">
        <v>412</v>
      </c>
      <c r="J53" s="188">
        <v>1745</v>
      </c>
      <c r="K53" s="188">
        <v>1538</v>
      </c>
      <c r="L53" s="189">
        <f t="shared" si="0"/>
        <v>26.788036410923276</v>
      </c>
      <c r="M53" s="188">
        <v>9738</v>
      </c>
      <c r="N53" s="188">
        <v>7237</v>
      </c>
      <c r="O53" s="188">
        <v>62232</v>
      </c>
      <c r="P53" s="188">
        <v>74247</v>
      </c>
      <c r="Q53" s="189">
        <f t="shared" si="3"/>
        <v>9.7471951728689383</v>
      </c>
      <c r="R53" s="188">
        <v>1480</v>
      </c>
      <c r="S53" s="188">
        <v>841</v>
      </c>
      <c r="T53" s="188">
        <v>18272</v>
      </c>
      <c r="U53" s="188">
        <v>9855</v>
      </c>
      <c r="V53" s="189">
        <f t="shared" si="1"/>
        <v>8.5337392186707248</v>
      </c>
      <c r="W53" s="188">
        <v>2935</v>
      </c>
      <c r="X53" s="188">
        <v>1317</v>
      </c>
      <c r="Y53" s="188">
        <v>51694</v>
      </c>
      <c r="Z53" s="188">
        <v>43789</v>
      </c>
      <c r="AA53" s="189">
        <f t="shared" si="4"/>
        <v>3.0076046495695268</v>
      </c>
    </row>
    <row r="54" spans="1:27" s="167" customFormat="1" ht="12" customHeight="1" x14ac:dyDescent="0.2">
      <c r="A54" s="175"/>
      <c r="B54" s="176" t="s">
        <v>296</v>
      </c>
      <c r="C54" s="190">
        <f>SUM(C51:C53)</f>
        <v>8536</v>
      </c>
      <c r="D54" s="190">
        <f t="shared" ref="D54:Z54" si="8">SUM(D51:D53)</f>
        <v>3292.93</v>
      </c>
      <c r="E54" s="190">
        <f t="shared" si="8"/>
        <v>25826</v>
      </c>
      <c r="F54" s="190">
        <f t="shared" si="8"/>
        <v>15514.97</v>
      </c>
      <c r="G54" s="191">
        <f t="shared" si="2"/>
        <v>21.224211197314595</v>
      </c>
      <c r="H54" s="190">
        <f t="shared" si="8"/>
        <v>647</v>
      </c>
      <c r="I54" s="190">
        <f t="shared" si="8"/>
        <v>653.06999999999994</v>
      </c>
      <c r="J54" s="190">
        <f t="shared" si="8"/>
        <v>2750</v>
      </c>
      <c r="K54" s="190">
        <f t="shared" si="8"/>
        <v>3604.58</v>
      </c>
      <c r="L54" s="191">
        <f t="shared" si="0"/>
        <v>18.117783486564313</v>
      </c>
      <c r="M54" s="190">
        <f t="shared" si="8"/>
        <v>52759</v>
      </c>
      <c r="N54" s="190">
        <f t="shared" si="8"/>
        <v>30891.83</v>
      </c>
      <c r="O54" s="190">
        <f t="shared" si="8"/>
        <v>193681</v>
      </c>
      <c r="P54" s="190">
        <f t="shared" si="8"/>
        <v>179764.8</v>
      </c>
      <c r="Q54" s="191">
        <f t="shared" si="3"/>
        <v>17.184582298648014</v>
      </c>
      <c r="R54" s="190">
        <f t="shared" si="8"/>
        <v>7240</v>
      </c>
      <c r="S54" s="190">
        <f t="shared" si="8"/>
        <v>2769.9300000000003</v>
      </c>
      <c r="T54" s="190">
        <f t="shared" si="8"/>
        <v>36402</v>
      </c>
      <c r="U54" s="190">
        <f t="shared" si="8"/>
        <v>16473.760000000002</v>
      </c>
      <c r="V54" s="191">
        <f t="shared" si="1"/>
        <v>16.814194209457948</v>
      </c>
      <c r="W54" s="190">
        <f t="shared" si="8"/>
        <v>10431</v>
      </c>
      <c r="X54" s="190">
        <f t="shared" si="8"/>
        <v>5602.72</v>
      </c>
      <c r="Y54" s="190">
        <f t="shared" si="8"/>
        <v>85660</v>
      </c>
      <c r="Z54" s="190">
        <f t="shared" si="8"/>
        <v>61871.43</v>
      </c>
      <c r="AA54" s="191">
        <f t="shared" si="4"/>
        <v>9.055423480595163</v>
      </c>
    </row>
    <row r="55" spans="1:27" ht="12" customHeight="1" x14ac:dyDescent="0.2">
      <c r="A55" s="186">
        <v>46</v>
      </c>
      <c r="B55" s="187" t="s">
        <v>596</v>
      </c>
      <c r="C55" s="188">
        <v>0</v>
      </c>
      <c r="D55" s="188">
        <v>0</v>
      </c>
      <c r="E55" s="188">
        <v>0</v>
      </c>
      <c r="F55" s="188">
        <v>0</v>
      </c>
      <c r="G55" s="189">
        <v>0</v>
      </c>
      <c r="H55" s="188">
        <v>0</v>
      </c>
      <c r="I55" s="188">
        <v>0</v>
      </c>
      <c r="J55" s="188">
        <v>0</v>
      </c>
      <c r="K55" s="188">
        <v>0</v>
      </c>
      <c r="L55" s="189">
        <v>0</v>
      </c>
      <c r="M55" s="188">
        <v>1719</v>
      </c>
      <c r="N55" s="188">
        <v>2810</v>
      </c>
      <c r="O55" s="188">
        <v>9595</v>
      </c>
      <c r="P55" s="188">
        <v>11620</v>
      </c>
      <c r="Q55" s="189">
        <f t="shared" si="3"/>
        <v>24.182444061962133</v>
      </c>
      <c r="R55" s="188">
        <v>0</v>
      </c>
      <c r="S55" s="188">
        <v>0</v>
      </c>
      <c r="T55" s="188">
        <v>0</v>
      </c>
      <c r="U55" s="188">
        <v>0</v>
      </c>
      <c r="V55" s="189">
        <v>0</v>
      </c>
      <c r="W55" s="188">
        <v>0</v>
      </c>
      <c r="X55" s="188">
        <v>0</v>
      </c>
      <c r="Y55" s="188">
        <v>0</v>
      </c>
      <c r="Z55" s="188">
        <v>0</v>
      </c>
      <c r="AA55" s="189">
        <v>0</v>
      </c>
    </row>
    <row r="56" spans="1:27" s="167" customFormat="1" ht="12" customHeight="1" x14ac:dyDescent="0.2">
      <c r="A56" s="175"/>
      <c r="B56" s="176" t="s">
        <v>294</v>
      </c>
      <c r="C56" s="190">
        <f>C55</f>
        <v>0</v>
      </c>
      <c r="D56" s="190">
        <f t="shared" ref="D56:Z56" si="9">D55</f>
        <v>0</v>
      </c>
      <c r="E56" s="190">
        <f t="shared" si="9"/>
        <v>0</v>
      </c>
      <c r="F56" s="190">
        <f t="shared" si="9"/>
        <v>0</v>
      </c>
      <c r="G56" s="191">
        <v>0</v>
      </c>
      <c r="H56" s="190">
        <f t="shared" si="9"/>
        <v>0</v>
      </c>
      <c r="I56" s="190">
        <f t="shared" si="9"/>
        <v>0</v>
      </c>
      <c r="J56" s="190">
        <f t="shared" si="9"/>
        <v>0</v>
      </c>
      <c r="K56" s="190">
        <f t="shared" si="9"/>
        <v>0</v>
      </c>
      <c r="L56" s="191">
        <v>0</v>
      </c>
      <c r="M56" s="190">
        <f t="shared" si="9"/>
        <v>1719</v>
      </c>
      <c r="N56" s="190">
        <f t="shared" si="9"/>
        <v>2810</v>
      </c>
      <c r="O56" s="190">
        <f t="shared" si="9"/>
        <v>9595</v>
      </c>
      <c r="P56" s="190">
        <f t="shared" si="9"/>
        <v>11620</v>
      </c>
      <c r="Q56" s="191">
        <f t="shared" si="3"/>
        <v>24.182444061962133</v>
      </c>
      <c r="R56" s="190">
        <f t="shared" si="9"/>
        <v>0</v>
      </c>
      <c r="S56" s="190">
        <f t="shared" si="9"/>
        <v>0</v>
      </c>
      <c r="T56" s="190">
        <f t="shared" si="9"/>
        <v>0</v>
      </c>
      <c r="U56" s="190">
        <f t="shared" si="9"/>
        <v>0</v>
      </c>
      <c r="V56" s="191">
        <v>0</v>
      </c>
      <c r="W56" s="190">
        <f t="shared" si="9"/>
        <v>0</v>
      </c>
      <c r="X56" s="190">
        <f t="shared" si="9"/>
        <v>0</v>
      </c>
      <c r="Y56" s="190">
        <f t="shared" si="9"/>
        <v>0</v>
      </c>
      <c r="Z56" s="190">
        <f t="shared" si="9"/>
        <v>0</v>
      </c>
      <c r="AA56" s="191">
        <v>0</v>
      </c>
    </row>
    <row r="57" spans="1:27" ht="12" customHeight="1" x14ac:dyDescent="0.2">
      <c r="A57" s="186">
        <v>47</v>
      </c>
      <c r="B57" s="187" t="s">
        <v>588</v>
      </c>
      <c r="C57" s="188">
        <v>0</v>
      </c>
      <c r="D57" s="188">
        <v>0</v>
      </c>
      <c r="E57" s="188">
        <v>0</v>
      </c>
      <c r="F57" s="188">
        <v>0</v>
      </c>
      <c r="G57" s="189">
        <v>0</v>
      </c>
      <c r="H57" s="188">
        <v>0</v>
      </c>
      <c r="I57" s="188">
        <v>0</v>
      </c>
      <c r="J57" s="188">
        <v>0</v>
      </c>
      <c r="K57" s="188">
        <v>0</v>
      </c>
      <c r="L57" s="189">
        <v>0</v>
      </c>
      <c r="M57" s="188">
        <v>0</v>
      </c>
      <c r="N57" s="188">
        <v>0</v>
      </c>
      <c r="O57" s="188">
        <v>0</v>
      </c>
      <c r="P57" s="188">
        <v>0</v>
      </c>
      <c r="Q57" s="189">
        <v>0</v>
      </c>
      <c r="R57" s="188">
        <v>0</v>
      </c>
      <c r="S57" s="188">
        <v>0</v>
      </c>
      <c r="T57" s="188">
        <v>0</v>
      </c>
      <c r="U57" s="188">
        <v>0</v>
      </c>
      <c r="V57" s="189">
        <v>0</v>
      </c>
      <c r="W57" s="188">
        <v>0</v>
      </c>
      <c r="X57" s="188">
        <v>0</v>
      </c>
      <c r="Y57" s="188">
        <v>0</v>
      </c>
      <c r="Z57" s="188">
        <v>0</v>
      </c>
      <c r="AA57" s="189">
        <v>0</v>
      </c>
    </row>
    <row r="58" spans="1:27" ht="12" customHeight="1" x14ac:dyDescent="0.2">
      <c r="A58" s="186">
        <v>48</v>
      </c>
      <c r="B58" s="187" t="s">
        <v>589</v>
      </c>
      <c r="C58" s="188">
        <v>0</v>
      </c>
      <c r="D58" s="188">
        <v>0</v>
      </c>
      <c r="E58" s="188">
        <v>0</v>
      </c>
      <c r="F58" s="188">
        <v>0</v>
      </c>
      <c r="G58" s="189">
        <v>0</v>
      </c>
      <c r="H58" s="188">
        <v>0</v>
      </c>
      <c r="I58" s="188">
        <v>0</v>
      </c>
      <c r="J58" s="188">
        <v>0</v>
      </c>
      <c r="K58" s="188">
        <v>0</v>
      </c>
      <c r="L58" s="189">
        <v>0</v>
      </c>
      <c r="M58" s="188">
        <v>0</v>
      </c>
      <c r="N58" s="188">
        <v>0</v>
      </c>
      <c r="O58" s="188">
        <v>0</v>
      </c>
      <c r="P58" s="188">
        <v>0</v>
      </c>
      <c r="Q58" s="189">
        <v>0</v>
      </c>
      <c r="R58" s="188">
        <v>0</v>
      </c>
      <c r="S58" s="188">
        <v>0</v>
      </c>
      <c r="T58" s="188">
        <v>0</v>
      </c>
      <c r="U58" s="188">
        <v>0</v>
      </c>
      <c r="V58" s="189">
        <v>0</v>
      </c>
      <c r="W58" s="188">
        <v>0</v>
      </c>
      <c r="X58" s="188">
        <v>0</v>
      </c>
      <c r="Y58" s="188">
        <v>0</v>
      </c>
      <c r="Z58" s="188">
        <v>0</v>
      </c>
      <c r="AA58" s="189">
        <v>0</v>
      </c>
    </row>
    <row r="59" spans="1:27" ht="12" customHeight="1" x14ac:dyDescent="0.2">
      <c r="A59" s="186">
        <v>49</v>
      </c>
      <c r="B59" s="187" t="s">
        <v>590</v>
      </c>
      <c r="C59" s="188">
        <v>0</v>
      </c>
      <c r="D59" s="188">
        <v>0</v>
      </c>
      <c r="E59" s="188">
        <v>0</v>
      </c>
      <c r="F59" s="188">
        <v>0</v>
      </c>
      <c r="G59" s="189">
        <v>0</v>
      </c>
      <c r="H59" s="188">
        <v>0</v>
      </c>
      <c r="I59" s="188">
        <v>0</v>
      </c>
      <c r="J59" s="188">
        <v>0</v>
      </c>
      <c r="K59" s="188">
        <v>0</v>
      </c>
      <c r="L59" s="189">
        <v>0</v>
      </c>
      <c r="M59" s="188">
        <v>0</v>
      </c>
      <c r="N59" s="188">
        <v>0</v>
      </c>
      <c r="O59" s="188">
        <v>0</v>
      </c>
      <c r="P59" s="188">
        <v>0</v>
      </c>
      <c r="Q59" s="189">
        <v>0</v>
      </c>
      <c r="R59" s="188">
        <v>0</v>
      </c>
      <c r="S59" s="188">
        <v>0</v>
      </c>
      <c r="T59" s="188">
        <v>0</v>
      </c>
      <c r="U59" s="188">
        <v>0</v>
      </c>
      <c r="V59" s="189">
        <v>0</v>
      </c>
      <c r="W59" s="188">
        <v>0</v>
      </c>
      <c r="X59" s="188">
        <v>0</v>
      </c>
      <c r="Y59" s="188">
        <v>0</v>
      </c>
      <c r="Z59" s="188">
        <v>0</v>
      </c>
      <c r="AA59" s="189">
        <v>0</v>
      </c>
    </row>
    <row r="60" spans="1:27" ht="12" customHeight="1" x14ac:dyDescent="0.2">
      <c r="A60" s="319">
        <v>50</v>
      </c>
      <c r="B60" s="320" t="s">
        <v>591</v>
      </c>
      <c r="C60" s="188">
        <v>0</v>
      </c>
      <c r="D60" s="188">
        <v>0</v>
      </c>
      <c r="E60" s="188">
        <v>0</v>
      </c>
      <c r="F60" s="188">
        <v>0</v>
      </c>
      <c r="G60" s="189">
        <v>0</v>
      </c>
      <c r="H60" s="188">
        <v>0</v>
      </c>
      <c r="I60" s="188">
        <v>0</v>
      </c>
      <c r="J60" s="188">
        <v>0</v>
      </c>
      <c r="K60" s="188">
        <v>0</v>
      </c>
      <c r="L60" s="189">
        <v>0</v>
      </c>
      <c r="M60" s="188">
        <v>0</v>
      </c>
      <c r="N60" s="188">
        <v>0</v>
      </c>
      <c r="O60" s="188">
        <v>0</v>
      </c>
      <c r="P60" s="188">
        <v>0</v>
      </c>
      <c r="Q60" s="189">
        <v>0</v>
      </c>
      <c r="R60" s="188">
        <v>0</v>
      </c>
      <c r="S60" s="188">
        <v>0</v>
      </c>
      <c r="T60" s="188">
        <v>0</v>
      </c>
      <c r="U60" s="188">
        <v>0</v>
      </c>
      <c r="V60" s="189">
        <v>0</v>
      </c>
      <c r="W60" s="188">
        <v>0</v>
      </c>
      <c r="X60" s="188">
        <v>0</v>
      </c>
      <c r="Y60" s="188">
        <v>0</v>
      </c>
      <c r="Z60" s="188">
        <v>0</v>
      </c>
      <c r="AA60" s="189">
        <v>0</v>
      </c>
    </row>
    <row r="61" spans="1:27" ht="12" customHeight="1" x14ac:dyDescent="0.2">
      <c r="A61" s="319">
        <v>51</v>
      </c>
      <c r="B61" s="320" t="s">
        <v>592</v>
      </c>
      <c r="C61" s="188">
        <v>0</v>
      </c>
      <c r="D61" s="188">
        <v>0</v>
      </c>
      <c r="E61" s="188">
        <v>0</v>
      </c>
      <c r="F61" s="188">
        <v>0</v>
      </c>
      <c r="G61" s="189">
        <v>0</v>
      </c>
      <c r="H61" s="188">
        <v>0</v>
      </c>
      <c r="I61" s="188">
        <v>0</v>
      </c>
      <c r="J61" s="323">
        <v>0</v>
      </c>
      <c r="K61" s="323">
        <v>0</v>
      </c>
      <c r="L61" s="189">
        <v>0</v>
      </c>
      <c r="M61" s="188">
        <v>0</v>
      </c>
      <c r="N61" s="188">
        <v>0</v>
      </c>
      <c r="O61" s="188">
        <v>0</v>
      </c>
      <c r="P61" s="188">
        <v>0</v>
      </c>
      <c r="Q61" s="189">
        <v>0</v>
      </c>
      <c r="R61" s="188">
        <v>0</v>
      </c>
      <c r="S61" s="188">
        <v>0</v>
      </c>
      <c r="T61" s="188">
        <v>0</v>
      </c>
      <c r="U61" s="188">
        <v>0</v>
      </c>
      <c r="V61" s="189">
        <v>0</v>
      </c>
      <c r="W61" s="188">
        <v>0</v>
      </c>
      <c r="X61" s="188">
        <v>0</v>
      </c>
      <c r="Y61" s="188">
        <v>0</v>
      </c>
      <c r="Z61" s="188">
        <v>0</v>
      </c>
      <c r="AA61" s="189">
        <v>0</v>
      </c>
    </row>
    <row r="62" spans="1:27" ht="12" customHeight="1" x14ac:dyDescent="0.2">
      <c r="A62" s="319">
        <v>52</v>
      </c>
      <c r="B62" s="320" t="s">
        <v>582</v>
      </c>
      <c r="C62" s="188">
        <v>0</v>
      </c>
      <c r="D62" s="188">
        <v>0</v>
      </c>
      <c r="E62" s="188">
        <v>0</v>
      </c>
      <c r="F62" s="188">
        <v>0</v>
      </c>
      <c r="G62" s="189">
        <v>0</v>
      </c>
      <c r="H62" s="188">
        <v>0</v>
      </c>
      <c r="I62" s="188">
        <v>0</v>
      </c>
      <c r="J62" s="188">
        <v>0</v>
      </c>
      <c r="K62" s="188">
        <v>0</v>
      </c>
      <c r="L62" s="189">
        <v>0</v>
      </c>
      <c r="M62" s="188">
        <v>0</v>
      </c>
      <c r="N62" s="188">
        <v>0</v>
      </c>
      <c r="O62" s="188">
        <v>0</v>
      </c>
      <c r="P62" s="188">
        <v>0</v>
      </c>
      <c r="Q62" s="189">
        <v>0</v>
      </c>
      <c r="R62" s="188">
        <v>0</v>
      </c>
      <c r="S62" s="188">
        <v>0</v>
      </c>
      <c r="T62" s="188">
        <v>0</v>
      </c>
      <c r="U62" s="188">
        <v>0</v>
      </c>
      <c r="V62" s="189">
        <v>0</v>
      </c>
      <c r="W62" s="188">
        <v>0</v>
      </c>
      <c r="X62" s="188">
        <v>0</v>
      </c>
      <c r="Y62" s="188">
        <v>0</v>
      </c>
      <c r="Z62" s="188">
        <v>0</v>
      </c>
      <c r="AA62" s="189">
        <v>0</v>
      </c>
    </row>
    <row r="63" spans="1:27" ht="12" customHeight="1" x14ac:dyDescent="0.2">
      <c r="A63" s="319">
        <v>53</v>
      </c>
      <c r="B63" s="320" t="s">
        <v>593</v>
      </c>
      <c r="C63" s="188">
        <v>0</v>
      </c>
      <c r="D63" s="188">
        <v>0</v>
      </c>
      <c r="E63" s="188">
        <v>0</v>
      </c>
      <c r="F63" s="188">
        <v>0</v>
      </c>
      <c r="G63" s="189">
        <v>0</v>
      </c>
      <c r="H63" s="188">
        <v>0</v>
      </c>
      <c r="I63" s="188">
        <v>0</v>
      </c>
      <c r="J63" s="188">
        <v>0</v>
      </c>
      <c r="K63" s="188">
        <v>0</v>
      </c>
      <c r="L63" s="189">
        <v>0</v>
      </c>
      <c r="M63" s="188">
        <v>0</v>
      </c>
      <c r="N63" s="188">
        <v>0</v>
      </c>
      <c r="O63" s="188">
        <v>0</v>
      </c>
      <c r="P63" s="188">
        <v>0</v>
      </c>
      <c r="Q63" s="189">
        <v>0</v>
      </c>
      <c r="R63" s="188">
        <v>0</v>
      </c>
      <c r="S63" s="188">
        <v>0</v>
      </c>
      <c r="T63" s="188">
        <v>0</v>
      </c>
      <c r="U63" s="188">
        <v>0</v>
      </c>
      <c r="V63" s="189">
        <v>0</v>
      </c>
      <c r="W63" s="188">
        <v>0</v>
      </c>
      <c r="X63" s="188">
        <v>0</v>
      </c>
      <c r="Y63" s="188">
        <v>43004</v>
      </c>
      <c r="Z63" s="188">
        <v>7733.93</v>
      </c>
      <c r="AA63" s="189">
        <f t="shared" si="4"/>
        <v>0</v>
      </c>
    </row>
    <row r="64" spans="1:27" s="167" customFormat="1" ht="12" customHeight="1" x14ac:dyDescent="0.2">
      <c r="A64" s="321"/>
      <c r="B64" s="322" t="s">
        <v>594</v>
      </c>
      <c r="C64" s="190">
        <f>SUM(C57:C63)</f>
        <v>0</v>
      </c>
      <c r="D64" s="190">
        <f t="shared" ref="D64:Z64" si="10">SUM(D57:D63)</f>
        <v>0</v>
      </c>
      <c r="E64" s="190">
        <f t="shared" si="10"/>
        <v>0</v>
      </c>
      <c r="F64" s="190">
        <f t="shared" si="10"/>
        <v>0</v>
      </c>
      <c r="G64" s="191">
        <v>0</v>
      </c>
      <c r="H64" s="190">
        <f t="shared" si="10"/>
        <v>0</v>
      </c>
      <c r="I64" s="190">
        <f t="shared" si="10"/>
        <v>0</v>
      </c>
      <c r="J64" s="190">
        <f t="shared" si="10"/>
        <v>0</v>
      </c>
      <c r="K64" s="190">
        <f t="shared" si="10"/>
        <v>0</v>
      </c>
      <c r="L64" s="191">
        <v>0</v>
      </c>
      <c r="M64" s="190">
        <f t="shared" si="10"/>
        <v>0</v>
      </c>
      <c r="N64" s="190">
        <f t="shared" si="10"/>
        <v>0</v>
      </c>
      <c r="O64" s="190">
        <f t="shared" si="10"/>
        <v>0</v>
      </c>
      <c r="P64" s="190">
        <f t="shared" si="10"/>
        <v>0</v>
      </c>
      <c r="Q64" s="191">
        <v>0</v>
      </c>
      <c r="R64" s="190">
        <f t="shared" si="10"/>
        <v>0</v>
      </c>
      <c r="S64" s="190">
        <f t="shared" si="10"/>
        <v>0</v>
      </c>
      <c r="T64" s="190">
        <f t="shared" si="10"/>
        <v>0</v>
      </c>
      <c r="U64" s="190">
        <f t="shared" si="10"/>
        <v>0</v>
      </c>
      <c r="V64" s="191">
        <v>0</v>
      </c>
      <c r="W64" s="190">
        <f t="shared" si="10"/>
        <v>0</v>
      </c>
      <c r="X64" s="190">
        <f t="shared" si="10"/>
        <v>0</v>
      </c>
      <c r="Y64" s="190">
        <f t="shared" si="10"/>
        <v>43004</v>
      </c>
      <c r="Z64" s="190">
        <f t="shared" si="10"/>
        <v>7733.93</v>
      </c>
      <c r="AA64" s="191">
        <f t="shared" si="4"/>
        <v>0</v>
      </c>
    </row>
    <row r="65" spans="1:27" s="167" customFormat="1" ht="12" customHeight="1" x14ac:dyDescent="0.2">
      <c r="A65" s="321"/>
      <c r="B65" s="322" t="s">
        <v>0</v>
      </c>
      <c r="C65" s="190">
        <f>C64+C56+C54+C50</f>
        <v>25581</v>
      </c>
      <c r="D65" s="190">
        <f t="shared" ref="D65:Z65" si="11">D64+D56+D54+D50</f>
        <v>30246.309999999998</v>
      </c>
      <c r="E65" s="190">
        <f t="shared" si="11"/>
        <v>145931</v>
      </c>
      <c r="F65" s="190">
        <f t="shared" si="11"/>
        <v>381353.59288139996</v>
      </c>
      <c r="G65" s="191">
        <f t="shared" si="2"/>
        <v>7.9313032745981049</v>
      </c>
      <c r="H65" s="190">
        <f t="shared" si="11"/>
        <v>4374</v>
      </c>
      <c r="I65" s="190">
        <f t="shared" si="11"/>
        <v>10480.75</v>
      </c>
      <c r="J65" s="190">
        <f t="shared" si="11"/>
        <v>23691</v>
      </c>
      <c r="K65" s="190">
        <f t="shared" si="11"/>
        <v>91124.72</v>
      </c>
      <c r="L65" s="191">
        <f t="shared" si="0"/>
        <v>11.501544257145591</v>
      </c>
      <c r="M65" s="190">
        <f t="shared" si="11"/>
        <v>118345</v>
      </c>
      <c r="N65" s="190">
        <f t="shared" si="11"/>
        <v>79801.510000000009</v>
      </c>
      <c r="O65" s="190">
        <f t="shared" si="11"/>
        <v>570813</v>
      </c>
      <c r="P65" s="190">
        <f t="shared" si="11"/>
        <v>470773.7</v>
      </c>
      <c r="Q65" s="191">
        <f t="shared" si="3"/>
        <v>16.951140218750538</v>
      </c>
      <c r="R65" s="190">
        <f t="shared" si="11"/>
        <v>20132</v>
      </c>
      <c r="S65" s="190">
        <f t="shared" si="11"/>
        <v>9441.9751149000003</v>
      </c>
      <c r="T65" s="190">
        <f t="shared" si="11"/>
        <v>85637</v>
      </c>
      <c r="U65" s="190">
        <f t="shared" si="11"/>
        <v>59151.85</v>
      </c>
      <c r="V65" s="191">
        <f t="shared" si="1"/>
        <v>15.96226511072773</v>
      </c>
      <c r="W65" s="190">
        <f t="shared" si="11"/>
        <v>57037</v>
      </c>
      <c r="X65" s="190">
        <f t="shared" si="11"/>
        <v>46056.74</v>
      </c>
      <c r="Y65" s="190">
        <f t="shared" si="11"/>
        <v>524123</v>
      </c>
      <c r="Z65" s="190">
        <f t="shared" si="11"/>
        <v>625191.8899999999</v>
      </c>
      <c r="AA65" s="191">
        <f t="shared" si="4"/>
        <v>7.3668166104969801</v>
      </c>
    </row>
    <row r="66" spans="1:27" ht="25.5" customHeight="1" x14ac:dyDescent="0.2">
      <c r="N66" s="622" t="s">
        <v>1015</v>
      </c>
      <c r="O66" s="622"/>
    </row>
  </sheetData>
  <mergeCells count="25">
    <mergeCell ref="Y4:Z4"/>
    <mergeCell ref="AA4:AA5"/>
    <mergeCell ref="V4:V5"/>
    <mergeCell ref="A1:AA1"/>
    <mergeCell ref="A2:AA2"/>
    <mergeCell ref="C3:G3"/>
    <mergeCell ref="H3:L3"/>
    <mergeCell ref="M3:Q3"/>
    <mergeCell ref="R3:V3"/>
    <mergeCell ref="W3:AA3"/>
    <mergeCell ref="A4:A5"/>
    <mergeCell ref="B4:B5"/>
    <mergeCell ref="C4:D4"/>
    <mergeCell ref="T4:U4"/>
    <mergeCell ref="G4:G5"/>
    <mergeCell ref="R4:S4"/>
    <mergeCell ref="Q4:Q5"/>
    <mergeCell ref="J4:K4"/>
    <mergeCell ref="M4:N4"/>
    <mergeCell ref="W4:X4"/>
    <mergeCell ref="N66:O66"/>
    <mergeCell ref="L4:L5"/>
    <mergeCell ref="O4:P4"/>
    <mergeCell ref="E4:F4"/>
    <mergeCell ref="H4:I4"/>
  </mergeCells>
  <pageMargins left="1.25" right="0.25" top="0.25" bottom="0.25" header="0.3" footer="0.3"/>
  <pageSetup scale="6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7030A0"/>
  </sheetPr>
  <dimension ref="A1:J66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D66" sqref="D66"/>
    </sheetView>
  </sheetViews>
  <sheetFormatPr defaultColWidth="9.140625" defaultRowHeight="15.75" x14ac:dyDescent="0.2"/>
  <cols>
    <col min="1" max="1" width="5.85546875" style="244" bestFit="1" customWidth="1"/>
    <col min="2" max="2" width="25.28515625" style="241" customWidth="1"/>
    <col min="3" max="3" width="21.7109375" style="242" customWidth="1"/>
    <col min="4" max="4" width="10.85546875" style="242" customWidth="1"/>
    <col min="5" max="5" width="14.5703125" style="242" customWidth="1"/>
    <col min="6" max="6" width="17.85546875" style="242" customWidth="1"/>
    <col min="7" max="10" width="9.140625" style="30"/>
    <col min="11" max="16384" width="9.140625" style="241"/>
  </cols>
  <sheetData>
    <row r="1" spans="1:10" x14ac:dyDescent="0.2">
      <c r="A1" s="551" t="s">
        <v>624</v>
      </c>
      <c r="B1" s="551"/>
      <c r="C1" s="551"/>
      <c r="D1" s="551"/>
      <c r="E1" s="551"/>
      <c r="F1" s="551"/>
    </row>
    <row r="2" spans="1:10" x14ac:dyDescent="0.2">
      <c r="A2" s="552"/>
      <c r="B2" s="552"/>
      <c r="C2" s="552"/>
      <c r="D2" s="552"/>
      <c r="E2" s="552"/>
      <c r="F2" s="552"/>
    </row>
    <row r="3" spans="1:10" ht="14.25" customHeight="1" x14ac:dyDescent="0.2">
      <c r="A3" s="243"/>
      <c r="B3" s="87" t="s">
        <v>11</v>
      </c>
      <c r="F3" s="88" t="s">
        <v>162</v>
      </c>
    </row>
    <row r="4" spans="1:10" ht="27.95" customHeight="1" x14ac:dyDescent="0.2">
      <c r="A4" s="449" t="s">
        <v>204</v>
      </c>
      <c r="B4" s="449" t="s">
        <v>2</v>
      </c>
      <c r="C4" s="530" t="s">
        <v>626</v>
      </c>
      <c r="D4" s="530" t="s">
        <v>23</v>
      </c>
      <c r="E4" s="530" t="s">
        <v>625</v>
      </c>
      <c r="F4" s="530" t="s">
        <v>40</v>
      </c>
    </row>
    <row r="5" spans="1:10" ht="27.95" customHeight="1" x14ac:dyDescent="0.2">
      <c r="A5" s="449"/>
      <c r="B5" s="449"/>
      <c r="C5" s="530"/>
      <c r="D5" s="530"/>
      <c r="E5" s="530"/>
      <c r="F5" s="530"/>
    </row>
    <row r="6" spans="1:10" ht="14.1" customHeight="1" x14ac:dyDescent="0.2">
      <c r="A6" s="48">
        <v>1</v>
      </c>
      <c r="B6" s="49" t="s">
        <v>50</v>
      </c>
      <c r="C6" s="86">
        <v>1837</v>
      </c>
      <c r="D6" s="86">
        <v>2284</v>
      </c>
      <c r="E6" s="86">
        <f>OutstandingAgri_4!E6</f>
        <v>66218</v>
      </c>
      <c r="F6" s="86">
        <f>OutstandingAgri_4!F6</f>
        <v>120354</v>
      </c>
      <c r="G6" s="34"/>
      <c r="H6" s="34"/>
      <c r="I6" s="34"/>
      <c r="J6" s="34"/>
    </row>
    <row r="7" spans="1:10" ht="14.1" customHeight="1" x14ac:dyDescent="0.2">
      <c r="A7" s="48">
        <v>2</v>
      </c>
      <c r="B7" s="49" t="s">
        <v>51</v>
      </c>
      <c r="C7" s="86">
        <v>1073</v>
      </c>
      <c r="D7" s="86">
        <v>2357</v>
      </c>
      <c r="E7" s="86">
        <f>OutstandingAgri_4!E7</f>
        <v>1863</v>
      </c>
      <c r="F7" s="86">
        <f>OutstandingAgri_4!F7</f>
        <v>3796</v>
      </c>
      <c r="G7" s="34"/>
      <c r="H7" s="34"/>
      <c r="I7" s="34"/>
      <c r="J7" s="34"/>
    </row>
    <row r="8" spans="1:10" ht="14.1" customHeight="1" x14ac:dyDescent="0.2">
      <c r="A8" s="48">
        <v>3</v>
      </c>
      <c r="B8" s="49" t="s">
        <v>52</v>
      </c>
      <c r="C8" s="86">
        <v>8361</v>
      </c>
      <c r="D8" s="86">
        <v>18107</v>
      </c>
      <c r="E8" s="86">
        <f>OutstandingAgri_4!E8</f>
        <v>39238</v>
      </c>
      <c r="F8" s="86">
        <f>OutstandingAgri_4!F8</f>
        <v>80850</v>
      </c>
      <c r="G8" s="34"/>
      <c r="H8" s="34"/>
      <c r="I8" s="34"/>
      <c r="J8" s="34"/>
    </row>
    <row r="9" spans="1:10" ht="14.1" customHeight="1" x14ac:dyDescent="0.2">
      <c r="A9" s="48">
        <v>4</v>
      </c>
      <c r="B9" s="49" t="s">
        <v>53</v>
      </c>
      <c r="C9" s="86">
        <v>172927</v>
      </c>
      <c r="D9" s="86">
        <v>257966</v>
      </c>
      <c r="E9" s="86">
        <f>OutstandingAgri_4!E9</f>
        <v>351368</v>
      </c>
      <c r="F9" s="86">
        <f>OutstandingAgri_4!F9</f>
        <v>726586</v>
      </c>
      <c r="G9" s="34"/>
      <c r="H9" s="34"/>
      <c r="I9" s="34"/>
      <c r="J9" s="34"/>
    </row>
    <row r="10" spans="1:10" ht="14.1" customHeight="1" x14ac:dyDescent="0.2">
      <c r="A10" s="48">
        <v>5</v>
      </c>
      <c r="B10" s="49" t="s">
        <v>54</v>
      </c>
      <c r="C10" s="86">
        <v>236</v>
      </c>
      <c r="D10" s="86">
        <v>593</v>
      </c>
      <c r="E10" s="86">
        <f>OutstandingAgri_4!E10</f>
        <v>40881</v>
      </c>
      <c r="F10" s="86">
        <f>OutstandingAgri_4!F10</f>
        <v>68645</v>
      </c>
      <c r="G10" s="34"/>
      <c r="H10" s="34"/>
      <c r="I10" s="34"/>
      <c r="J10" s="34"/>
    </row>
    <row r="11" spans="1:10" ht="14.1" customHeight="1" x14ac:dyDescent="0.2">
      <c r="A11" s="48">
        <v>6</v>
      </c>
      <c r="B11" s="49" t="s">
        <v>55</v>
      </c>
      <c r="C11" s="86">
        <v>12727</v>
      </c>
      <c r="D11" s="86">
        <v>24848.3</v>
      </c>
      <c r="E11" s="86">
        <f>OutstandingAgri_4!E11</f>
        <v>34141</v>
      </c>
      <c r="F11" s="86">
        <f>OutstandingAgri_4!F11</f>
        <v>70920</v>
      </c>
      <c r="G11" s="34"/>
      <c r="H11" s="34"/>
      <c r="I11" s="34"/>
      <c r="J11" s="34"/>
    </row>
    <row r="12" spans="1:10" ht="14.1" customHeight="1" x14ac:dyDescent="0.2">
      <c r="A12" s="48">
        <v>7</v>
      </c>
      <c r="B12" s="49" t="s">
        <v>56</v>
      </c>
      <c r="C12" s="86">
        <v>18860</v>
      </c>
      <c r="D12" s="86">
        <v>102573</v>
      </c>
      <c r="E12" s="86">
        <f>OutstandingAgri_4!E12</f>
        <v>247425</v>
      </c>
      <c r="F12" s="86">
        <f>OutstandingAgri_4!F12</f>
        <v>363495</v>
      </c>
      <c r="G12" s="34"/>
      <c r="H12" s="34"/>
      <c r="I12" s="34"/>
      <c r="J12" s="34"/>
    </row>
    <row r="13" spans="1:10" ht="14.1" customHeight="1" x14ac:dyDescent="0.2">
      <c r="A13" s="48">
        <v>8</v>
      </c>
      <c r="B13" s="49" t="s">
        <v>43</v>
      </c>
      <c r="C13" s="86">
        <v>11</v>
      </c>
      <c r="D13" s="86">
        <v>27</v>
      </c>
      <c r="E13" s="86">
        <f>OutstandingAgri_4!E13</f>
        <v>8877</v>
      </c>
      <c r="F13" s="86">
        <f>OutstandingAgri_4!F13</f>
        <v>26776.82</v>
      </c>
      <c r="G13" s="34"/>
      <c r="H13" s="34"/>
      <c r="I13" s="34"/>
      <c r="J13" s="34"/>
    </row>
    <row r="14" spans="1:10" ht="14.1" customHeight="1" x14ac:dyDescent="0.2">
      <c r="A14" s="48">
        <v>9</v>
      </c>
      <c r="B14" s="49" t="s">
        <v>44</v>
      </c>
      <c r="C14" s="86">
        <v>2109</v>
      </c>
      <c r="D14" s="86">
        <v>4462</v>
      </c>
      <c r="E14" s="86">
        <f>OutstandingAgri_4!E14</f>
        <v>7614</v>
      </c>
      <c r="F14" s="86">
        <f>OutstandingAgri_4!F14</f>
        <v>16625</v>
      </c>
      <c r="G14" s="34"/>
      <c r="H14" s="34"/>
      <c r="I14" s="34"/>
      <c r="J14" s="34"/>
    </row>
    <row r="15" spans="1:10" ht="14.1" customHeight="1" x14ac:dyDescent="0.2">
      <c r="A15" s="48">
        <v>10</v>
      </c>
      <c r="B15" s="49" t="s">
        <v>76</v>
      </c>
      <c r="C15" s="86">
        <v>5268</v>
      </c>
      <c r="D15" s="86">
        <v>10685</v>
      </c>
      <c r="E15" s="86">
        <f>OutstandingAgri_4!E15</f>
        <v>16401</v>
      </c>
      <c r="F15" s="86">
        <f>OutstandingAgri_4!F15</f>
        <v>38434</v>
      </c>
      <c r="G15" s="34"/>
      <c r="H15" s="34"/>
      <c r="I15" s="34"/>
      <c r="J15" s="34"/>
    </row>
    <row r="16" spans="1:10" ht="14.1" customHeight="1" x14ac:dyDescent="0.2">
      <c r="A16" s="48">
        <v>11</v>
      </c>
      <c r="B16" s="49" t="s">
        <v>57</v>
      </c>
      <c r="C16" s="86">
        <v>812</v>
      </c>
      <c r="D16" s="86">
        <v>912</v>
      </c>
      <c r="E16" s="86">
        <f>OutstandingAgri_4!E16</f>
        <v>2692</v>
      </c>
      <c r="F16" s="86">
        <f>OutstandingAgri_4!F16</f>
        <v>3984</v>
      </c>
      <c r="G16" s="34"/>
      <c r="H16" s="34"/>
      <c r="I16" s="34"/>
      <c r="J16" s="34"/>
    </row>
    <row r="17" spans="1:10" ht="14.1" customHeight="1" x14ac:dyDescent="0.2">
      <c r="A17" s="48">
        <v>12</v>
      </c>
      <c r="B17" s="49" t="s">
        <v>58</v>
      </c>
      <c r="C17" s="86">
        <v>348</v>
      </c>
      <c r="D17" s="86">
        <v>619.6</v>
      </c>
      <c r="E17" s="86">
        <f>OutstandingAgri_4!E17</f>
        <v>2644</v>
      </c>
      <c r="F17" s="86">
        <f>OutstandingAgri_4!F17</f>
        <v>5050</v>
      </c>
      <c r="G17" s="34"/>
      <c r="H17" s="34"/>
      <c r="I17" s="34"/>
      <c r="J17" s="34"/>
    </row>
    <row r="18" spans="1:10" ht="14.1" customHeight="1" x14ac:dyDescent="0.2">
      <c r="A18" s="48">
        <v>13</v>
      </c>
      <c r="B18" s="49" t="s">
        <v>186</v>
      </c>
      <c r="C18" s="86">
        <v>2441</v>
      </c>
      <c r="D18" s="86">
        <v>5262</v>
      </c>
      <c r="E18" s="86">
        <f>OutstandingAgri_4!E18</f>
        <v>8228</v>
      </c>
      <c r="F18" s="86">
        <f>OutstandingAgri_4!F18</f>
        <v>20588</v>
      </c>
      <c r="G18" s="34"/>
      <c r="H18" s="34"/>
      <c r="I18" s="34"/>
      <c r="J18" s="34"/>
    </row>
    <row r="19" spans="1:10" ht="14.1" customHeight="1" x14ac:dyDescent="0.2">
      <c r="A19" s="48">
        <v>14</v>
      </c>
      <c r="B19" s="49" t="s">
        <v>187</v>
      </c>
      <c r="C19" s="86">
        <v>69</v>
      </c>
      <c r="D19" s="86">
        <v>321.07</v>
      </c>
      <c r="E19" s="86">
        <f>OutstandingAgri_4!E19</f>
        <v>5184</v>
      </c>
      <c r="F19" s="86">
        <f>OutstandingAgri_4!F19</f>
        <v>8213.14</v>
      </c>
      <c r="G19" s="34"/>
      <c r="H19" s="34"/>
      <c r="I19" s="34"/>
      <c r="J19" s="34"/>
    </row>
    <row r="20" spans="1:10" ht="14.1" customHeight="1" x14ac:dyDescent="0.2">
      <c r="A20" s="48">
        <v>15</v>
      </c>
      <c r="B20" s="49" t="s">
        <v>59</v>
      </c>
      <c r="C20" s="86">
        <v>42673</v>
      </c>
      <c r="D20" s="86">
        <v>66999.34</v>
      </c>
      <c r="E20" s="86">
        <f>OutstandingAgri_4!E20</f>
        <v>171076</v>
      </c>
      <c r="F20" s="86">
        <f>OutstandingAgri_4!F20</f>
        <v>256389.63</v>
      </c>
      <c r="G20" s="34"/>
      <c r="H20" s="34"/>
      <c r="I20" s="34"/>
      <c r="J20" s="34"/>
    </row>
    <row r="21" spans="1:10" ht="14.1" customHeight="1" x14ac:dyDescent="0.2">
      <c r="A21" s="48">
        <v>16</v>
      </c>
      <c r="B21" s="49" t="s">
        <v>65</v>
      </c>
      <c r="C21" s="86">
        <v>123952</v>
      </c>
      <c r="D21" s="86">
        <v>297152</v>
      </c>
      <c r="E21" s="86">
        <f>OutstandingAgri_4!E21</f>
        <v>575036</v>
      </c>
      <c r="F21" s="86">
        <f>OutstandingAgri_4!F21</f>
        <v>1143762</v>
      </c>
      <c r="G21" s="34"/>
      <c r="H21" s="34"/>
      <c r="I21" s="34"/>
      <c r="J21" s="34"/>
    </row>
    <row r="22" spans="1:10" ht="14.1" customHeight="1" x14ac:dyDescent="0.2">
      <c r="A22" s="48">
        <v>17</v>
      </c>
      <c r="B22" s="49" t="s">
        <v>60</v>
      </c>
      <c r="C22" s="86">
        <v>533</v>
      </c>
      <c r="D22" s="86">
        <v>832</v>
      </c>
      <c r="E22" s="86">
        <f>OutstandingAgri_4!E22</f>
        <v>8960</v>
      </c>
      <c r="F22" s="86">
        <f>OutstandingAgri_4!F22</f>
        <v>14575</v>
      </c>
      <c r="G22" s="34"/>
      <c r="H22" s="34"/>
      <c r="I22" s="34"/>
      <c r="J22" s="34"/>
    </row>
    <row r="23" spans="1:10" ht="14.1" customHeight="1" x14ac:dyDescent="0.2">
      <c r="A23" s="48">
        <v>18</v>
      </c>
      <c r="B23" s="49" t="s">
        <v>188</v>
      </c>
      <c r="C23" s="86">
        <v>1411</v>
      </c>
      <c r="D23" s="86">
        <v>2416</v>
      </c>
      <c r="E23" s="86">
        <f>OutstandingAgri_4!E23</f>
        <v>96014</v>
      </c>
      <c r="F23" s="86">
        <f>OutstandingAgri_4!F23</f>
        <v>112455</v>
      </c>
      <c r="G23" s="34"/>
      <c r="H23" s="34"/>
      <c r="I23" s="34"/>
      <c r="J23" s="34"/>
    </row>
    <row r="24" spans="1:10" ht="14.1" customHeight="1" x14ac:dyDescent="0.2">
      <c r="A24" s="48">
        <v>19</v>
      </c>
      <c r="B24" s="49" t="s">
        <v>61</v>
      </c>
      <c r="C24" s="86">
        <v>13425</v>
      </c>
      <c r="D24" s="86">
        <v>57103</v>
      </c>
      <c r="E24" s="86">
        <f>OutstandingAgri_4!E24</f>
        <v>120773</v>
      </c>
      <c r="F24" s="86">
        <f>OutstandingAgri_4!F24</f>
        <v>271397</v>
      </c>
      <c r="G24" s="34"/>
      <c r="H24" s="34"/>
      <c r="I24" s="34"/>
      <c r="J24" s="34"/>
    </row>
    <row r="25" spans="1:10" ht="14.1" customHeight="1" x14ac:dyDescent="0.2">
      <c r="A25" s="48">
        <v>20</v>
      </c>
      <c r="B25" s="49" t="s">
        <v>62</v>
      </c>
      <c r="C25" s="86">
        <v>0</v>
      </c>
      <c r="D25" s="86">
        <v>0</v>
      </c>
      <c r="E25" s="86">
        <f>OutstandingAgri_4!E25</f>
        <v>89</v>
      </c>
      <c r="F25" s="86">
        <f>OutstandingAgri_4!F25</f>
        <v>252</v>
      </c>
      <c r="G25" s="34"/>
      <c r="H25" s="34"/>
      <c r="I25" s="34"/>
      <c r="J25" s="34"/>
    </row>
    <row r="26" spans="1:10" ht="14.1" customHeight="1" x14ac:dyDescent="0.2">
      <c r="A26" s="48">
        <v>21</v>
      </c>
      <c r="B26" s="49" t="s">
        <v>45</v>
      </c>
      <c r="C26" s="86">
        <v>192</v>
      </c>
      <c r="D26" s="86">
        <v>377</v>
      </c>
      <c r="E26" s="86">
        <f>OutstandingAgri_4!E26</f>
        <v>6855</v>
      </c>
      <c r="F26" s="86">
        <f>OutstandingAgri_4!F26</f>
        <v>14637</v>
      </c>
      <c r="G26" s="34"/>
      <c r="H26" s="34"/>
      <c r="I26" s="34"/>
      <c r="J26" s="34"/>
    </row>
    <row r="27" spans="1:10" s="330" customFormat="1" ht="14.1" customHeight="1" x14ac:dyDescent="0.2">
      <c r="A27" s="423"/>
      <c r="B27" s="140" t="s">
        <v>295</v>
      </c>
      <c r="C27" s="329">
        <f>SUM(C6:C26)</f>
        <v>409265</v>
      </c>
      <c r="D27" s="329">
        <f>SUM(D6:D26)</f>
        <v>855896.30999999994</v>
      </c>
      <c r="E27" s="329">
        <f>OutstandingAgri_4!E27</f>
        <v>1811577</v>
      </c>
      <c r="F27" s="329">
        <f>OutstandingAgri_4!F27</f>
        <v>3367784.59</v>
      </c>
      <c r="G27" s="37"/>
      <c r="H27" s="37"/>
      <c r="I27" s="37"/>
      <c r="J27" s="37"/>
    </row>
    <row r="28" spans="1:10" ht="14.1" customHeight="1" x14ac:dyDescent="0.2">
      <c r="A28" s="48">
        <v>22</v>
      </c>
      <c r="B28" s="49" t="s">
        <v>42</v>
      </c>
      <c r="C28" s="86">
        <v>1002</v>
      </c>
      <c r="D28" s="86">
        <v>3684.66</v>
      </c>
      <c r="E28" s="86">
        <f>OutstandingAgri_4!E28</f>
        <v>7778</v>
      </c>
      <c r="F28" s="86">
        <f>OutstandingAgri_4!F28</f>
        <v>47738.720000000001</v>
      </c>
      <c r="G28" s="34"/>
      <c r="H28" s="34"/>
      <c r="I28" s="34"/>
      <c r="J28" s="34"/>
    </row>
    <row r="29" spans="1:10" ht="14.1" customHeight="1" x14ac:dyDescent="0.2">
      <c r="A29" s="48">
        <v>23</v>
      </c>
      <c r="B29" s="49" t="s">
        <v>189</v>
      </c>
      <c r="C29" s="86">
        <v>0</v>
      </c>
      <c r="D29" s="86">
        <v>0</v>
      </c>
      <c r="E29" s="86">
        <f>OutstandingAgri_4!E29</f>
        <v>0</v>
      </c>
      <c r="F29" s="86">
        <f>OutstandingAgri_4!F29</f>
        <v>0</v>
      </c>
      <c r="G29" s="34"/>
      <c r="H29" s="34"/>
      <c r="I29" s="34"/>
      <c r="J29" s="34"/>
    </row>
    <row r="30" spans="1:10" ht="14.1" customHeight="1" x14ac:dyDescent="0.2">
      <c r="A30" s="48">
        <v>24</v>
      </c>
      <c r="B30" s="49" t="s">
        <v>190</v>
      </c>
      <c r="C30" s="86">
        <v>0</v>
      </c>
      <c r="D30" s="86">
        <v>0</v>
      </c>
      <c r="E30" s="86">
        <f>OutstandingAgri_4!E30</f>
        <v>160</v>
      </c>
      <c r="F30" s="86">
        <f>OutstandingAgri_4!F30</f>
        <v>236.03</v>
      </c>
      <c r="G30" s="34"/>
      <c r="H30" s="34"/>
      <c r="I30" s="34"/>
      <c r="J30" s="34"/>
    </row>
    <row r="31" spans="1:10" ht="14.1" customHeight="1" x14ac:dyDescent="0.2">
      <c r="A31" s="48">
        <v>25</v>
      </c>
      <c r="B31" s="49" t="s">
        <v>46</v>
      </c>
      <c r="C31" s="86">
        <v>0</v>
      </c>
      <c r="D31" s="86">
        <v>0</v>
      </c>
      <c r="E31" s="86">
        <f>OutstandingAgri_4!E31</f>
        <v>0</v>
      </c>
      <c r="F31" s="86">
        <f>OutstandingAgri_4!F31</f>
        <v>0</v>
      </c>
      <c r="G31" s="34"/>
      <c r="H31" s="34"/>
      <c r="I31" s="34"/>
      <c r="J31" s="34"/>
    </row>
    <row r="32" spans="1:10" ht="14.1" customHeight="1" x14ac:dyDescent="0.2">
      <c r="A32" s="48">
        <v>26</v>
      </c>
      <c r="B32" s="49" t="s">
        <v>191</v>
      </c>
      <c r="C32" s="86">
        <v>0</v>
      </c>
      <c r="D32" s="86">
        <v>1313</v>
      </c>
      <c r="E32" s="86">
        <f>OutstandingAgri_4!E32</f>
        <v>8149</v>
      </c>
      <c r="F32" s="86">
        <f>OutstandingAgri_4!F32</f>
        <v>26674</v>
      </c>
      <c r="G32" s="34"/>
      <c r="H32" s="34"/>
      <c r="I32" s="34"/>
      <c r="J32" s="34"/>
    </row>
    <row r="33" spans="1:10" ht="14.1" customHeight="1" x14ac:dyDescent="0.2">
      <c r="A33" s="48">
        <v>27</v>
      </c>
      <c r="B33" s="49" t="s">
        <v>192</v>
      </c>
      <c r="C33" s="86">
        <v>0</v>
      </c>
      <c r="D33" s="86">
        <v>0</v>
      </c>
      <c r="E33" s="86">
        <f>OutstandingAgri_4!E33</f>
        <v>0</v>
      </c>
      <c r="F33" s="86">
        <f>OutstandingAgri_4!F33</f>
        <v>0</v>
      </c>
      <c r="G33" s="34"/>
      <c r="H33" s="34"/>
      <c r="I33" s="34"/>
      <c r="J33" s="34"/>
    </row>
    <row r="34" spans="1:10" ht="14.1" customHeight="1" x14ac:dyDescent="0.2">
      <c r="A34" s="48">
        <v>28</v>
      </c>
      <c r="B34" s="49" t="s">
        <v>193</v>
      </c>
      <c r="C34" s="86">
        <v>18</v>
      </c>
      <c r="D34" s="86">
        <v>94</v>
      </c>
      <c r="E34" s="86">
        <f>OutstandingAgri_4!E34</f>
        <v>4482</v>
      </c>
      <c r="F34" s="86">
        <f>OutstandingAgri_4!F34</f>
        <v>7051</v>
      </c>
      <c r="G34" s="34"/>
      <c r="H34" s="34"/>
      <c r="I34" s="34"/>
      <c r="J34" s="34"/>
    </row>
    <row r="35" spans="1:10" ht="14.1" customHeight="1" x14ac:dyDescent="0.2">
      <c r="A35" s="48">
        <v>29</v>
      </c>
      <c r="B35" s="49" t="s">
        <v>66</v>
      </c>
      <c r="C35" s="86">
        <v>26472</v>
      </c>
      <c r="D35" s="86">
        <v>51936</v>
      </c>
      <c r="E35" s="86">
        <f>OutstandingAgri_4!E35</f>
        <v>55727</v>
      </c>
      <c r="F35" s="86">
        <f>OutstandingAgri_4!F35</f>
        <v>238342.55</v>
      </c>
      <c r="G35" s="34"/>
      <c r="H35" s="34"/>
      <c r="I35" s="34"/>
      <c r="J35" s="34"/>
    </row>
    <row r="36" spans="1:10" ht="14.1" customHeight="1" x14ac:dyDescent="0.2">
      <c r="A36" s="48">
        <v>30</v>
      </c>
      <c r="B36" s="49" t="s">
        <v>67</v>
      </c>
      <c r="C36" s="86">
        <v>11924</v>
      </c>
      <c r="D36" s="86">
        <v>21053</v>
      </c>
      <c r="E36" s="86">
        <f>OutstandingAgri_4!E36</f>
        <v>74439</v>
      </c>
      <c r="F36" s="86">
        <f>OutstandingAgri_4!F36</f>
        <v>262225</v>
      </c>
      <c r="G36" s="34"/>
      <c r="H36" s="34"/>
      <c r="I36" s="34"/>
      <c r="J36" s="34"/>
    </row>
    <row r="37" spans="1:10" ht="14.1" customHeight="1" x14ac:dyDescent="0.2">
      <c r="A37" s="48">
        <v>31</v>
      </c>
      <c r="B37" s="49" t="s">
        <v>194</v>
      </c>
      <c r="C37" s="86">
        <v>3</v>
      </c>
      <c r="D37" s="86">
        <v>22.23</v>
      </c>
      <c r="E37" s="86">
        <f>OutstandingAgri_4!E37</f>
        <v>3</v>
      </c>
      <c r="F37" s="86">
        <f>OutstandingAgri_4!F37</f>
        <v>21.47</v>
      </c>
      <c r="G37" s="34"/>
      <c r="H37" s="34"/>
      <c r="I37" s="34"/>
      <c r="J37" s="34"/>
    </row>
    <row r="38" spans="1:10" ht="14.1" customHeight="1" x14ac:dyDescent="0.2">
      <c r="A38" s="48">
        <v>32</v>
      </c>
      <c r="B38" s="49" t="s">
        <v>195</v>
      </c>
      <c r="C38" s="86">
        <v>263</v>
      </c>
      <c r="D38" s="86">
        <v>6625</v>
      </c>
      <c r="E38" s="86">
        <f>OutstandingAgri_4!E38</f>
        <v>0</v>
      </c>
      <c r="F38" s="86">
        <f>OutstandingAgri_4!F38</f>
        <v>0</v>
      </c>
      <c r="G38" s="34"/>
      <c r="H38" s="34"/>
      <c r="I38" s="34"/>
      <c r="J38" s="34"/>
    </row>
    <row r="39" spans="1:10" ht="14.1" customHeight="1" x14ac:dyDescent="0.2">
      <c r="A39" s="48">
        <v>33</v>
      </c>
      <c r="B39" s="49" t="s">
        <v>196</v>
      </c>
      <c r="C39" s="86">
        <v>0</v>
      </c>
      <c r="D39" s="86">
        <v>0</v>
      </c>
      <c r="E39" s="86">
        <f>OutstandingAgri_4!E39</f>
        <v>0</v>
      </c>
      <c r="F39" s="86">
        <f>OutstandingAgri_4!F39</f>
        <v>0</v>
      </c>
      <c r="G39" s="34"/>
      <c r="H39" s="34"/>
      <c r="I39" s="34"/>
      <c r="J39" s="34"/>
    </row>
    <row r="40" spans="1:10" ht="14.1" customHeight="1" x14ac:dyDescent="0.2">
      <c r="A40" s="48">
        <v>34</v>
      </c>
      <c r="B40" s="49" t="s">
        <v>197</v>
      </c>
      <c r="C40" s="86">
        <v>0</v>
      </c>
      <c r="D40" s="86">
        <v>0</v>
      </c>
      <c r="E40" s="86">
        <f>OutstandingAgri_4!E40</f>
        <v>820</v>
      </c>
      <c r="F40" s="86">
        <f>OutstandingAgri_4!F40</f>
        <v>5207.37</v>
      </c>
      <c r="G40" s="34"/>
      <c r="H40" s="34"/>
      <c r="I40" s="34"/>
      <c r="J40" s="34"/>
    </row>
    <row r="41" spans="1:10" ht="14.1" customHeight="1" x14ac:dyDescent="0.2">
      <c r="A41" s="48">
        <v>35</v>
      </c>
      <c r="B41" s="49" t="s">
        <v>198</v>
      </c>
      <c r="C41" s="86">
        <v>0</v>
      </c>
      <c r="D41" s="86">
        <v>0</v>
      </c>
      <c r="E41" s="86">
        <f>OutstandingAgri_4!E41</f>
        <v>0</v>
      </c>
      <c r="F41" s="86">
        <f>OutstandingAgri_4!F41</f>
        <v>0</v>
      </c>
      <c r="G41" s="34"/>
      <c r="H41" s="34"/>
      <c r="I41" s="34"/>
      <c r="J41" s="34"/>
    </row>
    <row r="42" spans="1:10" ht="14.1" customHeight="1" x14ac:dyDescent="0.2">
      <c r="A42" s="48">
        <v>36</v>
      </c>
      <c r="B42" s="49" t="s">
        <v>68</v>
      </c>
      <c r="C42" s="86">
        <v>0</v>
      </c>
      <c r="D42" s="86">
        <v>0</v>
      </c>
      <c r="E42" s="86">
        <f>OutstandingAgri_4!E42</f>
        <v>9359</v>
      </c>
      <c r="F42" s="86">
        <f>OutstandingAgri_4!F42</f>
        <v>13721.85</v>
      </c>
      <c r="G42" s="34"/>
      <c r="H42" s="34"/>
      <c r="I42" s="34"/>
      <c r="J42" s="34"/>
    </row>
    <row r="43" spans="1:10" ht="14.1" customHeight="1" x14ac:dyDescent="0.2">
      <c r="A43" s="48">
        <v>37</v>
      </c>
      <c r="B43" s="49" t="s">
        <v>199</v>
      </c>
      <c r="C43" s="86">
        <v>0</v>
      </c>
      <c r="D43" s="86">
        <v>0</v>
      </c>
      <c r="E43" s="86">
        <f>OutstandingAgri_4!E43</f>
        <v>0</v>
      </c>
      <c r="F43" s="86">
        <f>OutstandingAgri_4!F43</f>
        <v>0</v>
      </c>
      <c r="G43" s="34"/>
      <c r="H43" s="34"/>
      <c r="I43" s="34"/>
      <c r="J43" s="34"/>
    </row>
    <row r="44" spans="1:10" ht="14.1" customHeight="1" x14ac:dyDescent="0.2">
      <c r="A44" s="48">
        <v>38</v>
      </c>
      <c r="B44" s="49" t="s">
        <v>200</v>
      </c>
      <c r="C44" s="86">
        <v>1765</v>
      </c>
      <c r="D44" s="86">
        <v>4570</v>
      </c>
      <c r="E44" s="86">
        <f>OutstandingAgri_4!E44</f>
        <v>3549</v>
      </c>
      <c r="F44" s="86">
        <f>OutstandingAgri_4!F44</f>
        <v>9207</v>
      </c>
      <c r="G44" s="34"/>
      <c r="H44" s="34"/>
      <c r="I44" s="34"/>
      <c r="J44" s="34"/>
    </row>
    <row r="45" spans="1:10" ht="14.1" customHeight="1" x14ac:dyDescent="0.2">
      <c r="A45" s="48">
        <v>39</v>
      </c>
      <c r="B45" s="49" t="s">
        <v>201</v>
      </c>
      <c r="C45" s="86">
        <v>0</v>
      </c>
      <c r="D45" s="86">
        <v>0</v>
      </c>
      <c r="E45" s="86">
        <f>OutstandingAgri_4!E45</f>
        <v>1</v>
      </c>
      <c r="F45" s="86">
        <f>OutstandingAgri_4!F45</f>
        <v>4</v>
      </c>
      <c r="G45" s="34"/>
      <c r="H45" s="34"/>
      <c r="I45" s="34"/>
      <c r="J45" s="34"/>
    </row>
    <row r="46" spans="1:10" ht="14.1" customHeight="1" x14ac:dyDescent="0.2">
      <c r="A46" s="48">
        <v>40</v>
      </c>
      <c r="B46" s="49" t="s">
        <v>72</v>
      </c>
      <c r="C46" s="86">
        <v>0</v>
      </c>
      <c r="D46" s="86">
        <v>0</v>
      </c>
      <c r="E46" s="86">
        <f>OutstandingAgri_4!E46</f>
        <v>0</v>
      </c>
      <c r="F46" s="86">
        <f>OutstandingAgri_4!F46</f>
        <v>0</v>
      </c>
      <c r="G46" s="34"/>
      <c r="H46" s="34"/>
      <c r="I46" s="34"/>
      <c r="J46" s="34"/>
    </row>
    <row r="47" spans="1:10" ht="14.1" customHeight="1" x14ac:dyDescent="0.2">
      <c r="A47" s="48">
        <v>41</v>
      </c>
      <c r="B47" s="49" t="s">
        <v>202</v>
      </c>
      <c r="C47" s="86">
        <v>0</v>
      </c>
      <c r="D47" s="86">
        <v>0</v>
      </c>
      <c r="E47" s="86">
        <f>OutstandingAgri_4!E47</f>
        <v>0</v>
      </c>
      <c r="F47" s="86">
        <f>OutstandingAgri_4!F47</f>
        <v>0</v>
      </c>
      <c r="G47" s="34"/>
      <c r="H47" s="34"/>
      <c r="I47" s="34"/>
      <c r="J47" s="34"/>
    </row>
    <row r="48" spans="1:10" ht="14.1" customHeight="1" x14ac:dyDescent="0.2">
      <c r="A48" s="48">
        <v>42</v>
      </c>
      <c r="B48" s="49" t="s">
        <v>71</v>
      </c>
      <c r="C48" s="86">
        <v>0</v>
      </c>
      <c r="D48" s="86">
        <v>0</v>
      </c>
      <c r="E48" s="86">
        <f>OutstandingAgri_4!E48</f>
        <v>31</v>
      </c>
      <c r="F48" s="86">
        <f>OutstandingAgri_4!F48</f>
        <v>164</v>
      </c>
      <c r="G48" s="34"/>
      <c r="H48" s="34"/>
      <c r="I48" s="34"/>
      <c r="J48" s="34"/>
    </row>
    <row r="49" spans="1:10" s="330" customFormat="1" ht="14.1" customHeight="1" x14ac:dyDescent="0.2">
      <c r="A49" s="423"/>
      <c r="B49" s="140" t="s">
        <v>291</v>
      </c>
      <c r="C49" s="329">
        <f>SUM(C28:C48)</f>
        <v>41447</v>
      </c>
      <c r="D49" s="329">
        <f>SUM(D28:D48)</f>
        <v>89297.89</v>
      </c>
      <c r="E49" s="329">
        <f>OutstandingAgri_4!E49</f>
        <v>164498</v>
      </c>
      <c r="F49" s="329">
        <f>OutstandingAgri_4!F49</f>
        <v>610592.99</v>
      </c>
      <c r="G49" s="37"/>
      <c r="H49" s="37"/>
      <c r="I49" s="37"/>
      <c r="J49" s="37"/>
    </row>
    <row r="50" spans="1:10" s="330" customFormat="1" ht="14.1" customHeight="1" x14ac:dyDescent="0.2">
      <c r="A50" s="423"/>
      <c r="B50" s="140" t="s">
        <v>595</v>
      </c>
      <c r="C50" s="329">
        <f>C49+C27</f>
        <v>450712</v>
      </c>
      <c r="D50" s="329">
        <f>D49+D27</f>
        <v>945194.2</v>
      </c>
      <c r="E50" s="329">
        <f>OutstandingAgri_4!E50</f>
        <v>1976075</v>
      </c>
      <c r="F50" s="329">
        <f>OutstandingAgri_4!F50</f>
        <v>3978377.58</v>
      </c>
      <c r="G50" s="37"/>
      <c r="H50" s="37"/>
      <c r="I50" s="37"/>
      <c r="J50" s="37"/>
    </row>
    <row r="51" spans="1:10" ht="14.1" customHeight="1" x14ac:dyDescent="0.2">
      <c r="A51" s="48">
        <v>43</v>
      </c>
      <c r="B51" s="49" t="s">
        <v>41</v>
      </c>
      <c r="C51" s="86">
        <v>969</v>
      </c>
      <c r="D51" s="86">
        <v>1441.68</v>
      </c>
      <c r="E51" s="86">
        <f>OutstandingAgri_4!E51</f>
        <v>122946</v>
      </c>
      <c r="F51" s="86">
        <f>OutstandingAgri_4!F51</f>
        <v>219630.04</v>
      </c>
      <c r="G51" s="34"/>
      <c r="H51" s="34"/>
      <c r="I51" s="34"/>
      <c r="J51" s="34"/>
    </row>
    <row r="52" spans="1:10" ht="14.1" customHeight="1" x14ac:dyDescent="0.2">
      <c r="A52" s="48">
        <v>44</v>
      </c>
      <c r="B52" s="49" t="s">
        <v>203</v>
      </c>
      <c r="C52" s="86">
        <v>1601</v>
      </c>
      <c r="D52" s="86">
        <v>43639</v>
      </c>
      <c r="E52" s="86">
        <f>OutstandingAgri_4!E52</f>
        <v>192863</v>
      </c>
      <c r="F52" s="86">
        <f>OutstandingAgri_4!F52</f>
        <v>167230</v>
      </c>
      <c r="G52" s="34"/>
      <c r="H52" s="34"/>
      <c r="I52" s="34"/>
      <c r="J52" s="34"/>
    </row>
    <row r="53" spans="1:10" ht="14.1" customHeight="1" x14ac:dyDescent="0.2">
      <c r="A53" s="48">
        <v>45</v>
      </c>
      <c r="B53" s="49" t="s">
        <v>47</v>
      </c>
      <c r="C53" s="86">
        <v>1494</v>
      </c>
      <c r="D53" s="86">
        <v>3743.3</v>
      </c>
      <c r="E53" s="86">
        <f>OutstandingAgri_4!E53</f>
        <v>180610</v>
      </c>
      <c r="F53" s="86">
        <f>OutstandingAgri_4!F53</f>
        <v>297852.65999999997</v>
      </c>
      <c r="G53" s="34"/>
      <c r="H53" s="34"/>
      <c r="I53" s="34"/>
      <c r="J53" s="34"/>
    </row>
    <row r="54" spans="1:10" s="330" customFormat="1" ht="14.1" customHeight="1" x14ac:dyDescent="0.2">
      <c r="A54" s="423"/>
      <c r="B54" s="140" t="s">
        <v>296</v>
      </c>
      <c r="C54" s="329">
        <f>SUM(C51:C53)</f>
        <v>4064</v>
      </c>
      <c r="D54" s="329">
        <f>SUM(D51:D53)</f>
        <v>48823.98</v>
      </c>
      <c r="E54" s="329">
        <f>OutstandingAgri_4!E54</f>
        <v>496419</v>
      </c>
      <c r="F54" s="329">
        <f>OutstandingAgri_4!F54</f>
        <v>684712.7</v>
      </c>
      <c r="G54" s="37"/>
      <c r="H54" s="37"/>
      <c r="I54" s="37"/>
      <c r="J54" s="37"/>
    </row>
    <row r="55" spans="1:10" ht="14.1" customHeight="1" x14ac:dyDescent="0.2">
      <c r="A55" s="48">
        <v>46</v>
      </c>
      <c r="B55" s="49" t="s">
        <v>596</v>
      </c>
      <c r="C55" s="86">
        <v>3138052</v>
      </c>
      <c r="D55" s="86">
        <v>603196.54</v>
      </c>
      <c r="E55" s="86">
        <f>OutstandingAgri_4!E55</f>
        <v>4736566</v>
      </c>
      <c r="F55" s="86">
        <f>OutstandingAgri_4!F55</f>
        <v>2456224</v>
      </c>
      <c r="G55" s="34"/>
      <c r="H55" s="34"/>
      <c r="I55" s="34"/>
      <c r="J55" s="34"/>
    </row>
    <row r="56" spans="1:10" s="330" customFormat="1" ht="14.1" customHeight="1" x14ac:dyDescent="0.2">
      <c r="A56" s="423"/>
      <c r="B56" s="140" t="s">
        <v>294</v>
      </c>
      <c r="C56" s="329">
        <f>C55</f>
        <v>3138052</v>
      </c>
      <c r="D56" s="329">
        <f>D55</f>
        <v>603196.54</v>
      </c>
      <c r="E56" s="329">
        <f>OutstandingAgri_4!E56</f>
        <v>4736566</v>
      </c>
      <c r="F56" s="329">
        <f>OutstandingAgri_4!F56</f>
        <v>2456224</v>
      </c>
      <c r="G56" s="37"/>
      <c r="H56" s="37"/>
      <c r="I56" s="37"/>
      <c r="J56" s="37"/>
    </row>
    <row r="57" spans="1:10" ht="14.1" customHeight="1" x14ac:dyDescent="0.2">
      <c r="A57" s="48">
        <v>47</v>
      </c>
      <c r="B57" s="49" t="s">
        <v>588</v>
      </c>
      <c r="C57" s="86">
        <v>0</v>
      </c>
      <c r="D57" s="86">
        <v>0</v>
      </c>
      <c r="E57" s="86">
        <f>OutstandingAgri_4!E57</f>
        <v>30</v>
      </c>
      <c r="F57" s="86">
        <f>OutstandingAgri_4!F57</f>
        <v>739.24</v>
      </c>
      <c r="G57" s="34"/>
      <c r="H57" s="34"/>
      <c r="I57" s="34"/>
      <c r="J57" s="34"/>
    </row>
    <row r="58" spans="1:10" ht="14.1" customHeight="1" x14ac:dyDescent="0.2">
      <c r="A58" s="48">
        <v>48</v>
      </c>
      <c r="B58" s="49" t="s">
        <v>589</v>
      </c>
      <c r="C58" s="86">
        <v>0</v>
      </c>
      <c r="D58" s="86">
        <v>0</v>
      </c>
      <c r="E58" s="86">
        <f>OutstandingAgri_4!E58</f>
        <v>0</v>
      </c>
      <c r="F58" s="86">
        <f>OutstandingAgri_4!F58</f>
        <v>0</v>
      </c>
      <c r="G58" s="34"/>
      <c r="H58" s="34"/>
      <c r="I58" s="34"/>
      <c r="J58" s="34"/>
    </row>
    <row r="59" spans="1:10" ht="14.1" customHeight="1" x14ac:dyDescent="0.2">
      <c r="A59" s="48">
        <v>49</v>
      </c>
      <c r="B59" s="49" t="s">
        <v>590</v>
      </c>
      <c r="C59" s="86">
        <v>0</v>
      </c>
      <c r="D59" s="86">
        <v>0</v>
      </c>
      <c r="E59" s="86">
        <f>OutstandingAgri_4!E59</f>
        <v>0</v>
      </c>
      <c r="F59" s="86">
        <f>OutstandingAgri_4!F59</f>
        <v>0</v>
      </c>
      <c r="G59" s="34"/>
      <c r="H59" s="34"/>
      <c r="I59" s="34"/>
      <c r="J59" s="34"/>
    </row>
    <row r="60" spans="1:10" ht="14.1" customHeight="1" x14ac:dyDescent="0.2">
      <c r="A60" s="147">
        <v>50</v>
      </c>
      <c r="B60" s="91" t="s">
        <v>591</v>
      </c>
      <c r="C60" s="149">
        <v>0</v>
      </c>
      <c r="D60" s="149">
        <v>0</v>
      </c>
      <c r="E60" s="86">
        <f>OutstandingAgri_4!E60</f>
        <v>0</v>
      </c>
      <c r="F60" s="86">
        <f>OutstandingAgri_4!F60</f>
        <v>0</v>
      </c>
      <c r="G60" s="34"/>
      <c r="H60" s="34"/>
      <c r="I60" s="34"/>
      <c r="J60" s="34"/>
    </row>
    <row r="61" spans="1:10" ht="14.1" customHeight="1" x14ac:dyDescent="0.2">
      <c r="A61" s="147">
        <v>51</v>
      </c>
      <c r="B61" s="91" t="s">
        <v>592</v>
      </c>
      <c r="C61" s="86">
        <v>0</v>
      </c>
      <c r="D61" s="86">
        <v>0</v>
      </c>
      <c r="E61" s="86">
        <f>OutstandingAgri_4!E61</f>
        <v>0</v>
      </c>
      <c r="F61" s="86">
        <f>OutstandingAgri_4!F61</f>
        <v>0</v>
      </c>
    </row>
    <row r="62" spans="1:10" ht="14.1" customHeight="1" x14ac:dyDescent="0.2">
      <c r="A62" s="147">
        <v>52</v>
      </c>
      <c r="B62" s="91" t="s">
        <v>582</v>
      </c>
      <c r="C62" s="86">
        <v>0</v>
      </c>
      <c r="D62" s="86">
        <v>0</v>
      </c>
      <c r="E62" s="86">
        <f>OutstandingAgri_4!E62</f>
        <v>94</v>
      </c>
      <c r="F62" s="86">
        <f>OutstandingAgri_4!F62</f>
        <v>20.87</v>
      </c>
    </row>
    <row r="63" spans="1:10" ht="14.1" customHeight="1" x14ac:dyDescent="0.2">
      <c r="A63" s="147">
        <v>53</v>
      </c>
      <c r="B63" s="91" t="s">
        <v>593</v>
      </c>
      <c r="C63" s="86">
        <v>0</v>
      </c>
      <c r="D63" s="86">
        <v>0</v>
      </c>
      <c r="E63" s="86">
        <f>OutstandingAgri_4!E63</f>
        <v>0</v>
      </c>
      <c r="F63" s="86">
        <f>OutstandingAgri_4!F63</f>
        <v>0</v>
      </c>
    </row>
    <row r="64" spans="1:10" s="330" customFormat="1" ht="14.1" customHeight="1" x14ac:dyDescent="0.2">
      <c r="A64" s="150"/>
      <c r="B64" s="151" t="s">
        <v>594</v>
      </c>
      <c r="C64" s="329">
        <f>SUM(C57:C63)</f>
        <v>0</v>
      </c>
      <c r="D64" s="329">
        <f>SUM(D57:D63)</f>
        <v>0</v>
      </c>
      <c r="E64" s="329">
        <f>OutstandingAgri_4!E64</f>
        <v>124</v>
      </c>
      <c r="F64" s="329">
        <f>OutstandingAgri_4!F64</f>
        <v>760.11</v>
      </c>
      <c r="G64" s="55"/>
      <c r="H64" s="55"/>
      <c r="I64" s="55"/>
      <c r="J64" s="55"/>
    </row>
    <row r="65" spans="1:10" s="330" customFormat="1" ht="14.1" customHeight="1" x14ac:dyDescent="0.2">
      <c r="A65" s="150"/>
      <c r="B65" s="151" t="s">
        <v>0</v>
      </c>
      <c r="C65" s="329">
        <f>C64+C56+C54+C50</f>
        <v>3592828</v>
      </c>
      <c r="D65" s="329">
        <f>D64+D56+D54+D50</f>
        <v>1597214.72</v>
      </c>
      <c r="E65" s="329">
        <f>OutstandingAgri_4!E65</f>
        <v>7209184</v>
      </c>
      <c r="F65" s="329">
        <f>OutstandingAgri_4!F65</f>
        <v>7120074.3899999997</v>
      </c>
      <c r="G65" s="55"/>
      <c r="H65" s="55"/>
      <c r="I65" s="55"/>
      <c r="J65" s="55"/>
    </row>
    <row r="66" spans="1:10" x14ac:dyDescent="0.2">
      <c r="D66" s="88" t="s">
        <v>1016</v>
      </c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honeticPr fontId="10" type="noConversion"/>
  <pageMargins left="1.45" right="0.7" top="0.39" bottom="0.32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6"/>
  <sheetViews>
    <sheetView zoomScaleNormal="100" workbookViewId="0">
      <pane xSplit="2" ySplit="5" topLeftCell="C63" activePane="bottomRight" state="frozen"/>
      <selection pane="topRight" activeCell="C1" sqref="C1"/>
      <selection pane="bottomLeft" activeCell="A6" sqref="A6"/>
      <selection pane="bottomRight" activeCell="G66" sqref="G66"/>
    </sheetView>
  </sheetViews>
  <sheetFormatPr defaultColWidth="9.140625" defaultRowHeight="12.75" x14ac:dyDescent="0.2"/>
  <cols>
    <col min="1" max="1" width="6" style="3" customWidth="1"/>
    <col min="2" max="2" width="24.42578125" style="3" bestFit="1" customWidth="1"/>
    <col min="3" max="4" width="9.140625" style="4"/>
    <col min="5" max="5" width="10" style="4" customWidth="1"/>
    <col min="6" max="6" width="10.85546875" style="4" customWidth="1"/>
    <col min="7" max="7" width="10" style="4" customWidth="1"/>
    <col min="8" max="8" width="6.5703125" style="4" bestFit="1" customWidth="1"/>
    <col min="9" max="9" width="8.42578125" style="4" customWidth="1"/>
    <col min="10" max="10" width="9.85546875" style="4" customWidth="1"/>
    <col min="11" max="11" width="8.42578125" style="4" bestFit="1" customWidth="1"/>
    <col min="12" max="12" width="5.85546875" style="4" bestFit="1" customWidth="1"/>
    <col min="13" max="13" width="7.140625" style="4" bestFit="1" customWidth="1"/>
    <col min="14" max="14" width="8.42578125" style="4" customWidth="1"/>
    <col min="15" max="15" width="10.85546875" style="4" customWidth="1"/>
    <col min="16" max="16" width="9" style="4" bestFit="1" customWidth="1"/>
    <col min="17" max="17" width="9.140625" style="4" bestFit="1" customWidth="1"/>
    <col min="18" max="16384" width="9.140625" style="3"/>
  </cols>
  <sheetData>
    <row r="1" spans="1:17" s="110" customFormat="1" ht="20.100000000000001" customHeight="1" x14ac:dyDescent="0.2">
      <c r="A1" s="558" t="s">
        <v>628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</row>
    <row r="2" spans="1:17" ht="15" customHeight="1" thickBot="1" x14ac:dyDescent="0.25">
      <c r="B2" s="559" t="s">
        <v>125</v>
      </c>
      <c r="C2" s="560"/>
      <c r="D2" s="247"/>
      <c r="N2" s="561" t="s">
        <v>178</v>
      </c>
      <c r="O2" s="561"/>
    </row>
    <row r="3" spans="1:17" ht="65.099999999999994" customHeight="1" thickBot="1" x14ac:dyDescent="0.25">
      <c r="A3" s="111" t="s">
        <v>179</v>
      </c>
      <c r="B3" s="130" t="s">
        <v>227</v>
      </c>
      <c r="C3" s="512" t="s">
        <v>627</v>
      </c>
      <c r="D3" s="512"/>
      <c r="E3" s="112" t="s">
        <v>629</v>
      </c>
      <c r="F3" s="555" t="s">
        <v>299</v>
      </c>
      <c r="G3" s="554"/>
      <c r="H3" s="553" t="s">
        <v>309</v>
      </c>
      <c r="I3" s="554"/>
      <c r="J3" s="553" t="s">
        <v>308</v>
      </c>
      <c r="K3" s="554"/>
      <c r="L3" s="556" t="s">
        <v>175</v>
      </c>
      <c r="M3" s="557"/>
      <c r="N3" s="553" t="s">
        <v>180</v>
      </c>
      <c r="O3" s="554"/>
      <c r="P3" s="553" t="s">
        <v>176</v>
      </c>
      <c r="Q3" s="554"/>
    </row>
    <row r="4" spans="1:17" ht="15.75" thickBot="1" x14ac:dyDescent="0.25">
      <c r="A4" s="113">
        <v>1</v>
      </c>
      <c r="B4" s="168">
        <v>2</v>
      </c>
      <c r="C4" s="246">
        <v>3</v>
      </c>
      <c r="D4" s="246"/>
      <c r="E4" s="114">
        <v>4</v>
      </c>
      <c r="F4" s="555">
        <v>5</v>
      </c>
      <c r="G4" s="554"/>
      <c r="H4" s="553">
        <v>6</v>
      </c>
      <c r="I4" s="554"/>
      <c r="J4" s="553">
        <v>7</v>
      </c>
      <c r="K4" s="554"/>
      <c r="L4" s="553">
        <v>8</v>
      </c>
      <c r="M4" s="554"/>
      <c r="N4" s="553">
        <v>9</v>
      </c>
      <c r="O4" s="554"/>
      <c r="P4" s="553">
        <v>10</v>
      </c>
      <c r="Q4" s="554"/>
    </row>
    <row r="5" spans="1:17" ht="20.100000000000001" customHeight="1" thickBot="1" x14ac:dyDescent="0.25">
      <c r="A5" s="115"/>
      <c r="B5" s="116" t="s">
        <v>177</v>
      </c>
      <c r="C5" s="117" t="s">
        <v>28</v>
      </c>
      <c r="D5" s="117" t="s">
        <v>15</v>
      </c>
      <c r="E5" s="117" t="s">
        <v>28</v>
      </c>
      <c r="F5" s="117" t="s">
        <v>28</v>
      </c>
      <c r="G5" s="117" t="s">
        <v>94</v>
      </c>
      <c r="H5" s="117" t="s">
        <v>28</v>
      </c>
      <c r="I5" s="117" t="s">
        <v>94</v>
      </c>
      <c r="J5" s="117" t="s">
        <v>28</v>
      </c>
      <c r="K5" s="117" t="s">
        <v>94</v>
      </c>
      <c r="L5" s="117" t="s">
        <v>28</v>
      </c>
      <c r="M5" s="117" t="s">
        <v>94</v>
      </c>
      <c r="N5" s="117" t="s">
        <v>28</v>
      </c>
      <c r="O5" s="117" t="s">
        <v>94</v>
      </c>
      <c r="P5" s="388">
        <v>10</v>
      </c>
      <c r="Q5" s="117" t="s">
        <v>94</v>
      </c>
    </row>
    <row r="6" spans="1:17" ht="12.95" customHeight="1" x14ac:dyDescent="0.2">
      <c r="A6" s="48">
        <v>1</v>
      </c>
      <c r="B6" s="49" t="s">
        <v>50</v>
      </c>
      <c r="C6" s="85">
        <v>401</v>
      </c>
      <c r="D6" s="85">
        <v>801.96</v>
      </c>
      <c r="E6" s="85">
        <v>1238</v>
      </c>
      <c r="F6" s="85">
        <v>29</v>
      </c>
      <c r="G6" s="85">
        <v>245</v>
      </c>
      <c r="H6" s="85">
        <v>16</v>
      </c>
      <c r="I6" s="85">
        <v>101</v>
      </c>
      <c r="J6" s="85">
        <v>24</v>
      </c>
      <c r="K6" s="85">
        <v>93</v>
      </c>
      <c r="L6" s="85">
        <v>0</v>
      </c>
      <c r="M6" s="85">
        <v>0</v>
      </c>
      <c r="N6" s="85">
        <f>'Pri Sec_outstanding_6'!E6+NPS_OS_8!E6</f>
        <v>3182</v>
      </c>
      <c r="O6" s="85">
        <f>'Pri Sec_outstanding_6'!F6+NPS_OS_8!F6</f>
        <v>9337</v>
      </c>
      <c r="P6" s="85">
        <v>1106</v>
      </c>
      <c r="Q6" s="85">
        <v>1398</v>
      </c>
    </row>
    <row r="7" spans="1:17" ht="12.95" customHeight="1" x14ac:dyDescent="0.2">
      <c r="A7" s="48">
        <v>2</v>
      </c>
      <c r="B7" s="49" t="s">
        <v>51</v>
      </c>
      <c r="C7" s="85">
        <v>133</v>
      </c>
      <c r="D7" s="85">
        <v>266.86</v>
      </c>
      <c r="E7" s="85">
        <v>7</v>
      </c>
      <c r="F7" s="85">
        <v>2</v>
      </c>
      <c r="G7" s="85">
        <v>11</v>
      </c>
      <c r="H7" s="85">
        <v>0</v>
      </c>
      <c r="I7" s="85">
        <v>0</v>
      </c>
      <c r="J7" s="85">
        <v>2</v>
      </c>
      <c r="K7" s="85">
        <v>1</v>
      </c>
      <c r="L7" s="85">
        <v>0</v>
      </c>
      <c r="M7" s="85">
        <v>0</v>
      </c>
      <c r="N7" s="85">
        <f>'Pri Sec_outstanding_6'!E7+NPS_OS_8!E7</f>
        <v>165</v>
      </c>
      <c r="O7" s="85">
        <f>'Pri Sec_outstanding_6'!F7+NPS_OS_8!F7</f>
        <v>766</v>
      </c>
      <c r="P7" s="85">
        <v>32</v>
      </c>
      <c r="Q7" s="85">
        <v>209</v>
      </c>
    </row>
    <row r="8" spans="1:17" ht="12.95" customHeight="1" x14ac:dyDescent="0.2">
      <c r="A8" s="48">
        <v>3</v>
      </c>
      <c r="B8" s="49" t="s">
        <v>52</v>
      </c>
      <c r="C8" s="85">
        <v>402</v>
      </c>
      <c r="D8" s="85">
        <v>803.86</v>
      </c>
      <c r="E8" s="85">
        <v>146</v>
      </c>
      <c r="F8" s="85">
        <v>142</v>
      </c>
      <c r="G8" s="85">
        <v>736</v>
      </c>
      <c r="H8" s="85">
        <v>59</v>
      </c>
      <c r="I8" s="85">
        <v>352</v>
      </c>
      <c r="J8" s="85">
        <v>142</v>
      </c>
      <c r="K8" s="85">
        <v>187</v>
      </c>
      <c r="L8" s="85">
        <v>0</v>
      </c>
      <c r="M8" s="85">
        <v>0</v>
      </c>
      <c r="N8" s="85">
        <f>'Pri Sec_outstanding_6'!E8+NPS_OS_8!E8</f>
        <v>2481</v>
      </c>
      <c r="O8" s="85">
        <f>'Pri Sec_outstanding_6'!F8+NPS_OS_8!F8</f>
        <v>7875</v>
      </c>
      <c r="P8" s="85">
        <v>1380</v>
      </c>
      <c r="Q8" s="85">
        <v>3423</v>
      </c>
    </row>
    <row r="9" spans="1:17" ht="12.95" customHeight="1" x14ac:dyDescent="0.2">
      <c r="A9" s="48">
        <v>4</v>
      </c>
      <c r="B9" s="49" t="s">
        <v>53</v>
      </c>
      <c r="C9" s="85">
        <v>717</v>
      </c>
      <c r="D9" s="85">
        <v>1434.48</v>
      </c>
      <c r="E9" s="85">
        <v>200</v>
      </c>
      <c r="F9" s="85">
        <v>181</v>
      </c>
      <c r="G9" s="85">
        <v>324</v>
      </c>
      <c r="H9" s="85">
        <v>39</v>
      </c>
      <c r="I9" s="85">
        <v>63</v>
      </c>
      <c r="J9" s="85">
        <v>158</v>
      </c>
      <c r="K9" s="85">
        <v>126</v>
      </c>
      <c r="L9" s="85">
        <v>8</v>
      </c>
      <c r="M9" s="85">
        <v>51</v>
      </c>
      <c r="N9" s="85">
        <f>'Pri Sec_outstanding_6'!E9+NPS_OS_8!E9</f>
        <v>9816</v>
      </c>
      <c r="O9" s="85">
        <f>'Pri Sec_outstanding_6'!F9+NPS_OS_8!F9</f>
        <v>27088</v>
      </c>
      <c r="P9" s="85">
        <v>2289</v>
      </c>
      <c r="Q9" s="85">
        <v>5855</v>
      </c>
    </row>
    <row r="10" spans="1:17" ht="12.95" customHeight="1" x14ac:dyDescent="0.2">
      <c r="A10" s="48">
        <v>5</v>
      </c>
      <c r="B10" s="49" t="s">
        <v>54</v>
      </c>
      <c r="C10" s="85">
        <v>233</v>
      </c>
      <c r="D10" s="85">
        <v>466.86</v>
      </c>
      <c r="E10" s="85">
        <v>30</v>
      </c>
      <c r="F10" s="85">
        <v>25</v>
      </c>
      <c r="G10" s="85">
        <v>245</v>
      </c>
      <c r="H10" s="85">
        <v>10</v>
      </c>
      <c r="I10" s="85">
        <v>115</v>
      </c>
      <c r="J10" s="85">
        <v>25</v>
      </c>
      <c r="K10" s="85">
        <v>150</v>
      </c>
      <c r="L10" s="85">
        <v>0</v>
      </c>
      <c r="M10" s="85">
        <v>0</v>
      </c>
      <c r="N10" s="85">
        <f>'Pri Sec_outstanding_6'!E10+NPS_OS_8!E10</f>
        <v>1281</v>
      </c>
      <c r="O10" s="85">
        <f>'Pri Sec_outstanding_6'!F10+NPS_OS_8!F10</f>
        <v>4332</v>
      </c>
      <c r="P10" s="85">
        <v>627</v>
      </c>
      <c r="Q10" s="85">
        <v>1383</v>
      </c>
    </row>
    <row r="11" spans="1:17" ht="12.95" customHeight="1" x14ac:dyDescent="0.2">
      <c r="A11" s="48">
        <v>6</v>
      </c>
      <c r="B11" s="49" t="s">
        <v>55</v>
      </c>
      <c r="C11" s="85">
        <v>457</v>
      </c>
      <c r="D11" s="85">
        <v>913.66</v>
      </c>
      <c r="E11" s="85">
        <v>653</v>
      </c>
      <c r="F11" s="85">
        <v>451</v>
      </c>
      <c r="G11" s="85">
        <v>3143</v>
      </c>
      <c r="H11" s="85">
        <v>183</v>
      </c>
      <c r="I11" s="85">
        <v>1121</v>
      </c>
      <c r="J11" s="85">
        <v>451</v>
      </c>
      <c r="K11" s="85">
        <v>3143</v>
      </c>
      <c r="L11" s="85">
        <v>0</v>
      </c>
      <c r="M11" s="85">
        <v>0</v>
      </c>
      <c r="N11" s="85">
        <f>'Pri Sec_outstanding_6'!E11+NPS_OS_8!E11</f>
        <v>2897</v>
      </c>
      <c r="O11" s="85">
        <f>'Pri Sec_outstanding_6'!F11+NPS_OS_8!F11</f>
        <v>9609.69</v>
      </c>
      <c r="P11" s="85">
        <v>1290</v>
      </c>
      <c r="Q11" s="85">
        <v>4280.62</v>
      </c>
    </row>
    <row r="12" spans="1:17" ht="12.95" customHeight="1" x14ac:dyDescent="0.2">
      <c r="A12" s="48">
        <v>7</v>
      </c>
      <c r="B12" s="49" t="s">
        <v>56</v>
      </c>
      <c r="C12" s="85">
        <v>720</v>
      </c>
      <c r="D12" s="85">
        <v>1439.9</v>
      </c>
      <c r="E12" s="85">
        <v>147</v>
      </c>
      <c r="F12" s="85">
        <v>144</v>
      </c>
      <c r="G12" s="85">
        <v>1885</v>
      </c>
      <c r="H12" s="85">
        <v>42</v>
      </c>
      <c r="I12" s="85">
        <v>467</v>
      </c>
      <c r="J12" s="85">
        <v>144</v>
      </c>
      <c r="K12" s="85">
        <v>235</v>
      </c>
      <c r="L12" s="85">
        <v>0</v>
      </c>
      <c r="M12" s="85">
        <v>0</v>
      </c>
      <c r="N12" s="85">
        <f>'Pri Sec_outstanding_6'!E12+NPS_OS_8!E12</f>
        <v>10571</v>
      </c>
      <c r="O12" s="85">
        <f>'Pri Sec_outstanding_6'!F12+NPS_OS_8!F12</f>
        <v>27648</v>
      </c>
      <c r="P12" s="85">
        <v>3370</v>
      </c>
      <c r="Q12" s="85">
        <v>7017</v>
      </c>
    </row>
    <row r="13" spans="1:17" ht="12.95" customHeight="1" x14ac:dyDescent="0.2">
      <c r="A13" s="48">
        <v>8</v>
      </c>
      <c r="B13" s="49" t="s">
        <v>43</v>
      </c>
      <c r="C13" s="85">
        <v>155</v>
      </c>
      <c r="D13" s="85">
        <v>309.64</v>
      </c>
      <c r="E13" s="85">
        <v>2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f>'Pri Sec_outstanding_6'!E13+NPS_OS_8!E13</f>
        <v>433</v>
      </c>
      <c r="O13" s="85">
        <f>'Pri Sec_outstanding_6'!F13+NPS_OS_8!F13</f>
        <v>1419.65</v>
      </c>
      <c r="P13" s="85">
        <v>154</v>
      </c>
      <c r="Q13" s="85">
        <v>467.93</v>
      </c>
    </row>
    <row r="14" spans="1:17" ht="12.95" customHeight="1" x14ac:dyDescent="0.2">
      <c r="A14" s="48">
        <v>9</v>
      </c>
      <c r="B14" s="49" t="s">
        <v>44</v>
      </c>
      <c r="C14" s="85">
        <v>176</v>
      </c>
      <c r="D14" s="85">
        <v>351.1</v>
      </c>
      <c r="E14" s="85">
        <v>6</v>
      </c>
      <c r="F14" s="85">
        <v>6</v>
      </c>
      <c r="G14" s="85">
        <v>23.56</v>
      </c>
      <c r="H14" s="85">
        <v>4</v>
      </c>
      <c r="I14" s="85">
        <v>10.91</v>
      </c>
      <c r="J14" s="85">
        <v>6</v>
      </c>
      <c r="K14" s="85">
        <v>6.86</v>
      </c>
      <c r="L14" s="85">
        <v>0</v>
      </c>
      <c r="M14" s="85">
        <v>0</v>
      </c>
      <c r="N14" s="85">
        <f>'Pri Sec_outstanding_6'!E14+NPS_OS_8!E14</f>
        <v>732</v>
      </c>
      <c r="O14" s="85">
        <f>'Pri Sec_outstanding_6'!F14+NPS_OS_8!F14</f>
        <v>2100</v>
      </c>
      <c r="P14" s="85">
        <v>272</v>
      </c>
      <c r="Q14" s="85">
        <v>770</v>
      </c>
    </row>
    <row r="15" spans="1:17" ht="12.95" customHeight="1" x14ac:dyDescent="0.2">
      <c r="A15" s="48">
        <v>10</v>
      </c>
      <c r="B15" s="49" t="s">
        <v>76</v>
      </c>
      <c r="C15" s="85">
        <v>227</v>
      </c>
      <c r="D15" s="85">
        <v>453</v>
      </c>
      <c r="E15" s="85">
        <v>0</v>
      </c>
      <c r="F15" s="85">
        <v>326</v>
      </c>
      <c r="G15" s="85">
        <v>2856</v>
      </c>
      <c r="H15" s="85">
        <v>101</v>
      </c>
      <c r="I15" s="85">
        <v>89</v>
      </c>
      <c r="J15" s="85">
        <v>240</v>
      </c>
      <c r="K15" s="85">
        <v>463</v>
      </c>
      <c r="L15" s="85">
        <v>0</v>
      </c>
      <c r="M15" s="85">
        <v>0</v>
      </c>
      <c r="N15" s="85">
        <f>'Pri Sec_outstanding_6'!E15+NPS_OS_8!E15</f>
        <v>599</v>
      </c>
      <c r="O15" s="85">
        <f>'Pri Sec_outstanding_6'!F15+NPS_OS_8!F15</f>
        <v>2216</v>
      </c>
      <c r="P15" s="85">
        <v>0</v>
      </c>
      <c r="Q15" s="85">
        <v>0</v>
      </c>
    </row>
    <row r="16" spans="1:17" ht="12.95" customHeight="1" x14ac:dyDescent="0.2">
      <c r="A16" s="48">
        <v>11</v>
      </c>
      <c r="B16" s="49" t="s">
        <v>57</v>
      </c>
      <c r="C16" s="85">
        <v>89</v>
      </c>
      <c r="D16" s="85">
        <v>178.72</v>
      </c>
      <c r="E16" s="85">
        <v>162</v>
      </c>
      <c r="F16" s="85">
        <v>37</v>
      </c>
      <c r="G16" s="85">
        <v>95</v>
      </c>
      <c r="H16" s="85">
        <v>19</v>
      </c>
      <c r="I16" s="85">
        <v>94</v>
      </c>
      <c r="J16" s="85">
        <v>19</v>
      </c>
      <c r="K16" s="85">
        <v>67</v>
      </c>
      <c r="L16" s="85">
        <v>0</v>
      </c>
      <c r="M16" s="85">
        <v>0</v>
      </c>
      <c r="N16" s="85">
        <f>'Pri Sec_outstanding_6'!E16+NPS_OS_8!E16</f>
        <v>258</v>
      </c>
      <c r="O16" s="85">
        <f>'Pri Sec_outstanding_6'!F16+NPS_OS_8!F16</f>
        <v>1210.8699999999999</v>
      </c>
      <c r="P16" s="85">
        <v>112</v>
      </c>
      <c r="Q16" s="85">
        <v>526</v>
      </c>
    </row>
    <row r="17" spans="1:17" ht="12.95" customHeight="1" x14ac:dyDescent="0.2">
      <c r="A17" s="48">
        <v>12</v>
      </c>
      <c r="B17" s="49" t="s">
        <v>58</v>
      </c>
      <c r="C17" s="85">
        <v>156</v>
      </c>
      <c r="D17" s="85">
        <v>311.2</v>
      </c>
      <c r="E17" s="85">
        <v>14</v>
      </c>
      <c r="F17" s="85">
        <v>14</v>
      </c>
      <c r="G17" s="85">
        <v>24.08</v>
      </c>
      <c r="H17" s="85">
        <v>6</v>
      </c>
      <c r="I17" s="85">
        <v>11</v>
      </c>
      <c r="J17" s="85">
        <v>14</v>
      </c>
      <c r="K17" s="85">
        <v>6.72</v>
      </c>
      <c r="L17" s="85">
        <v>0</v>
      </c>
      <c r="M17" s="85">
        <v>0</v>
      </c>
      <c r="N17" s="85">
        <f>'Pri Sec_outstanding_6'!E17+NPS_OS_8!E17</f>
        <v>326</v>
      </c>
      <c r="O17" s="85">
        <f>'Pri Sec_outstanding_6'!F17+NPS_OS_8!F17</f>
        <v>1022</v>
      </c>
      <c r="P17" s="85">
        <v>159</v>
      </c>
      <c r="Q17" s="85">
        <v>504</v>
      </c>
    </row>
    <row r="18" spans="1:17" ht="12.95" customHeight="1" x14ac:dyDescent="0.2">
      <c r="A18" s="48">
        <v>13</v>
      </c>
      <c r="B18" s="49" t="s">
        <v>186</v>
      </c>
      <c r="C18" s="85">
        <v>206</v>
      </c>
      <c r="D18" s="85">
        <v>412.12</v>
      </c>
      <c r="E18" s="85">
        <v>23</v>
      </c>
      <c r="F18" s="85">
        <v>23</v>
      </c>
      <c r="G18" s="85">
        <v>178</v>
      </c>
      <c r="H18" s="85">
        <v>7</v>
      </c>
      <c r="I18" s="85">
        <v>36</v>
      </c>
      <c r="J18" s="85">
        <v>23</v>
      </c>
      <c r="K18" s="85">
        <v>69</v>
      </c>
      <c r="L18" s="85">
        <v>0</v>
      </c>
      <c r="M18" s="85">
        <v>0</v>
      </c>
      <c r="N18" s="85">
        <f>'Pri Sec_outstanding_6'!E18+NPS_OS_8!E18</f>
        <v>1669</v>
      </c>
      <c r="O18" s="85">
        <f>'Pri Sec_outstanding_6'!F18+NPS_OS_8!F18</f>
        <v>4768</v>
      </c>
      <c r="P18" s="85">
        <v>509</v>
      </c>
      <c r="Q18" s="85">
        <v>1597</v>
      </c>
    </row>
    <row r="19" spans="1:17" ht="12.95" customHeight="1" x14ac:dyDescent="0.2">
      <c r="A19" s="48">
        <v>14</v>
      </c>
      <c r="B19" s="49" t="s">
        <v>187</v>
      </c>
      <c r="C19" s="85">
        <v>97</v>
      </c>
      <c r="D19" s="85">
        <v>194.72</v>
      </c>
      <c r="E19" s="85">
        <v>13</v>
      </c>
      <c r="F19" s="85">
        <v>8</v>
      </c>
      <c r="G19" s="85">
        <v>90.75</v>
      </c>
      <c r="H19" s="85">
        <v>2</v>
      </c>
      <c r="I19" s="85">
        <v>17.89</v>
      </c>
      <c r="J19" s="85">
        <v>8</v>
      </c>
      <c r="K19" s="85">
        <v>25.32</v>
      </c>
      <c r="L19" s="85">
        <v>0</v>
      </c>
      <c r="M19" s="85">
        <v>0</v>
      </c>
      <c r="N19" s="85">
        <f>'Pri Sec_outstanding_6'!E19+NPS_OS_8!E19</f>
        <v>179</v>
      </c>
      <c r="O19" s="85">
        <f>'Pri Sec_outstanding_6'!F19+NPS_OS_8!F19</f>
        <v>701.49</v>
      </c>
      <c r="P19" s="85">
        <v>73</v>
      </c>
      <c r="Q19" s="85">
        <v>305.29000000000002</v>
      </c>
    </row>
    <row r="20" spans="1:17" ht="12.95" customHeight="1" x14ac:dyDescent="0.2">
      <c r="A20" s="48">
        <v>15</v>
      </c>
      <c r="B20" s="49" t="s">
        <v>59</v>
      </c>
      <c r="C20" s="85">
        <v>548</v>
      </c>
      <c r="D20" s="85">
        <v>1095.02</v>
      </c>
      <c r="E20" s="85">
        <v>0</v>
      </c>
      <c r="F20" s="85">
        <v>813</v>
      </c>
      <c r="G20" s="85">
        <v>10553.41</v>
      </c>
      <c r="H20" s="85">
        <v>318</v>
      </c>
      <c r="I20" s="85">
        <v>3374.77</v>
      </c>
      <c r="J20" s="85">
        <v>688</v>
      </c>
      <c r="K20" s="85">
        <v>2617.86</v>
      </c>
      <c r="L20" s="85">
        <v>0</v>
      </c>
      <c r="M20" s="85">
        <v>0</v>
      </c>
      <c r="N20" s="85">
        <f>'Pri Sec_outstanding_6'!E20+NPS_OS_8!E20</f>
        <v>7344</v>
      </c>
      <c r="O20" s="85">
        <f>'Pri Sec_outstanding_6'!F20+NPS_OS_8!F20</f>
        <v>21645.379999999997</v>
      </c>
      <c r="P20" s="85">
        <v>2462</v>
      </c>
      <c r="Q20" s="85">
        <v>7325.07</v>
      </c>
    </row>
    <row r="21" spans="1:17" ht="12.95" customHeight="1" x14ac:dyDescent="0.2">
      <c r="A21" s="48">
        <v>16</v>
      </c>
      <c r="B21" s="49" t="s">
        <v>65</v>
      </c>
      <c r="C21" s="85">
        <v>2077</v>
      </c>
      <c r="D21" s="85">
        <v>4153.22</v>
      </c>
      <c r="E21" s="85">
        <v>3870</v>
      </c>
      <c r="F21" s="85">
        <v>3472</v>
      </c>
      <c r="G21" s="85">
        <v>9588</v>
      </c>
      <c r="H21" s="85">
        <v>1273</v>
      </c>
      <c r="I21" s="85">
        <v>4522</v>
      </c>
      <c r="J21" s="85">
        <v>2379</v>
      </c>
      <c r="K21" s="85">
        <v>4584</v>
      </c>
      <c r="L21" s="85">
        <v>0</v>
      </c>
      <c r="M21" s="85">
        <v>0</v>
      </c>
      <c r="N21" s="85">
        <f>'Pri Sec_outstanding_6'!E21+NPS_OS_8!E21</f>
        <v>24448</v>
      </c>
      <c r="O21" s="85">
        <f>'Pri Sec_outstanding_6'!F21+NPS_OS_8!F21</f>
        <v>82962</v>
      </c>
      <c r="P21" s="85">
        <v>7757</v>
      </c>
      <c r="Q21" s="85">
        <v>26175</v>
      </c>
    </row>
    <row r="22" spans="1:17" ht="12.95" customHeight="1" x14ac:dyDescent="0.2">
      <c r="A22" s="48">
        <v>17</v>
      </c>
      <c r="B22" s="49" t="s">
        <v>60</v>
      </c>
      <c r="C22" s="85">
        <v>277</v>
      </c>
      <c r="D22" s="85">
        <v>553.82000000000005</v>
      </c>
      <c r="E22" s="85">
        <v>35</v>
      </c>
      <c r="F22" s="85">
        <v>31</v>
      </c>
      <c r="G22" s="85">
        <v>153</v>
      </c>
      <c r="H22" s="85">
        <v>18</v>
      </c>
      <c r="I22" s="85">
        <v>85</v>
      </c>
      <c r="J22" s="85">
        <v>31</v>
      </c>
      <c r="K22" s="85">
        <v>58</v>
      </c>
      <c r="L22" s="85">
        <v>0</v>
      </c>
      <c r="M22" s="85">
        <v>0</v>
      </c>
      <c r="N22" s="85">
        <f>'Pri Sec_outstanding_6'!E22+NPS_OS_8!E22</f>
        <v>993</v>
      </c>
      <c r="O22" s="85">
        <f>'Pri Sec_outstanding_6'!F22+NPS_OS_8!F22</f>
        <v>2330</v>
      </c>
      <c r="P22" s="85">
        <v>383</v>
      </c>
      <c r="Q22" s="85">
        <v>848</v>
      </c>
    </row>
    <row r="23" spans="1:17" ht="12.95" customHeight="1" x14ac:dyDescent="0.2">
      <c r="A23" s="48">
        <v>18</v>
      </c>
      <c r="B23" s="49" t="s">
        <v>188</v>
      </c>
      <c r="C23" s="85">
        <v>339</v>
      </c>
      <c r="D23" s="85">
        <v>677.38</v>
      </c>
      <c r="E23" s="85">
        <v>22</v>
      </c>
      <c r="F23" s="85">
        <v>22</v>
      </c>
      <c r="G23" s="85">
        <v>102</v>
      </c>
      <c r="H23" s="85">
        <v>5</v>
      </c>
      <c r="I23" s="85">
        <v>24</v>
      </c>
      <c r="J23" s="85">
        <v>22</v>
      </c>
      <c r="K23" s="85">
        <v>102</v>
      </c>
      <c r="L23" s="85">
        <v>0</v>
      </c>
      <c r="M23" s="85">
        <v>0</v>
      </c>
      <c r="N23" s="85">
        <f>'Pri Sec_outstanding_6'!E23+NPS_OS_8!E23</f>
        <v>3144</v>
      </c>
      <c r="O23" s="85">
        <f>'Pri Sec_outstanding_6'!F23+NPS_OS_8!F23</f>
        <v>7927</v>
      </c>
      <c r="P23" s="85">
        <v>1029</v>
      </c>
      <c r="Q23" s="85">
        <v>2352.12</v>
      </c>
    </row>
    <row r="24" spans="1:17" ht="12.95" customHeight="1" x14ac:dyDescent="0.2">
      <c r="A24" s="48">
        <v>19</v>
      </c>
      <c r="B24" s="49" t="s">
        <v>61</v>
      </c>
      <c r="C24" s="85">
        <v>535</v>
      </c>
      <c r="D24" s="85">
        <v>1069.9000000000001</v>
      </c>
      <c r="E24" s="85">
        <v>148</v>
      </c>
      <c r="F24" s="85">
        <v>147</v>
      </c>
      <c r="G24" s="85">
        <v>514</v>
      </c>
      <c r="H24" s="85">
        <v>16</v>
      </c>
      <c r="I24" s="85">
        <v>53</v>
      </c>
      <c r="J24" s="85">
        <v>147</v>
      </c>
      <c r="K24" s="85">
        <v>235</v>
      </c>
      <c r="L24" s="85">
        <v>0</v>
      </c>
      <c r="M24" s="85">
        <v>0</v>
      </c>
      <c r="N24" s="85">
        <f>'Pri Sec_outstanding_6'!E24+NPS_OS_8!E24</f>
        <v>3647</v>
      </c>
      <c r="O24" s="85">
        <f>'Pri Sec_outstanding_6'!F24+NPS_OS_8!F24</f>
        <v>11299</v>
      </c>
      <c r="P24" s="85">
        <v>526</v>
      </c>
      <c r="Q24" s="85">
        <v>1592</v>
      </c>
    </row>
    <row r="25" spans="1:17" ht="12.95" customHeight="1" x14ac:dyDescent="0.2">
      <c r="A25" s="48">
        <v>20</v>
      </c>
      <c r="B25" s="49" t="s">
        <v>62</v>
      </c>
      <c r="C25" s="85">
        <v>50</v>
      </c>
      <c r="D25" s="85">
        <v>100.6</v>
      </c>
      <c r="E25" s="85">
        <v>3</v>
      </c>
      <c r="F25" s="85">
        <v>3</v>
      </c>
      <c r="G25" s="85">
        <v>18.07</v>
      </c>
      <c r="H25" s="85">
        <v>1</v>
      </c>
      <c r="I25" s="85">
        <v>10.07</v>
      </c>
      <c r="J25" s="85">
        <v>3</v>
      </c>
      <c r="K25" s="85">
        <v>10.09</v>
      </c>
      <c r="L25" s="85">
        <v>0</v>
      </c>
      <c r="M25" s="85">
        <v>0</v>
      </c>
      <c r="N25" s="85">
        <f>'Pri Sec_outstanding_6'!E25+NPS_OS_8!E25</f>
        <v>85</v>
      </c>
      <c r="O25" s="85">
        <f>'Pri Sec_outstanding_6'!F25+NPS_OS_8!F25</f>
        <v>294</v>
      </c>
      <c r="P25" s="85">
        <v>41</v>
      </c>
      <c r="Q25" s="85">
        <v>127.45</v>
      </c>
    </row>
    <row r="26" spans="1:17" ht="12.95" customHeight="1" x14ac:dyDescent="0.2">
      <c r="A26" s="48">
        <v>21</v>
      </c>
      <c r="B26" s="49" t="s">
        <v>45</v>
      </c>
      <c r="C26" s="85">
        <v>172</v>
      </c>
      <c r="D26" s="85">
        <v>344.76</v>
      </c>
      <c r="E26" s="85">
        <v>17</v>
      </c>
      <c r="F26" s="85">
        <v>17</v>
      </c>
      <c r="G26" s="85">
        <v>17</v>
      </c>
      <c r="H26" s="85">
        <v>8</v>
      </c>
      <c r="I26" s="85">
        <v>4.2699999999999996</v>
      </c>
      <c r="J26" s="85">
        <v>17</v>
      </c>
      <c r="K26" s="85">
        <v>15</v>
      </c>
      <c r="L26" s="85">
        <v>0</v>
      </c>
      <c r="M26" s="85">
        <v>0</v>
      </c>
      <c r="N26" s="85">
        <f>'Pri Sec_outstanding_6'!E26+NPS_OS_8!E26</f>
        <v>523</v>
      </c>
      <c r="O26" s="85">
        <f>'Pri Sec_outstanding_6'!F26+NPS_OS_8!F26</f>
        <v>1409</v>
      </c>
      <c r="P26" s="85">
        <v>205</v>
      </c>
      <c r="Q26" s="85">
        <v>6.37</v>
      </c>
    </row>
    <row r="27" spans="1:17" ht="12.95" customHeight="1" x14ac:dyDescent="0.2">
      <c r="A27" s="324"/>
      <c r="B27" s="140" t="s">
        <v>295</v>
      </c>
      <c r="C27" s="164">
        <f>SUM(C6:C26)</f>
        <v>8167</v>
      </c>
      <c r="D27" s="164">
        <f t="shared" ref="D27:M27" si="0">SUM(D6:D26)</f>
        <v>16332.779999999999</v>
      </c>
      <c r="E27" s="164">
        <f t="shared" si="0"/>
        <v>6736</v>
      </c>
      <c r="F27" s="164">
        <f t="shared" si="0"/>
        <v>5893</v>
      </c>
      <c r="G27" s="164">
        <f t="shared" si="0"/>
        <v>30801.870000000003</v>
      </c>
      <c r="H27" s="164">
        <f t="shared" si="0"/>
        <v>2127</v>
      </c>
      <c r="I27" s="164">
        <f t="shared" si="0"/>
        <v>10550.91</v>
      </c>
      <c r="J27" s="164">
        <f t="shared" si="0"/>
        <v>4543</v>
      </c>
      <c r="K27" s="164">
        <f t="shared" si="0"/>
        <v>12194.85</v>
      </c>
      <c r="L27" s="164">
        <f t="shared" si="0"/>
        <v>8</v>
      </c>
      <c r="M27" s="164">
        <f t="shared" si="0"/>
        <v>51</v>
      </c>
      <c r="N27" s="164">
        <f>SUM(N6:N26)</f>
        <v>74773</v>
      </c>
      <c r="O27" s="164">
        <f t="shared" ref="O27" si="1">SUM(O6:O26)</f>
        <v>227960.08</v>
      </c>
      <c r="P27" s="164">
        <f t="shared" ref="P27" si="2">SUM(P6:P26)</f>
        <v>23776</v>
      </c>
      <c r="Q27" s="164">
        <f t="shared" ref="Q27" si="3">SUM(Q6:Q26)</f>
        <v>66161.849999999991</v>
      </c>
    </row>
    <row r="28" spans="1:17" ht="12.95" customHeight="1" x14ac:dyDescent="0.2">
      <c r="A28" s="48">
        <v>22</v>
      </c>
      <c r="B28" s="49" t="s">
        <v>42</v>
      </c>
      <c r="C28" s="85">
        <v>304</v>
      </c>
      <c r="D28" s="85">
        <v>608.6</v>
      </c>
      <c r="E28" s="85">
        <v>699</v>
      </c>
      <c r="F28" s="85">
        <v>683</v>
      </c>
      <c r="G28" s="85">
        <v>2403.4299999999998</v>
      </c>
      <c r="H28" s="85">
        <v>229</v>
      </c>
      <c r="I28" s="85">
        <v>881.45</v>
      </c>
      <c r="J28" s="85">
        <v>683</v>
      </c>
      <c r="K28" s="85">
        <v>2403.4299999999998</v>
      </c>
      <c r="L28" s="85">
        <v>0</v>
      </c>
      <c r="M28" s="85">
        <v>0</v>
      </c>
      <c r="N28" s="85">
        <f>'Pri Sec_outstanding_6'!E28+NPS_OS_8!E28</f>
        <v>730</v>
      </c>
      <c r="O28" s="85">
        <f>'Pri Sec_outstanding_6'!F28+NPS_OS_8!F28</f>
        <v>3917.14</v>
      </c>
      <c r="P28" s="85">
        <v>225</v>
      </c>
      <c r="Q28" s="85">
        <v>1230.6500000000001</v>
      </c>
    </row>
    <row r="29" spans="1:17" ht="12.95" customHeight="1" x14ac:dyDescent="0.2">
      <c r="A29" s="48">
        <v>23</v>
      </c>
      <c r="B29" s="49" t="s">
        <v>189</v>
      </c>
      <c r="C29" s="85">
        <v>85</v>
      </c>
      <c r="D29" s="85">
        <v>169.16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f>'Pri Sec_outstanding_6'!E29+NPS_OS_8!E29</f>
        <v>0</v>
      </c>
      <c r="O29" s="85">
        <f>'Pri Sec_outstanding_6'!F29+NPS_OS_8!F29</f>
        <v>0</v>
      </c>
      <c r="P29" s="85">
        <v>0</v>
      </c>
      <c r="Q29" s="85">
        <v>0</v>
      </c>
    </row>
    <row r="30" spans="1:17" ht="12.95" customHeight="1" x14ac:dyDescent="0.2">
      <c r="A30" s="48">
        <v>24</v>
      </c>
      <c r="B30" s="49" t="s">
        <v>190</v>
      </c>
      <c r="C30" s="85">
        <v>3</v>
      </c>
      <c r="D30" s="85">
        <v>6.78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f>'Pri Sec_outstanding_6'!E30+NPS_OS_8!E30</f>
        <v>0</v>
      </c>
      <c r="O30" s="85">
        <f>'Pri Sec_outstanding_6'!F30+NPS_OS_8!F30</f>
        <v>0</v>
      </c>
      <c r="P30" s="85">
        <v>0</v>
      </c>
      <c r="Q30" s="85">
        <v>0</v>
      </c>
    </row>
    <row r="31" spans="1:17" ht="12.95" customHeight="1" x14ac:dyDescent="0.2">
      <c r="A31" s="48">
        <v>25</v>
      </c>
      <c r="B31" s="49" t="s">
        <v>46</v>
      </c>
      <c r="C31" s="85">
        <v>7</v>
      </c>
      <c r="D31" s="85">
        <v>13.56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f>'Pri Sec_outstanding_6'!E31+NPS_OS_8!E31</f>
        <v>4</v>
      </c>
      <c r="O31" s="85">
        <f>'Pri Sec_outstanding_6'!F31+NPS_OS_8!F31</f>
        <v>75.52</v>
      </c>
      <c r="P31" s="85">
        <v>0</v>
      </c>
      <c r="Q31" s="85">
        <v>0</v>
      </c>
    </row>
    <row r="32" spans="1:17" ht="12.95" customHeight="1" x14ac:dyDescent="0.2">
      <c r="A32" s="48">
        <v>26</v>
      </c>
      <c r="B32" s="49" t="s">
        <v>191</v>
      </c>
      <c r="C32" s="85">
        <v>39</v>
      </c>
      <c r="D32" s="85">
        <v>77.12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2</v>
      </c>
      <c r="K32" s="85">
        <v>2</v>
      </c>
      <c r="L32" s="85">
        <v>0</v>
      </c>
      <c r="M32" s="85">
        <v>0</v>
      </c>
      <c r="N32" s="85">
        <f>'Pri Sec_outstanding_6'!E32+NPS_OS_8!E32</f>
        <v>5</v>
      </c>
      <c r="O32" s="85">
        <f>'Pri Sec_outstanding_6'!F32+NPS_OS_8!F32</f>
        <v>16</v>
      </c>
      <c r="P32" s="85">
        <v>0</v>
      </c>
      <c r="Q32" s="85">
        <v>0</v>
      </c>
    </row>
    <row r="33" spans="1:17" ht="12.95" customHeight="1" x14ac:dyDescent="0.2">
      <c r="A33" s="48">
        <v>27</v>
      </c>
      <c r="B33" s="49" t="s">
        <v>192</v>
      </c>
      <c r="C33" s="85">
        <v>3</v>
      </c>
      <c r="D33" s="85">
        <v>6.78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f>'Pri Sec_outstanding_6'!E33+NPS_OS_8!E33</f>
        <v>0</v>
      </c>
      <c r="O33" s="85">
        <f>'Pri Sec_outstanding_6'!F33+NPS_OS_8!F33</f>
        <v>0</v>
      </c>
      <c r="P33" s="85">
        <v>0</v>
      </c>
      <c r="Q33" s="85">
        <v>0</v>
      </c>
    </row>
    <row r="34" spans="1:17" ht="12.95" customHeight="1" x14ac:dyDescent="0.2">
      <c r="A34" s="48">
        <v>28</v>
      </c>
      <c r="B34" s="49" t="s">
        <v>193</v>
      </c>
      <c r="C34" s="85">
        <v>30</v>
      </c>
      <c r="D34" s="85">
        <v>60.24</v>
      </c>
      <c r="E34" s="85">
        <v>3</v>
      </c>
      <c r="F34" s="85">
        <v>3</v>
      </c>
      <c r="G34" s="85">
        <v>32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f>'Pri Sec_outstanding_6'!E34+NPS_OS_8!E34</f>
        <v>15</v>
      </c>
      <c r="O34" s="85">
        <f>'Pri Sec_outstanding_6'!F34+NPS_OS_8!F34</f>
        <v>64</v>
      </c>
      <c r="P34" s="85">
        <v>0</v>
      </c>
      <c r="Q34" s="85">
        <v>0</v>
      </c>
    </row>
    <row r="35" spans="1:17" ht="12.95" customHeight="1" x14ac:dyDescent="0.2">
      <c r="A35" s="48">
        <v>29</v>
      </c>
      <c r="B35" s="49" t="s">
        <v>66</v>
      </c>
      <c r="C35" s="85">
        <v>307</v>
      </c>
      <c r="D35" s="85">
        <v>614.16</v>
      </c>
      <c r="E35" s="85">
        <v>70</v>
      </c>
      <c r="F35" s="85">
        <v>70</v>
      </c>
      <c r="G35" s="85">
        <v>138.80000000000001</v>
      </c>
      <c r="H35" s="85">
        <v>22</v>
      </c>
      <c r="I35" s="85">
        <v>49.06</v>
      </c>
      <c r="J35" s="85">
        <v>70</v>
      </c>
      <c r="K35" s="85">
        <v>138.80000000000001</v>
      </c>
      <c r="L35" s="85">
        <v>0</v>
      </c>
      <c r="M35" s="85">
        <v>0</v>
      </c>
      <c r="N35" s="85">
        <f>'Pri Sec_outstanding_6'!E35+NPS_OS_8!E35</f>
        <v>1625</v>
      </c>
      <c r="O35" s="85">
        <f>'Pri Sec_outstanding_6'!F35+NPS_OS_8!F35</f>
        <v>3431.66</v>
      </c>
      <c r="P35" s="85">
        <v>500</v>
      </c>
      <c r="Q35" s="85">
        <v>1056.81</v>
      </c>
    </row>
    <row r="36" spans="1:17" ht="12.95" customHeight="1" x14ac:dyDescent="0.2">
      <c r="A36" s="48">
        <v>30</v>
      </c>
      <c r="B36" s="49" t="s">
        <v>67</v>
      </c>
      <c r="C36" s="85">
        <v>475</v>
      </c>
      <c r="D36" s="85">
        <v>949.22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f>'Pri Sec_outstanding_6'!E36+NPS_OS_8!E36</f>
        <v>191</v>
      </c>
      <c r="O36" s="85">
        <f>'Pri Sec_outstanding_6'!F36+NPS_OS_8!F36</f>
        <v>703</v>
      </c>
      <c r="P36" s="85">
        <v>64</v>
      </c>
      <c r="Q36" s="85">
        <v>232</v>
      </c>
    </row>
    <row r="37" spans="1:17" ht="12.95" customHeight="1" x14ac:dyDescent="0.2">
      <c r="A37" s="48">
        <v>31</v>
      </c>
      <c r="B37" s="49" t="s">
        <v>194</v>
      </c>
      <c r="C37" s="85">
        <v>63</v>
      </c>
      <c r="D37" s="85">
        <v>125.02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f>'Pri Sec_outstanding_6'!E37+NPS_OS_8!E37</f>
        <v>0</v>
      </c>
      <c r="O37" s="85">
        <f>'Pri Sec_outstanding_6'!F37+NPS_OS_8!F37</f>
        <v>0</v>
      </c>
      <c r="P37" s="85">
        <v>0</v>
      </c>
      <c r="Q37" s="85">
        <v>0</v>
      </c>
    </row>
    <row r="38" spans="1:17" ht="12.95" customHeight="1" x14ac:dyDescent="0.2">
      <c r="A38" s="48">
        <v>32</v>
      </c>
      <c r="B38" s="49" t="s">
        <v>195</v>
      </c>
      <c r="C38" s="85">
        <v>166</v>
      </c>
      <c r="D38" s="85">
        <v>331.74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f>'Pri Sec_outstanding_6'!E38+NPS_OS_8!E38</f>
        <v>0</v>
      </c>
      <c r="O38" s="85">
        <f>'Pri Sec_outstanding_6'!F38+NPS_OS_8!F38</f>
        <v>0</v>
      </c>
      <c r="P38" s="85">
        <v>0</v>
      </c>
      <c r="Q38" s="85">
        <v>0</v>
      </c>
    </row>
    <row r="39" spans="1:17" ht="12.95" customHeight="1" x14ac:dyDescent="0.2">
      <c r="A39" s="48">
        <v>33</v>
      </c>
      <c r="B39" s="49" t="s">
        <v>196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f>'Pri Sec_outstanding_6'!E39+NPS_OS_8!E39</f>
        <v>29</v>
      </c>
      <c r="O39" s="85">
        <f>'Pri Sec_outstanding_6'!F39+NPS_OS_8!F39</f>
        <v>261</v>
      </c>
      <c r="P39" s="85">
        <v>0</v>
      </c>
      <c r="Q39" s="85">
        <v>0</v>
      </c>
    </row>
    <row r="40" spans="1:17" ht="12.95" customHeight="1" x14ac:dyDescent="0.2">
      <c r="A40" s="48">
        <v>34</v>
      </c>
      <c r="B40" s="49" t="s">
        <v>197</v>
      </c>
      <c r="C40" s="85">
        <v>24</v>
      </c>
      <c r="D40" s="85">
        <v>47.46</v>
      </c>
      <c r="E40" s="85">
        <v>7</v>
      </c>
      <c r="F40" s="85">
        <v>7</v>
      </c>
      <c r="G40" s="85">
        <v>28.19</v>
      </c>
      <c r="H40" s="85">
        <v>2</v>
      </c>
      <c r="I40" s="85">
        <v>9.9600000000000009</v>
      </c>
      <c r="J40" s="85">
        <v>7</v>
      </c>
      <c r="K40" s="85">
        <v>28.19</v>
      </c>
      <c r="L40" s="85">
        <v>0</v>
      </c>
      <c r="M40" s="85">
        <v>0</v>
      </c>
      <c r="N40" s="85">
        <f>'Pri Sec_outstanding_6'!E40+NPS_OS_8!E40</f>
        <v>7</v>
      </c>
      <c r="O40" s="85">
        <f>'Pri Sec_outstanding_6'!F40+NPS_OS_8!F40</f>
        <v>28.19</v>
      </c>
      <c r="P40" s="85">
        <v>2</v>
      </c>
      <c r="Q40" s="85">
        <v>9.9600000000000009</v>
      </c>
    </row>
    <row r="41" spans="1:17" ht="12.95" customHeight="1" x14ac:dyDescent="0.2">
      <c r="A41" s="48">
        <v>35</v>
      </c>
      <c r="B41" s="49" t="s">
        <v>198</v>
      </c>
      <c r="C41" s="85">
        <v>10</v>
      </c>
      <c r="D41" s="85">
        <v>20.34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  <c r="M41" s="85">
        <v>0</v>
      </c>
      <c r="N41" s="85">
        <f>'Pri Sec_outstanding_6'!E41+NPS_OS_8!E41</f>
        <v>1</v>
      </c>
      <c r="O41" s="85">
        <f>'Pri Sec_outstanding_6'!F41+NPS_OS_8!F41</f>
        <v>4</v>
      </c>
      <c r="P41" s="85">
        <v>0</v>
      </c>
      <c r="Q41" s="85">
        <v>0</v>
      </c>
    </row>
    <row r="42" spans="1:17" ht="12.95" customHeight="1" x14ac:dyDescent="0.2">
      <c r="A42" s="48">
        <v>36</v>
      </c>
      <c r="B42" s="49" t="s">
        <v>68</v>
      </c>
      <c r="C42" s="85">
        <v>86</v>
      </c>
      <c r="D42" s="85">
        <v>172.38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  <c r="M42" s="85">
        <v>0</v>
      </c>
      <c r="N42" s="85">
        <f>'Pri Sec_outstanding_6'!E42+NPS_OS_8!E42</f>
        <v>12</v>
      </c>
      <c r="O42" s="85">
        <f>'Pri Sec_outstanding_6'!F42+NPS_OS_8!F42</f>
        <v>88.24</v>
      </c>
      <c r="P42" s="85">
        <v>0</v>
      </c>
      <c r="Q42" s="85">
        <v>0</v>
      </c>
    </row>
    <row r="43" spans="1:17" ht="12.95" customHeight="1" x14ac:dyDescent="0.2">
      <c r="A43" s="48">
        <v>37</v>
      </c>
      <c r="B43" s="49" t="s">
        <v>199</v>
      </c>
      <c r="C43" s="85">
        <v>11</v>
      </c>
      <c r="D43" s="85">
        <v>22.34</v>
      </c>
      <c r="E43" s="85">
        <v>0</v>
      </c>
      <c r="F43" s="85">
        <v>0</v>
      </c>
      <c r="G43" s="85">
        <v>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f>'Pri Sec_outstanding_6'!E43+NPS_OS_8!E43</f>
        <v>0</v>
      </c>
      <c r="O43" s="85">
        <f>'Pri Sec_outstanding_6'!F43+NPS_OS_8!F43</f>
        <v>0</v>
      </c>
      <c r="P43" s="85">
        <v>0</v>
      </c>
      <c r="Q43" s="85">
        <v>0</v>
      </c>
    </row>
    <row r="44" spans="1:17" ht="12.95" customHeight="1" x14ac:dyDescent="0.2">
      <c r="A44" s="48">
        <v>38</v>
      </c>
      <c r="B44" s="49" t="s">
        <v>200</v>
      </c>
      <c r="C44" s="85">
        <v>22</v>
      </c>
      <c r="D44" s="85">
        <v>44.34</v>
      </c>
      <c r="E44" s="85">
        <v>0</v>
      </c>
      <c r="F44" s="85">
        <v>29</v>
      </c>
      <c r="G44" s="85">
        <v>9</v>
      </c>
      <c r="H44" s="85">
        <v>29</v>
      </c>
      <c r="I44" s="85">
        <v>9</v>
      </c>
      <c r="J44" s="85">
        <v>29</v>
      </c>
      <c r="K44" s="85">
        <v>9</v>
      </c>
      <c r="L44" s="85">
        <v>0</v>
      </c>
      <c r="M44" s="85">
        <v>0</v>
      </c>
      <c r="N44" s="85">
        <f>'Pri Sec_outstanding_6'!E44+NPS_OS_8!E44</f>
        <v>448</v>
      </c>
      <c r="O44" s="85">
        <f>'Pri Sec_outstanding_6'!F44+NPS_OS_8!F44</f>
        <v>64</v>
      </c>
      <c r="P44" s="85">
        <v>347</v>
      </c>
      <c r="Q44" s="85">
        <v>44</v>
      </c>
    </row>
    <row r="45" spans="1:17" ht="12.95" customHeight="1" x14ac:dyDescent="0.2">
      <c r="A45" s="48">
        <v>39</v>
      </c>
      <c r="B45" s="49" t="s">
        <v>201</v>
      </c>
      <c r="C45" s="85">
        <v>10</v>
      </c>
      <c r="D45" s="85">
        <v>20.34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f>'Pri Sec_outstanding_6'!E45+NPS_OS_8!E45</f>
        <v>9</v>
      </c>
      <c r="O45" s="85">
        <f>'Pri Sec_outstanding_6'!F45+NPS_OS_8!F45</f>
        <v>46</v>
      </c>
      <c r="P45" s="85">
        <v>0</v>
      </c>
      <c r="Q45" s="85">
        <v>0</v>
      </c>
    </row>
    <row r="46" spans="1:17" ht="12.95" customHeight="1" x14ac:dyDescent="0.2">
      <c r="A46" s="48">
        <v>40</v>
      </c>
      <c r="B46" s="49" t="s">
        <v>72</v>
      </c>
      <c r="C46" s="85">
        <v>10</v>
      </c>
      <c r="D46" s="85">
        <v>20.34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f>'Pri Sec_outstanding_6'!E46+NPS_OS_8!E46</f>
        <v>0</v>
      </c>
      <c r="O46" s="85">
        <f>'Pri Sec_outstanding_6'!F46+NPS_OS_8!F46</f>
        <v>0</v>
      </c>
      <c r="P46" s="85">
        <v>0</v>
      </c>
      <c r="Q46" s="85">
        <v>0</v>
      </c>
    </row>
    <row r="47" spans="1:17" ht="12.95" customHeight="1" x14ac:dyDescent="0.2">
      <c r="A47" s="48">
        <v>41</v>
      </c>
      <c r="B47" s="49" t="s">
        <v>202</v>
      </c>
      <c r="C47" s="85">
        <v>5</v>
      </c>
      <c r="D47" s="85">
        <v>10.78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f>'Pri Sec_outstanding_6'!E47+NPS_OS_8!E47</f>
        <v>1</v>
      </c>
      <c r="O47" s="85">
        <f>'Pri Sec_outstanding_6'!F47+NPS_OS_8!F47</f>
        <v>2</v>
      </c>
      <c r="P47" s="85">
        <v>0</v>
      </c>
      <c r="Q47" s="85">
        <v>0</v>
      </c>
    </row>
    <row r="48" spans="1:17" ht="12.95" customHeight="1" x14ac:dyDescent="0.2">
      <c r="A48" s="48">
        <v>42</v>
      </c>
      <c r="B48" s="49" t="s">
        <v>71</v>
      </c>
      <c r="C48" s="85">
        <v>94</v>
      </c>
      <c r="D48" s="85">
        <v>188.48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f>'Pri Sec_outstanding_6'!E48+NPS_OS_8!E48</f>
        <v>0</v>
      </c>
      <c r="O48" s="85">
        <f>'Pri Sec_outstanding_6'!F48+NPS_OS_8!F48</f>
        <v>0</v>
      </c>
      <c r="P48" s="85">
        <v>0</v>
      </c>
      <c r="Q48" s="85">
        <v>0</v>
      </c>
    </row>
    <row r="49" spans="1:17" ht="12.95" customHeight="1" x14ac:dyDescent="0.2">
      <c r="A49" s="48"/>
      <c r="B49" s="140" t="s">
        <v>291</v>
      </c>
      <c r="C49" s="164">
        <f>SUM(C28:C48)</f>
        <v>1754</v>
      </c>
      <c r="D49" s="164">
        <f t="shared" ref="D49:Q49" si="4">SUM(D28:D48)</f>
        <v>3509.1800000000012</v>
      </c>
      <c r="E49" s="164">
        <f t="shared" si="4"/>
        <v>779</v>
      </c>
      <c r="F49" s="164">
        <f t="shared" si="4"/>
        <v>792</v>
      </c>
      <c r="G49" s="164">
        <f t="shared" si="4"/>
        <v>2611.42</v>
      </c>
      <c r="H49" s="164">
        <f t="shared" si="4"/>
        <v>282</v>
      </c>
      <c r="I49" s="164">
        <f t="shared" si="4"/>
        <v>949.47</v>
      </c>
      <c r="J49" s="164">
        <f t="shared" si="4"/>
        <v>791</v>
      </c>
      <c r="K49" s="164">
        <f t="shared" si="4"/>
        <v>2581.42</v>
      </c>
      <c r="L49" s="164">
        <f t="shared" si="4"/>
        <v>0</v>
      </c>
      <c r="M49" s="164">
        <f t="shared" si="4"/>
        <v>0</v>
      </c>
      <c r="N49" s="164">
        <f t="shared" si="4"/>
        <v>3077</v>
      </c>
      <c r="O49" s="164">
        <f t="shared" si="4"/>
        <v>8700.75</v>
      </c>
      <c r="P49" s="164">
        <f t="shared" si="4"/>
        <v>1138</v>
      </c>
      <c r="Q49" s="164">
        <f t="shared" si="4"/>
        <v>2573.42</v>
      </c>
    </row>
    <row r="50" spans="1:17" s="167" customFormat="1" ht="12.95" customHeight="1" x14ac:dyDescent="0.2">
      <c r="A50" s="324"/>
      <c r="B50" s="140" t="s">
        <v>595</v>
      </c>
      <c r="C50" s="164">
        <f>C49+C27</f>
        <v>9921</v>
      </c>
      <c r="D50" s="164">
        <f t="shared" ref="D50:Q50" si="5">D49+D27</f>
        <v>19841.96</v>
      </c>
      <c r="E50" s="164">
        <f t="shared" si="5"/>
        <v>7515</v>
      </c>
      <c r="F50" s="164">
        <f t="shared" si="5"/>
        <v>6685</v>
      </c>
      <c r="G50" s="164">
        <f t="shared" si="5"/>
        <v>33413.29</v>
      </c>
      <c r="H50" s="164">
        <f t="shared" si="5"/>
        <v>2409</v>
      </c>
      <c r="I50" s="164">
        <f t="shared" si="5"/>
        <v>11500.38</v>
      </c>
      <c r="J50" s="164">
        <f t="shared" si="5"/>
        <v>5334</v>
      </c>
      <c r="K50" s="164">
        <f t="shared" si="5"/>
        <v>14776.27</v>
      </c>
      <c r="L50" s="164">
        <f t="shared" si="5"/>
        <v>8</v>
      </c>
      <c r="M50" s="164">
        <f t="shared" si="5"/>
        <v>51</v>
      </c>
      <c r="N50" s="164">
        <f t="shared" si="5"/>
        <v>77850</v>
      </c>
      <c r="O50" s="164">
        <f t="shared" si="5"/>
        <v>236660.83</v>
      </c>
      <c r="P50" s="164">
        <f t="shared" si="5"/>
        <v>24914</v>
      </c>
      <c r="Q50" s="164">
        <f t="shared" si="5"/>
        <v>68735.26999999999</v>
      </c>
    </row>
    <row r="51" spans="1:17" ht="12.95" customHeight="1" x14ac:dyDescent="0.2">
      <c r="A51" s="48">
        <v>43</v>
      </c>
      <c r="B51" s="49" t="s">
        <v>41</v>
      </c>
      <c r="C51" s="85">
        <v>0</v>
      </c>
      <c r="D51" s="85"/>
      <c r="E51" s="85">
        <v>12</v>
      </c>
      <c r="F51" s="85">
        <v>11</v>
      </c>
      <c r="G51" s="85">
        <v>96.34</v>
      </c>
      <c r="H51" s="85">
        <v>3</v>
      </c>
      <c r="I51" s="85">
        <v>5.78</v>
      </c>
      <c r="J51" s="85">
        <v>10</v>
      </c>
      <c r="K51" s="85">
        <v>94.98</v>
      </c>
      <c r="L51" s="85">
        <v>0</v>
      </c>
      <c r="M51" s="85">
        <v>0</v>
      </c>
      <c r="N51" s="85">
        <f>'Pri Sec_outstanding_6'!E51+NPS_OS_8!E51</f>
        <v>1106</v>
      </c>
      <c r="O51" s="85">
        <f>'Pri Sec_outstanding_6'!F51+NPS_OS_8!F51</f>
        <v>2709.96</v>
      </c>
      <c r="P51" s="85">
        <v>348</v>
      </c>
      <c r="Q51" s="85">
        <v>874.7</v>
      </c>
    </row>
    <row r="52" spans="1:17" ht="12.95" customHeight="1" x14ac:dyDescent="0.2">
      <c r="A52" s="48">
        <v>44</v>
      </c>
      <c r="B52" s="49" t="s">
        <v>203</v>
      </c>
      <c r="C52" s="85">
        <v>0</v>
      </c>
      <c r="D52" s="85"/>
      <c r="E52" s="85">
        <v>1</v>
      </c>
      <c r="F52" s="85">
        <v>1</v>
      </c>
      <c r="G52" s="85">
        <v>3</v>
      </c>
      <c r="H52" s="85">
        <v>0</v>
      </c>
      <c r="I52" s="85">
        <v>0</v>
      </c>
      <c r="J52" s="85">
        <v>1</v>
      </c>
      <c r="K52" s="85">
        <v>2.13</v>
      </c>
      <c r="L52" s="85">
        <v>0</v>
      </c>
      <c r="M52" s="85">
        <v>0</v>
      </c>
      <c r="N52" s="85">
        <f>'Pri Sec_outstanding_6'!E52+NPS_OS_8!E52</f>
        <v>577</v>
      </c>
      <c r="O52" s="85">
        <f>'Pri Sec_outstanding_6'!F52+NPS_OS_8!F52</f>
        <v>1136</v>
      </c>
      <c r="P52" s="85">
        <v>181</v>
      </c>
      <c r="Q52" s="85">
        <v>387</v>
      </c>
    </row>
    <row r="53" spans="1:17" ht="12.95" customHeight="1" x14ac:dyDescent="0.2">
      <c r="A53" s="48">
        <v>45</v>
      </c>
      <c r="B53" s="49" t="s">
        <v>47</v>
      </c>
      <c r="C53" s="85">
        <v>0</v>
      </c>
      <c r="D53" s="85"/>
      <c r="E53" s="85">
        <v>32</v>
      </c>
      <c r="F53" s="85">
        <v>30</v>
      </c>
      <c r="G53" s="85">
        <v>103.53</v>
      </c>
      <c r="H53" s="85">
        <v>7</v>
      </c>
      <c r="I53" s="85">
        <v>24.55</v>
      </c>
      <c r="J53" s="85">
        <v>0</v>
      </c>
      <c r="K53" s="85">
        <v>0</v>
      </c>
      <c r="L53" s="85">
        <v>0</v>
      </c>
      <c r="M53" s="85">
        <v>0</v>
      </c>
      <c r="N53" s="85">
        <f>'Pri Sec_outstanding_6'!E53+NPS_OS_8!E53</f>
        <v>2209</v>
      </c>
      <c r="O53" s="85">
        <f>'Pri Sec_outstanding_6'!F53+NPS_OS_8!F53</f>
        <v>4715.24</v>
      </c>
      <c r="P53" s="85">
        <v>668</v>
      </c>
      <c r="Q53" s="85">
        <v>1422.39</v>
      </c>
    </row>
    <row r="54" spans="1:17" s="167" customFormat="1" ht="12.95" customHeight="1" x14ac:dyDescent="0.2">
      <c r="A54" s="324"/>
      <c r="B54" s="140" t="s">
        <v>296</v>
      </c>
      <c r="C54" s="164">
        <f>SUM(C51:C53)</f>
        <v>0</v>
      </c>
      <c r="D54" s="164">
        <f t="shared" ref="D54:Q54" si="6">SUM(D51:D53)</f>
        <v>0</v>
      </c>
      <c r="E54" s="164">
        <f t="shared" si="6"/>
        <v>45</v>
      </c>
      <c r="F54" s="164">
        <f t="shared" si="6"/>
        <v>42</v>
      </c>
      <c r="G54" s="164">
        <f t="shared" si="6"/>
        <v>202.87</v>
      </c>
      <c r="H54" s="164">
        <f t="shared" si="6"/>
        <v>10</v>
      </c>
      <c r="I54" s="164">
        <f t="shared" si="6"/>
        <v>30.330000000000002</v>
      </c>
      <c r="J54" s="164">
        <f t="shared" si="6"/>
        <v>11</v>
      </c>
      <c r="K54" s="164">
        <f t="shared" si="6"/>
        <v>97.11</v>
      </c>
      <c r="L54" s="164">
        <f t="shared" si="6"/>
        <v>0</v>
      </c>
      <c r="M54" s="164">
        <f t="shared" si="6"/>
        <v>0</v>
      </c>
      <c r="N54" s="164">
        <f t="shared" si="6"/>
        <v>3892</v>
      </c>
      <c r="O54" s="164">
        <f t="shared" si="6"/>
        <v>8561.2000000000007</v>
      </c>
      <c r="P54" s="164">
        <f t="shared" si="6"/>
        <v>1197</v>
      </c>
      <c r="Q54" s="164">
        <f t="shared" si="6"/>
        <v>2684.09</v>
      </c>
    </row>
    <row r="55" spans="1:17" ht="12.95" customHeight="1" x14ac:dyDescent="0.2">
      <c r="A55" s="48">
        <v>46</v>
      </c>
      <c r="B55" s="49" t="s">
        <v>596</v>
      </c>
      <c r="C55" s="85">
        <v>0</v>
      </c>
      <c r="D55" s="85"/>
      <c r="E55" s="85">
        <v>0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  <c r="M55" s="85">
        <v>0</v>
      </c>
      <c r="N55" s="85">
        <f>'Pri Sec_outstanding_6'!E55+NPS_OS_8!E55</f>
        <v>71</v>
      </c>
      <c r="O55" s="85">
        <f>'Pri Sec_outstanding_6'!F55+NPS_OS_8!F55</f>
        <v>276</v>
      </c>
      <c r="P55" s="85">
        <v>0</v>
      </c>
      <c r="Q55" s="85">
        <v>0</v>
      </c>
    </row>
    <row r="56" spans="1:17" s="167" customFormat="1" ht="12.95" customHeight="1" x14ac:dyDescent="0.2">
      <c r="A56" s="324"/>
      <c r="B56" s="140" t="s">
        <v>294</v>
      </c>
      <c r="C56" s="164">
        <f>C55</f>
        <v>0</v>
      </c>
      <c r="D56" s="164">
        <f t="shared" ref="D56:Q56" si="7">D55</f>
        <v>0</v>
      </c>
      <c r="E56" s="164">
        <f t="shared" si="7"/>
        <v>0</v>
      </c>
      <c r="F56" s="164">
        <f t="shared" si="7"/>
        <v>0</v>
      </c>
      <c r="G56" s="164">
        <f t="shared" si="7"/>
        <v>0</v>
      </c>
      <c r="H56" s="164">
        <f t="shared" si="7"/>
        <v>0</v>
      </c>
      <c r="I56" s="164">
        <f t="shared" si="7"/>
        <v>0</v>
      </c>
      <c r="J56" s="164">
        <f t="shared" si="7"/>
        <v>0</v>
      </c>
      <c r="K56" s="164">
        <f t="shared" si="7"/>
        <v>0</v>
      </c>
      <c r="L56" s="164">
        <f t="shared" si="7"/>
        <v>0</v>
      </c>
      <c r="M56" s="164">
        <f t="shared" si="7"/>
        <v>0</v>
      </c>
      <c r="N56" s="164">
        <f t="shared" si="7"/>
        <v>71</v>
      </c>
      <c r="O56" s="164">
        <f t="shared" si="7"/>
        <v>276</v>
      </c>
      <c r="P56" s="164">
        <f t="shared" si="7"/>
        <v>0</v>
      </c>
      <c r="Q56" s="164">
        <f t="shared" si="7"/>
        <v>0</v>
      </c>
    </row>
    <row r="57" spans="1:17" ht="12.95" customHeight="1" x14ac:dyDescent="0.2">
      <c r="A57" s="48">
        <v>47</v>
      </c>
      <c r="B57" s="49" t="s">
        <v>588</v>
      </c>
      <c r="C57" s="85">
        <v>79</v>
      </c>
      <c r="D57" s="85">
        <v>158.04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f>'Pri Sec_outstanding_6'!E57+NPS_OS_8!E57</f>
        <v>0</v>
      </c>
      <c r="O57" s="85">
        <f>'Pri Sec_outstanding_6'!F57+NPS_OS_8!F57</f>
        <v>0</v>
      </c>
      <c r="P57" s="85">
        <v>0</v>
      </c>
      <c r="Q57" s="85">
        <v>0</v>
      </c>
    </row>
    <row r="58" spans="1:17" ht="12.95" customHeight="1" x14ac:dyDescent="0.2">
      <c r="A58" s="48">
        <v>48</v>
      </c>
      <c r="B58" s="49" t="s">
        <v>589</v>
      </c>
      <c r="C58" s="85">
        <v>0</v>
      </c>
      <c r="D58" s="85"/>
      <c r="E58" s="85">
        <v>0</v>
      </c>
      <c r="F58" s="85">
        <v>0</v>
      </c>
      <c r="G58" s="85">
        <v>0</v>
      </c>
      <c r="H58" s="85">
        <v>0</v>
      </c>
      <c r="I58" s="85">
        <v>0</v>
      </c>
      <c r="J58" s="85">
        <v>0</v>
      </c>
      <c r="K58" s="85">
        <v>0</v>
      </c>
      <c r="L58" s="85">
        <v>0</v>
      </c>
      <c r="M58" s="85">
        <v>0</v>
      </c>
      <c r="N58" s="85">
        <f>'Pri Sec_outstanding_6'!E58+NPS_OS_8!E58</f>
        <v>0</v>
      </c>
      <c r="O58" s="85">
        <f>'Pri Sec_outstanding_6'!F58+NPS_OS_8!F58</f>
        <v>0</v>
      </c>
      <c r="P58" s="85">
        <v>0</v>
      </c>
      <c r="Q58" s="85">
        <v>0</v>
      </c>
    </row>
    <row r="59" spans="1:17" ht="12.95" customHeight="1" x14ac:dyDescent="0.2">
      <c r="A59" s="48">
        <v>49</v>
      </c>
      <c r="B59" s="49" t="s">
        <v>590</v>
      </c>
      <c r="C59" s="85">
        <v>0</v>
      </c>
      <c r="D59" s="85"/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f>'Pri Sec_outstanding_6'!E59+NPS_OS_8!E59</f>
        <v>0</v>
      </c>
      <c r="O59" s="85">
        <f>'Pri Sec_outstanding_6'!F59+NPS_OS_8!F59</f>
        <v>0</v>
      </c>
      <c r="P59" s="85">
        <v>0</v>
      </c>
      <c r="Q59" s="85">
        <v>0</v>
      </c>
    </row>
    <row r="60" spans="1:17" ht="12.95" customHeight="1" x14ac:dyDescent="0.2">
      <c r="A60" s="333">
        <v>50</v>
      </c>
      <c r="B60" s="334" t="s">
        <v>591</v>
      </c>
      <c r="C60" s="85">
        <v>0</v>
      </c>
      <c r="D60" s="85"/>
      <c r="E60" s="85">
        <v>0</v>
      </c>
      <c r="F60" s="85">
        <v>0</v>
      </c>
      <c r="G60" s="85">
        <v>0</v>
      </c>
      <c r="H60" s="337">
        <v>0</v>
      </c>
      <c r="I60" s="337">
        <v>0</v>
      </c>
      <c r="J60" s="85">
        <v>0</v>
      </c>
      <c r="K60" s="85">
        <v>0</v>
      </c>
      <c r="L60" s="85">
        <v>0</v>
      </c>
      <c r="M60" s="85">
        <v>0</v>
      </c>
      <c r="N60" s="85">
        <f>'Pri Sec_outstanding_6'!E60+NPS_OS_8!E60</f>
        <v>0</v>
      </c>
      <c r="O60" s="85">
        <f>'Pri Sec_outstanding_6'!F60+NPS_OS_8!F60</f>
        <v>0</v>
      </c>
      <c r="P60" s="85">
        <v>0</v>
      </c>
      <c r="Q60" s="85">
        <v>0</v>
      </c>
    </row>
    <row r="61" spans="1:17" ht="12.95" customHeight="1" x14ac:dyDescent="0.2">
      <c r="A61" s="333">
        <v>51</v>
      </c>
      <c r="B61" s="334" t="s">
        <v>592</v>
      </c>
      <c r="C61" s="85">
        <v>0</v>
      </c>
      <c r="D61" s="85"/>
      <c r="E61" s="85">
        <v>0</v>
      </c>
      <c r="F61" s="85">
        <v>0</v>
      </c>
      <c r="G61" s="85">
        <v>0</v>
      </c>
      <c r="H61" s="337">
        <v>0</v>
      </c>
      <c r="I61" s="337">
        <v>0</v>
      </c>
      <c r="J61" s="85">
        <v>0</v>
      </c>
      <c r="K61" s="85">
        <v>0</v>
      </c>
      <c r="L61" s="85">
        <v>0</v>
      </c>
      <c r="M61" s="85">
        <v>0</v>
      </c>
      <c r="N61" s="85">
        <f>'Pri Sec_outstanding_6'!E61+NPS_OS_8!E61</f>
        <v>0</v>
      </c>
      <c r="O61" s="85">
        <f>'Pri Sec_outstanding_6'!F61+NPS_OS_8!F61</f>
        <v>0</v>
      </c>
      <c r="P61" s="85">
        <v>0</v>
      </c>
      <c r="Q61" s="85">
        <v>0</v>
      </c>
    </row>
    <row r="62" spans="1:17" ht="12.95" customHeight="1" x14ac:dyDescent="0.2">
      <c r="A62" s="333">
        <v>52</v>
      </c>
      <c r="B62" s="334" t="s">
        <v>582</v>
      </c>
      <c r="C62" s="85">
        <v>0</v>
      </c>
      <c r="D62" s="85"/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f>'Pri Sec_outstanding_6'!E62+NPS_OS_8!E62</f>
        <v>0</v>
      </c>
      <c r="O62" s="85">
        <f>'Pri Sec_outstanding_6'!F62+NPS_OS_8!F62</f>
        <v>0</v>
      </c>
      <c r="P62" s="85">
        <v>0</v>
      </c>
      <c r="Q62" s="85">
        <v>0</v>
      </c>
    </row>
    <row r="63" spans="1:17" ht="12.95" customHeight="1" x14ac:dyDescent="0.2">
      <c r="A63" s="333">
        <v>53</v>
      </c>
      <c r="B63" s="334" t="s">
        <v>593</v>
      </c>
      <c r="C63" s="85">
        <v>0</v>
      </c>
      <c r="D63" s="85"/>
      <c r="E63" s="85">
        <v>0</v>
      </c>
      <c r="F63" s="85">
        <v>0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85">
        <v>0</v>
      </c>
      <c r="N63" s="85">
        <f>'Pri Sec_outstanding_6'!E63+NPS_OS_8!E63</f>
        <v>0</v>
      </c>
      <c r="O63" s="85">
        <f>'Pri Sec_outstanding_6'!F63+NPS_OS_8!F63</f>
        <v>0</v>
      </c>
      <c r="P63" s="85">
        <v>0</v>
      </c>
      <c r="Q63" s="85">
        <v>0</v>
      </c>
    </row>
    <row r="64" spans="1:17" s="167" customFormat="1" ht="12.95" customHeight="1" x14ac:dyDescent="0.2">
      <c r="A64" s="335"/>
      <c r="B64" s="336" t="s">
        <v>594</v>
      </c>
      <c r="C64" s="164">
        <f>SUM(C57:C63)</f>
        <v>79</v>
      </c>
      <c r="D64" s="164">
        <f t="shared" ref="D64:Q64" si="8">SUM(D57:D63)</f>
        <v>158.04</v>
      </c>
      <c r="E64" s="164">
        <f t="shared" si="8"/>
        <v>0</v>
      </c>
      <c r="F64" s="164">
        <f t="shared" si="8"/>
        <v>0</v>
      </c>
      <c r="G64" s="164">
        <f t="shared" si="8"/>
        <v>0</v>
      </c>
      <c r="H64" s="164">
        <f t="shared" si="8"/>
        <v>0</v>
      </c>
      <c r="I64" s="164">
        <f t="shared" si="8"/>
        <v>0</v>
      </c>
      <c r="J64" s="164">
        <f t="shared" si="8"/>
        <v>0</v>
      </c>
      <c r="K64" s="164">
        <f t="shared" si="8"/>
        <v>0</v>
      </c>
      <c r="L64" s="164">
        <f t="shared" si="8"/>
        <v>0</v>
      </c>
      <c r="M64" s="164">
        <f t="shared" si="8"/>
        <v>0</v>
      </c>
      <c r="N64" s="164">
        <f t="shared" si="8"/>
        <v>0</v>
      </c>
      <c r="O64" s="164">
        <f t="shared" si="8"/>
        <v>0</v>
      </c>
      <c r="P64" s="164">
        <f t="shared" si="8"/>
        <v>0</v>
      </c>
      <c r="Q64" s="164">
        <f t="shared" si="8"/>
        <v>0</v>
      </c>
    </row>
    <row r="65" spans="1:17" s="167" customFormat="1" ht="12.95" customHeight="1" x14ac:dyDescent="0.2">
      <c r="A65" s="336"/>
      <c r="B65" s="336" t="s">
        <v>0</v>
      </c>
      <c r="C65" s="164">
        <f>C64+C56+C54+C50</f>
        <v>10000</v>
      </c>
      <c r="D65" s="164">
        <f t="shared" ref="D65:Q65" si="9">D64+D56+D54+D50</f>
        <v>20000</v>
      </c>
      <c r="E65" s="164">
        <f t="shared" si="9"/>
        <v>7560</v>
      </c>
      <c r="F65" s="164">
        <f t="shared" si="9"/>
        <v>6727</v>
      </c>
      <c r="G65" s="164">
        <f t="shared" si="9"/>
        <v>33616.160000000003</v>
      </c>
      <c r="H65" s="164">
        <f t="shared" si="9"/>
        <v>2419</v>
      </c>
      <c r="I65" s="164">
        <f t="shared" si="9"/>
        <v>11530.71</v>
      </c>
      <c r="J65" s="164">
        <f t="shared" si="9"/>
        <v>5345</v>
      </c>
      <c r="K65" s="164">
        <f t="shared" si="9"/>
        <v>14873.380000000001</v>
      </c>
      <c r="L65" s="164">
        <f t="shared" si="9"/>
        <v>8</v>
      </c>
      <c r="M65" s="164">
        <f t="shared" si="9"/>
        <v>51</v>
      </c>
      <c r="N65" s="164">
        <f t="shared" si="9"/>
        <v>81813</v>
      </c>
      <c r="O65" s="164">
        <f t="shared" si="9"/>
        <v>245498.03</v>
      </c>
      <c r="P65" s="164">
        <f t="shared" si="9"/>
        <v>26111</v>
      </c>
      <c r="Q65" s="164">
        <f t="shared" si="9"/>
        <v>71419.359999999986</v>
      </c>
    </row>
    <row r="66" spans="1:17" x14ac:dyDescent="0.2">
      <c r="G66" s="182" t="s">
        <v>1017</v>
      </c>
    </row>
  </sheetData>
  <autoFilter ref="A5:Q6"/>
  <mergeCells count="16">
    <mergeCell ref="A1:Q1"/>
    <mergeCell ref="B2:C2"/>
    <mergeCell ref="N2:O2"/>
    <mergeCell ref="P3:Q3"/>
    <mergeCell ref="C3:D3"/>
    <mergeCell ref="N3:O3"/>
    <mergeCell ref="P4:Q4"/>
    <mergeCell ref="F3:G3"/>
    <mergeCell ref="H3:I3"/>
    <mergeCell ref="J3:K3"/>
    <mergeCell ref="L3:M3"/>
    <mergeCell ref="F4:G4"/>
    <mergeCell ref="H4:I4"/>
    <mergeCell ref="J4:K4"/>
    <mergeCell ref="L4:M4"/>
    <mergeCell ref="N4:O4"/>
  </mergeCells>
  <pageMargins left="1.95" right="0" top="0.25" bottom="0" header="0.3" footer="0.3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6"/>
  <sheetViews>
    <sheetView zoomScaleNormal="100" workbookViewId="0">
      <pane xSplit="2" ySplit="4" topLeftCell="C50" activePane="bottomRight" state="frozen"/>
      <selection pane="topRight" activeCell="C1" sqref="C1"/>
      <selection pane="bottomLeft" activeCell="A6" sqref="A6"/>
      <selection pane="bottomRight" activeCell="N16" sqref="N16"/>
    </sheetView>
  </sheetViews>
  <sheetFormatPr defaultColWidth="9.140625" defaultRowHeight="15" customHeight="1" x14ac:dyDescent="0.2"/>
  <cols>
    <col min="1" max="1" width="6" style="33" customWidth="1"/>
    <col min="2" max="2" width="22.140625" style="30" customWidth="1"/>
    <col min="3" max="3" width="9.85546875" style="34" bestFit="1" customWidth="1"/>
    <col min="4" max="4" width="8.5703125" style="34" bestFit="1" customWidth="1"/>
    <col min="5" max="5" width="10.140625" style="34" bestFit="1" customWidth="1"/>
    <col min="6" max="6" width="9.140625" style="34" bestFit="1" customWidth="1"/>
    <col min="7" max="7" width="10.140625" style="30" bestFit="1" customWidth="1"/>
    <col min="8" max="8" width="9.85546875" style="34" customWidth="1"/>
    <col min="9" max="9" width="9.85546875" style="30" bestFit="1" customWidth="1"/>
    <col min="10" max="10" width="9.140625" style="34" bestFit="1" customWidth="1"/>
    <col min="11" max="12" width="9.140625" style="30" customWidth="1"/>
    <col min="13" max="13" width="11.5703125" style="34" bestFit="1" customWidth="1"/>
    <col min="14" max="16384" width="9.140625" style="30"/>
  </cols>
  <sheetData>
    <row r="1" spans="1:14" ht="15" customHeight="1" x14ac:dyDescent="0.2">
      <c r="A1" s="546" t="s">
        <v>630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4" ht="15" customHeight="1" x14ac:dyDescent="0.2">
      <c r="A2" s="31"/>
      <c r="B2" s="32" t="s">
        <v>11</v>
      </c>
      <c r="C2" s="58"/>
      <c r="D2" s="58"/>
      <c r="I2" s="562" t="s">
        <v>166</v>
      </c>
      <c r="J2" s="562"/>
    </row>
    <row r="3" spans="1:14" ht="15" customHeight="1" x14ac:dyDescent="0.2">
      <c r="A3" s="563" t="s">
        <v>158</v>
      </c>
      <c r="B3" s="565" t="s">
        <v>2</v>
      </c>
      <c r="C3" s="567" t="s">
        <v>1</v>
      </c>
      <c r="D3" s="569"/>
      <c r="E3" s="569"/>
      <c r="F3" s="568"/>
      <c r="G3" s="567" t="s">
        <v>219</v>
      </c>
      <c r="H3" s="569"/>
      <c r="I3" s="569"/>
      <c r="J3" s="568"/>
    </row>
    <row r="4" spans="1:14" ht="15" customHeight="1" x14ac:dyDescent="0.2">
      <c r="A4" s="564"/>
      <c r="B4" s="566"/>
      <c r="C4" s="567" t="s">
        <v>217</v>
      </c>
      <c r="D4" s="568"/>
      <c r="E4" s="530" t="s">
        <v>218</v>
      </c>
      <c r="F4" s="530"/>
      <c r="G4" s="567" t="s">
        <v>217</v>
      </c>
      <c r="H4" s="568"/>
      <c r="I4" s="530" t="s">
        <v>218</v>
      </c>
      <c r="J4" s="530"/>
    </row>
    <row r="5" spans="1:14" ht="15" customHeight="1" x14ac:dyDescent="0.2">
      <c r="A5" s="56"/>
      <c r="B5" s="57"/>
      <c r="C5" s="429" t="s">
        <v>28</v>
      </c>
      <c r="D5" s="431" t="s">
        <v>15</v>
      </c>
      <c r="E5" s="429" t="s">
        <v>28</v>
      </c>
      <c r="F5" s="429" t="s">
        <v>15</v>
      </c>
      <c r="G5" s="429" t="s">
        <v>28</v>
      </c>
      <c r="H5" s="431" t="s">
        <v>15</v>
      </c>
      <c r="I5" s="429" t="s">
        <v>28</v>
      </c>
      <c r="J5" s="429" t="s">
        <v>15</v>
      </c>
    </row>
    <row r="6" spans="1:14" ht="14.1" customHeight="1" x14ac:dyDescent="0.2">
      <c r="A6" s="48">
        <v>1</v>
      </c>
      <c r="B6" s="49" t="s">
        <v>50</v>
      </c>
      <c r="C6" s="86">
        <v>5345</v>
      </c>
      <c r="D6" s="86">
        <v>613</v>
      </c>
      <c r="E6" s="86">
        <v>1525</v>
      </c>
      <c r="F6" s="86">
        <v>2084</v>
      </c>
      <c r="G6" s="91">
        <v>154</v>
      </c>
      <c r="H6" s="86">
        <v>68</v>
      </c>
      <c r="I6" s="91">
        <v>329</v>
      </c>
      <c r="J6" s="86">
        <v>467</v>
      </c>
    </row>
    <row r="7" spans="1:14" ht="14.1" customHeight="1" x14ac:dyDescent="0.2">
      <c r="A7" s="48">
        <v>2</v>
      </c>
      <c r="B7" s="49" t="s">
        <v>51</v>
      </c>
      <c r="C7" s="86">
        <v>37</v>
      </c>
      <c r="D7" s="86">
        <v>10</v>
      </c>
      <c r="E7" s="86">
        <v>37</v>
      </c>
      <c r="F7" s="86">
        <v>33</v>
      </c>
      <c r="G7" s="91">
        <v>3</v>
      </c>
      <c r="H7" s="86">
        <v>0.2</v>
      </c>
      <c r="I7" s="91">
        <v>3</v>
      </c>
      <c r="J7" s="86">
        <v>3</v>
      </c>
    </row>
    <row r="8" spans="1:14" ht="14.1" customHeight="1" x14ac:dyDescent="0.2">
      <c r="A8" s="48">
        <v>3</v>
      </c>
      <c r="B8" s="49" t="s">
        <v>52</v>
      </c>
      <c r="C8" s="86">
        <v>5236</v>
      </c>
      <c r="D8" s="86">
        <v>849</v>
      </c>
      <c r="E8" s="86">
        <v>1496</v>
      </c>
      <c r="F8" s="86">
        <v>2917</v>
      </c>
      <c r="G8" s="91">
        <v>116</v>
      </c>
      <c r="H8" s="86">
        <v>2</v>
      </c>
      <c r="I8" s="91">
        <v>96</v>
      </c>
      <c r="J8" s="86">
        <v>105</v>
      </c>
    </row>
    <row r="9" spans="1:14" ht="14.1" customHeight="1" x14ac:dyDescent="0.2">
      <c r="A9" s="48">
        <v>4</v>
      </c>
      <c r="B9" s="49" t="s">
        <v>53</v>
      </c>
      <c r="C9" s="86">
        <v>13542</v>
      </c>
      <c r="D9" s="86">
        <v>15624</v>
      </c>
      <c r="E9" s="86">
        <v>7512</v>
      </c>
      <c r="F9" s="86">
        <v>9096</v>
      </c>
      <c r="G9" s="91">
        <v>27</v>
      </c>
      <c r="H9" s="86">
        <v>66</v>
      </c>
      <c r="I9" s="91">
        <v>25</v>
      </c>
      <c r="J9" s="86">
        <v>59</v>
      </c>
    </row>
    <row r="10" spans="1:14" ht="14.1" customHeight="1" x14ac:dyDescent="0.2">
      <c r="A10" s="48">
        <v>5</v>
      </c>
      <c r="B10" s="49" t="s">
        <v>54</v>
      </c>
      <c r="C10" s="86">
        <v>354</v>
      </c>
      <c r="D10" s="86">
        <v>297</v>
      </c>
      <c r="E10" s="86">
        <v>318</v>
      </c>
      <c r="F10" s="86">
        <v>203</v>
      </c>
      <c r="G10" s="91">
        <v>64</v>
      </c>
      <c r="H10" s="86">
        <v>38</v>
      </c>
      <c r="I10" s="91">
        <v>57</v>
      </c>
      <c r="J10" s="86">
        <v>29</v>
      </c>
    </row>
    <row r="11" spans="1:14" ht="14.1" customHeight="1" x14ac:dyDescent="0.2">
      <c r="A11" s="48">
        <v>6</v>
      </c>
      <c r="B11" s="49" t="s">
        <v>55</v>
      </c>
      <c r="C11" s="86">
        <v>2481</v>
      </c>
      <c r="D11" s="86">
        <v>301.02</v>
      </c>
      <c r="E11" s="86">
        <v>495</v>
      </c>
      <c r="F11" s="86">
        <v>388.75</v>
      </c>
      <c r="G11" s="91">
        <v>72</v>
      </c>
      <c r="H11" s="86">
        <v>1.32</v>
      </c>
      <c r="I11" s="91">
        <v>11</v>
      </c>
      <c r="J11" s="86">
        <v>10.31</v>
      </c>
    </row>
    <row r="12" spans="1:14" ht="14.1" customHeight="1" x14ac:dyDescent="0.2">
      <c r="A12" s="48">
        <v>7</v>
      </c>
      <c r="B12" s="49" t="s">
        <v>56</v>
      </c>
      <c r="C12" s="86">
        <v>16203</v>
      </c>
      <c r="D12" s="86">
        <v>8904</v>
      </c>
      <c r="E12" s="86">
        <v>7413</v>
      </c>
      <c r="F12" s="86">
        <v>7805</v>
      </c>
      <c r="G12" s="91">
        <v>336</v>
      </c>
      <c r="H12" s="86">
        <v>70</v>
      </c>
      <c r="I12" s="91">
        <v>1188</v>
      </c>
      <c r="J12" s="86">
        <v>593</v>
      </c>
    </row>
    <row r="13" spans="1:14" ht="14.1" customHeight="1" x14ac:dyDescent="0.2">
      <c r="A13" s="48">
        <v>8</v>
      </c>
      <c r="B13" s="49" t="s">
        <v>43</v>
      </c>
      <c r="C13" s="86">
        <v>0</v>
      </c>
      <c r="D13" s="86">
        <v>0</v>
      </c>
      <c r="E13" s="86">
        <v>26</v>
      </c>
      <c r="F13" s="86">
        <v>18.09</v>
      </c>
      <c r="G13" s="91">
        <v>0</v>
      </c>
      <c r="H13" s="86">
        <v>0</v>
      </c>
      <c r="I13" s="91">
        <v>0</v>
      </c>
      <c r="J13" s="86">
        <v>0</v>
      </c>
    </row>
    <row r="14" spans="1:14" ht="14.1" customHeight="1" x14ac:dyDescent="0.2">
      <c r="A14" s="48">
        <v>9</v>
      </c>
      <c r="B14" s="49" t="s">
        <v>44</v>
      </c>
      <c r="C14" s="86">
        <v>205</v>
      </c>
      <c r="D14" s="86">
        <v>8</v>
      </c>
      <c r="E14" s="86">
        <v>106</v>
      </c>
      <c r="F14" s="86">
        <v>74</v>
      </c>
      <c r="G14" s="91">
        <v>32</v>
      </c>
      <c r="H14" s="86">
        <v>21</v>
      </c>
      <c r="I14" s="91">
        <v>1</v>
      </c>
      <c r="J14" s="86">
        <v>1</v>
      </c>
    </row>
    <row r="15" spans="1:14" ht="14.1" customHeight="1" x14ac:dyDescent="0.2">
      <c r="A15" s="48">
        <v>10</v>
      </c>
      <c r="B15" s="49" t="s">
        <v>76</v>
      </c>
      <c r="C15" s="86">
        <v>0</v>
      </c>
      <c r="D15" s="86">
        <v>0</v>
      </c>
      <c r="E15" s="86">
        <v>0</v>
      </c>
      <c r="F15" s="86">
        <v>0</v>
      </c>
      <c r="G15" s="91">
        <v>0</v>
      </c>
      <c r="H15" s="86">
        <v>0</v>
      </c>
      <c r="I15" s="91">
        <v>0</v>
      </c>
      <c r="J15" s="86">
        <v>0</v>
      </c>
    </row>
    <row r="16" spans="1:14" ht="14.1" customHeight="1" x14ac:dyDescent="0.2">
      <c r="A16" s="48">
        <v>11</v>
      </c>
      <c r="B16" s="49" t="s">
        <v>57</v>
      </c>
      <c r="C16" s="86">
        <v>1402</v>
      </c>
      <c r="D16" s="86">
        <v>312</v>
      </c>
      <c r="E16" s="86">
        <v>825</v>
      </c>
      <c r="F16" s="86">
        <v>1015</v>
      </c>
      <c r="G16" s="91">
        <v>60</v>
      </c>
      <c r="H16" s="86">
        <v>111</v>
      </c>
      <c r="I16" s="91">
        <v>29</v>
      </c>
      <c r="J16" s="86">
        <v>45</v>
      </c>
      <c r="N16" s="55"/>
    </row>
    <row r="17" spans="1:13" ht="14.1" customHeight="1" x14ac:dyDescent="0.2">
      <c r="A17" s="48">
        <v>12</v>
      </c>
      <c r="B17" s="49" t="s">
        <v>58</v>
      </c>
      <c r="C17" s="86">
        <v>10</v>
      </c>
      <c r="D17" s="86">
        <v>10</v>
      </c>
      <c r="E17" s="86">
        <v>0</v>
      </c>
      <c r="F17" s="86">
        <v>0</v>
      </c>
      <c r="G17" s="91">
        <v>0</v>
      </c>
      <c r="H17" s="86">
        <v>0</v>
      </c>
      <c r="I17" s="91">
        <v>0</v>
      </c>
      <c r="J17" s="86">
        <v>0</v>
      </c>
    </row>
    <row r="18" spans="1:13" ht="14.1" customHeight="1" x14ac:dyDescent="0.2">
      <c r="A18" s="48">
        <v>13</v>
      </c>
      <c r="B18" s="49" t="s">
        <v>186</v>
      </c>
      <c r="C18" s="86">
        <v>987</v>
      </c>
      <c r="D18" s="86">
        <v>69</v>
      </c>
      <c r="E18" s="86">
        <v>43</v>
      </c>
      <c r="F18" s="86">
        <v>56</v>
      </c>
      <c r="G18" s="91">
        <v>25</v>
      </c>
      <c r="H18" s="86">
        <v>3</v>
      </c>
      <c r="I18" s="91">
        <v>2</v>
      </c>
      <c r="J18" s="86">
        <v>3</v>
      </c>
    </row>
    <row r="19" spans="1:13" ht="14.1" customHeight="1" x14ac:dyDescent="0.2">
      <c r="A19" s="48">
        <v>14</v>
      </c>
      <c r="B19" s="49" t="s">
        <v>187</v>
      </c>
      <c r="C19" s="86">
        <v>63</v>
      </c>
      <c r="D19" s="86">
        <v>7.71</v>
      </c>
      <c r="E19" s="86">
        <v>57</v>
      </c>
      <c r="F19" s="86">
        <v>42.32</v>
      </c>
      <c r="G19" s="91">
        <v>5</v>
      </c>
      <c r="H19" s="86">
        <v>1.71</v>
      </c>
      <c r="I19" s="91">
        <v>2</v>
      </c>
      <c r="J19" s="86">
        <v>6.32</v>
      </c>
    </row>
    <row r="20" spans="1:13" ht="14.1" customHeight="1" x14ac:dyDescent="0.2">
      <c r="A20" s="48">
        <v>15</v>
      </c>
      <c r="B20" s="49" t="s">
        <v>59</v>
      </c>
      <c r="C20" s="86">
        <v>9523</v>
      </c>
      <c r="D20" s="86">
        <v>1418.03</v>
      </c>
      <c r="E20" s="86">
        <v>2605</v>
      </c>
      <c r="F20" s="86">
        <v>1590.12</v>
      </c>
      <c r="G20" s="91">
        <v>276</v>
      </c>
      <c r="H20" s="86">
        <v>154.91</v>
      </c>
      <c r="I20" s="91">
        <v>10</v>
      </c>
      <c r="J20" s="86">
        <v>8.98</v>
      </c>
    </row>
    <row r="21" spans="1:13" ht="14.1" customHeight="1" x14ac:dyDescent="0.2">
      <c r="A21" s="48">
        <v>16</v>
      </c>
      <c r="B21" s="49" t="s">
        <v>65</v>
      </c>
      <c r="C21" s="86">
        <v>32222</v>
      </c>
      <c r="D21" s="86">
        <v>10300</v>
      </c>
      <c r="E21" s="86">
        <v>8626</v>
      </c>
      <c r="F21" s="86">
        <v>4086</v>
      </c>
      <c r="G21" s="91">
        <v>705</v>
      </c>
      <c r="H21" s="86">
        <v>313</v>
      </c>
      <c r="I21" s="91">
        <v>2611</v>
      </c>
      <c r="J21" s="86">
        <v>1906</v>
      </c>
    </row>
    <row r="22" spans="1:13" ht="14.1" customHeight="1" x14ac:dyDescent="0.2">
      <c r="A22" s="48">
        <v>17</v>
      </c>
      <c r="B22" s="49" t="s">
        <v>60</v>
      </c>
      <c r="C22" s="86">
        <v>993</v>
      </c>
      <c r="D22" s="86">
        <v>57.5</v>
      </c>
      <c r="E22" s="86">
        <v>314</v>
      </c>
      <c r="F22" s="86">
        <v>432</v>
      </c>
      <c r="G22" s="91">
        <v>88</v>
      </c>
      <c r="H22" s="86">
        <v>6.1</v>
      </c>
      <c r="I22" s="91">
        <v>18</v>
      </c>
      <c r="J22" s="86">
        <v>15</v>
      </c>
    </row>
    <row r="23" spans="1:13" ht="14.1" customHeight="1" x14ac:dyDescent="0.2">
      <c r="A23" s="48">
        <v>18</v>
      </c>
      <c r="B23" s="49" t="s">
        <v>188</v>
      </c>
      <c r="C23" s="86">
        <v>89</v>
      </c>
      <c r="D23" s="86">
        <v>29</v>
      </c>
      <c r="E23" s="86">
        <v>89</v>
      </c>
      <c r="F23" s="86">
        <v>29</v>
      </c>
      <c r="G23" s="91">
        <v>22</v>
      </c>
      <c r="H23" s="86">
        <v>6</v>
      </c>
      <c r="I23" s="91">
        <v>22</v>
      </c>
      <c r="J23" s="86">
        <v>6</v>
      </c>
    </row>
    <row r="24" spans="1:13" ht="14.1" customHeight="1" x14ac:dyDescent="0.2">
      <c r="A24" s="424">
        <v>19</v>
      </c>
      <c r="B24" s="292" t="s">
        <v>61</v>
      </c>
      <c r="C24" s="332">
        <v>0</v>
      </c>
      <c r="D24" s="332">
        <v>0</v>
      </c>
      <c r="E24" s="332">
        <v>0</v>
      </c>
      <c r="F24" s="332">
        <v>0</v>
      </c>
      <c r="G24" s="389">
        <v>0</v>
      </c>
      <c r="H24" s="332">
        <v>0</v>
      </c>
      <c r="I24" s="389">
        <v>0</v>
      </c>
      <c r="J24" s="332">
        <v>0</v>
      </c>
    </row>
    <row r="25" spans="1:13" ht="14.1" customHeight="1" x14ac:dyDescent="0.2">
      <c r="A25" s="48">
        <v>20</v>
      </c>
      <c r="B25" s="49" t="s">
        <v>62</v>
      </c>
      <c r="C25" s="86">
        <v>0</v>
      </c>
      <c r="D25" s="86">
        <v>0</v>
      </c>
      <c r="E25" s="86">
        <v>0</v>
      </c>
      <c r="F25" s="86">
        <v>0</v>
      </c>
      <c r="G25" s="91">
        <v>0</v>
      </c>
      <c r="H25" s="86">
        <v>0</v>
      </c>
      <c r="I25" s="91">
        <v>0</v>
      </c>
      <c r="J25" s="86">
        <v>0</v>
      </c>
    </row>
    <row r="26" spans="1:13" ht="14.1" customHeight="1" x14ac:dyDescent="0.2">
      <c r="A26" s="48">
        <v>21</v>
      </c>
      <c r="B26" s="49" t="s">
        <v>45</v>
      </c>
      <c r="C26" s="86">
        <v>1267</v>
      </c>
      <c r="D26" s="86">
        <v>0</v>
      </c>
      <c r="E26" s="86">
        <v>95</v>
      </c>
      <c r="F26" s="86">
        <v>42</v>
      </c>
      <c r="G26" s="91">
        <v>77</v>
      </c>
      <c r="H26" s="86">
        <v>0</v>
      </c>
      <c r="I26" s="91">
        <v>7</v>
      </c>
      <c r="J26" s="86">
        <v>4</v>
      </c>
    </row>
    <row r="27" spans="1:13" s="55" customFormat="1" ht="14.1" customHeight="1" x14ac:dyDescent="0.2">
      <c r="A27" s="425"/>
      <c r="B27" s="140" t="s">
        <v>295</v>
      </c>
      <c r="C27" s="329">
        <f>SUM(C6:C26)</f>
        <v>89959</v>
      </c>
      <c r="D27" s="329">
        <f t="shared" ref="D27:J27" si="0">SUM(D6:D26)</f>
        <v>38809.259999999995</v>
      </c>
      <c r="E27" s="329">
        <f t="shared" si="0"/>
        <v>31582</v>
      </c>
      <c r="F27" s="329">
        <f t="shared" si="0"/>
        <v>29911.279999999999</v>
      </c>
      <c r="G27" s="329">
        <f t="shared" si="0"/>
        <v>2062</v>
      </c>
      <c r="H27" s="329">
        <f t="shared" si="0"/>
        <v>862.24</v>
      </c>
      <c r="I27" s="329">
        <f t="shared" si="0"/>
        <v>4411</v>
      </c>
      <c r="J27" s="329">
        <f t="shared" si="0"/>
        <v>3261.6099999999997</v>
      </c>
      <c r="M27" s="37"/>
    </row>
    <row r="28" spans="1:13" ht="14.1" customHeight="1" x14ac:dyDescent="0.2">
      <c r="A28" s="48">
        <v>22</v>
      </c>
      <c r="B28" s="49" t="s">
        <v>42</v>
      </c>
      <c r="C28" s="86">
        <v>0</v>
      </c>
      <c r="D28" s="86">
        <v>0</v>
      </c>
      <c r="E28" s="86">
        <v>27</v>
      </c>
      <c r="F28" s="86">
        <v>124.66</v>
      </c>
      <c r="G28" s="91">
        <v>0</v>
      </c>
      <c r="H28" s="86">
        <v>0</v>
      </c>
      <c r="I28" s="91">
        <v>26</v>
      </c>
      <c r="J28" s="86">
        <v>32.99</v>
      </c>
    </row>
    <row r="29" spans="1:13" ht="14.1" customHeight="1" x14ac:dyDescent="0.2">
      <c r="A29" s="48">
        <v>23</v>
      </c>
      <c r="B29" s="49" t="s">
        <v>189</v>
      </c>
      <c r="C29" s="86">
        <v>0</v>
      </c>
      <c r="D29" s="86">
        <v>0</v>
      </c>
      <c r="E29" s="86">
        <v>0</v>
      </c>
      <c r="F29" s="86">
        <v>0</v>
      </c>
      <c r="G29" s="91">
        <v>0</v>
      </c>
      <c r="H29" s="86">
        <v>0</v>
      </c>
      <c r="I29" s="91">
        <v>0</v>
      </c>
      <c r="J29" s="86">
        <v>0</v>
      </c>
    </row>
    <row r="30" spans="1:13" ht="14.1" customHeight="1" x14ac:dyDescent="0.2">
      <c r="A30" s="48">
        <v>24</v>
      </c>
      <c r="B30" s="49" t="s">
        <v>190</v>
      </c>
      <c r="C30" s="86">
        <v>0</v>
      </c>
      <c r="D30" s="86">
        <v>0</v>
      </c>
      <c r="E30" s="86">
        <v>0</v>
      </c>
      <c r="F30" s="86">
        <v>0</v>
      </c>
      <c r="G30" s="91">
        <v>0</v>
      </c>
      <c r="H30" s="86">
        <v>0</v>
      </c>
      <c r="I30" s="91">
        <v>0</v>
      </c>
      <c r="J30" s="86">
        <v>0</v>
      </c>
    </row>
    <row r="31" spans="1:13" ht="14.1" customHeight="1" x14ac:dyDescent="0.2">
      <c r="A31" s="48">
        <v>25</v>
      </c>
      <c r="B31" s="49" t="s">
        <v>46</v>
      </c>
      <c r="C31" s="86">
        <v>0</v>
      </c>
      <c r="D31" s="86">
        <v>0</v>
      </c>
      <c r="E31" s="86">
        <v>0</v>
      </c>
      <c r="F31" s="86">
        <v>0</v>
      </c>
      <c r="G31" s="91">
        <v>0</v>
      </c>
      <c r="H31" s="86">
        <v>0</v>
      </c>
      <c r="I31" s="91">
        <v>0</v>
      </c>
      <c r="J31" s="86">
        <v>0</v>
      </c>
    </row>
    <row r="32" spans="1:13" ht="14.1" customHeight="1" x14ac:dyDescent="0.2">
      <c r="A32" s="48">
        <v>26</v>
      </c>
      <c r="B32" s="49" t="s">
        <v>191</v>
      </c>
      <c r="C32" s="86">
        <v>0</v>
      </c>
      <c r="D32" s="86">
        <v>0</v>
      </c>
      <c r="E32" s="86">
        <v>0</v>
      </c>
      <c r="F32" s="86">
        <v>0</v>
      </c>
      <c r="G32" s="91">
        <v>0</v>
      </c>
      <c r="H32" s="86">
        <v>0</v>
      </c>
      <c r="I32" s="91">
        <v>0</v>
      </c>
      <c r="J32" s="86">
        <v>0</v>
      </c>
    </row>
    <row r="33" spans="1:10" ht="14.1" customHeight="1" x14ac:dyDescent="0.2">
      <c r="A33" s="48">
        <v>27</v>
      </c>
      <c r="B33" s="49" t="s">
        <v>192</v>
      </c>
      <c r="C33" s="86">
        <v>0</v>
      </c>
      <c r="D33" s="86">
        <v>0</v>
      </c>
      <c r="E33" s="86">
        <v>0</v>
      </c>
      <c r="F33" s="86">
        <v>0</v>
      </c>
      <c r="G33" s="91">
        <v>0</v>
      </c>
      <c r="H33" s="86">
        <v>0</v>
      </c>
      <c r="I33" s="91">
        <v>0</v>
      </c>
      <c r="J33" s="86">
        <v>0</v>
      </c>
    </row>
    <row r="34" spans="1:10" ht="14.1" customHeight="1" x14ac:dyDescent="0.2">
      <c r="A34" s="48">
        <v>28</v>
      </c>
      <c r="B34" s="49" t="s">
        <v>193</v>
      </c>
      <c r="C34" s="86">
        <v>0</v>
      </c>
      <c r="D34" s="86">
        <v>0</v>
      </c>
      <c r="E34" s="86">
        <v>0</v>
      </c>
      <c r="F34" s="86">
        <v>0</v>
      </c>
      <c r="G34" s="91">
        <v>0</v>
      </c>
      <c r="H34" s="86">
        <v>0</v>
      </c>
      <c r="I34" s="91">
        <v>0</v>
      </c>
      <c r="J34" s="86">
        <v>0</v>
      </c>
    </row>
    <row r="35" spans="1:10" ht="14.1" customHeight="1" x14ac:dyDescent="0.2">
      <c r="A35" s="48">
        <v>29</v>
      </c>
      <c r="B35" s="49" t="s">
        <v>66</v>
      </c>
      <c r="C35" s="86">
        <v>1</v>
      </c>
      <c r="D35" s="86">
        <v>1.05</v>
      </c>
      <c r="E35" s="86">
        <v>13</v>
      </c>
      <c r="F35" s="86">
        <v>19.61</v>
      </c>
      <c r="G35" s="91">
        <v>1</v>
      </c>
      <c r="H35" s="86">
        <v>1.05</v>
      </c>
      <c r="I35" s="91">
        <v>13</v>
      </c>
      <c r="J35" s="86">
        <v>1.05</v>
      </c>
    </row>
    <row r="36" spans="1:10" ht="14.1" customHeight="1" x14ac:dyDescent="0.2">
      <c r="A36" s="48">
        <v>30</v>
      </c>
      <c r="B36" s="49" t="s">
        <v>67</v>
      </c>
      <c r="C36" s="86">
        <v>4168</v>
      </c>
      <c r="D36" s="86">
        <v>3085</v>
      </c>
      <c r="E36" s="86">
        <v>4168</v>
      </c>
      <c r="F36" s="86">
        <v>3085</v>
      </c>
      <c r="G36" s="91">
        <v>295</v>
      </c>
      <c r="H36" s="86">
        <v>314</v>
      </c>
      <c r="I36" s="91">
        <v>295</v>
      </c>
      <c r="J36" s="86">
        <v>314</v>
      </c>
    </row>
    <row r="37" spans="1:10" ht="14.1" customHeight="1" x14ac:dyDescent="0.2">
      <c r="A37" s="48">
        <v>31</v>
      </c>
      <c r="B37" s="49" t="s">
        <v>194</v>
      </c>
      <c r="C37" s="86">
        <v>0</v>
      </c>
      <c r="D37" s="86">
        <v>0</v>
      </c>
      <c r="E37" s="86">
        <v>0</v>
      </c>
      <c r="F37" s="86">
        <v>0</v>
      </c>
      <c r="G37" s="91">
        <v>0</v>
      </c>
      <c r="H37" s="86">
        <v>0</v>
      </c>
      <c r="I37" s="91">
        <v>0</v>
      </c>
      <c r="J37" s="86">
        <v>0</v>
      </c>
    </row>
    <row r="38" spans="1:10" ht="14.1" customHeight="1" x14ac:dyDescent="0.2">
      <c r="A38" s="48">
        <v>32</v>
      </c>
      <c r="B38" s="49" t="s">
        <v>195</v>
      </c>
      <c r="C38" s="86">
        <v>0</v>
      </c>
      <c r="D38" s="86">
        <v>0</v>
      </c>
      <c r="E38" s="86">
        <v>0</v>
      </c>
      <c r="F38" s="86">
        <v>0</v>
      </c>
      <c r="G38" s="91">
        <v>0</v>
      </c>
      <c r="H38" s="86">
        <v>0</v>
      </c>
      <c r="I38" s="91">
        <v>0</v>
      </c>
      <c r="J38" s="86">
        <v>0</v>
      </c>
    </row>
    <row r="39" spans="1:10" ht="14.1" customHeight="1" x14ac:dyDescent="0.2">
      <c r="A39" s="48">
        <v>33</v>
      </c>
      <c r="B39" s="49" t="s">
        <v>196</v>
      </c>
      <c r="C39" s="86">
        <v>0</v>
      </c>
      <c r="D39" s="86">
        <v>0</v>
      </c>
      <c r="E39" s="86">
        <v>0</v>
      </c>
      <c r="F39" s="86">
        <v>0</v>
      </c>
      <c r="G39" s="91">
        <v>0</v>
      </c>
      <c r="H39" s="86">
        <v>0</v>
      </c>
      <c r="I39" s="91">
        <v>0</v>
      </c>
      <c r="J39" s="86">
        <v>0</v>
      </c>
    </row>
    <row r="40" spans="1:10" ht="14.1" customHeight="1" x14ac:dyDescent="0.2">
      <c r="A40" s="48">
        <v>34</v>
      </c>
      <c r="B40" s="49" t="s">
        <v>197</v>
      </c>
      <c r="C40" s="86">
        <v>0</v>
      </c>
      <c r="D40" s="86">
        <v>0</v>
      </c>
      <c r="E40" s="86">
        <v>1</v>
      </c>
      <c r="F40" s="86">
        <v>2.4</v>
      </c>
      <c r="G40" s="91">
        <v>0</v>
      </c>
      <c r="H40" s="86">
        <v>0</v>
      </c>
      <c r="I40" s="91">
        <v>0</v>
      </c>
      <c r="J40" s="86">
        <v>0</v>
      </c>
    </row>
    <row r="41" spans="1:10" ht="14.1" customHeight="1" x14ac:dyDescent="0.2">
      <c r="A41" s="48">
        <v>35</v>
      </c>
      <c r="B41" s="49" t="s">
        <v>198</v>
      </c>
      <c r="C41" s="86">
        <v>0</v>
      </c>
      <c r="D41" s="86">
        <v>0</v>
      </c>
      <c r="E41" s="86">
        <v>0</v>
      </c>
      <c r="F41" s="86">
        <v>0</v>
      </c>
      <c r="G41" s="91">
        <v>0</v>
      </c>
      <c r="H41" s="86">
        <v>0</v>
      </c>
      <c r="I41" s="91">
        <v>0</v>
      </c>
      <c r="J41" s="86">
        <v>0</v>
      </c>
    </row>
    <row r="42" spans="1:10" ht="14.1" customHeight="1" x14ac:dyDescent="0.2">
      <c r="A42" s="48">
        <v>36</v>
      </c>
      <c r="B42" s="49" t="s">
        <v>68</v>
      </c>
      <c r="C42" s="86">
        <v>0</v>
      </c>
      <c r="D42" s="86">
        <v>0</v>
      </c>
      <c r="E42" s="86">
        <v>0</v>
      </c>
      <c r="F42" s="86">
        <v>0</v>
      </c>
      <c r="G42" s="91">
        <v>0</v>
      </c>
      <c r="H42" s="86">
        <v>0</v>
      </c>
      <c r="I42" s="91">
        <v>0</v>
      </c>
      <c r="J42" s="86">
        <v>0</v>
      </c>
    </row>
    <row r="43" spans="1:10" ht="14.1" customHeight="1" x14ac:dyDescent="0.2">
      <c r="A43" s="48">
        <v>37</v>
      </c>
      <c r="B43" s="49" t="s">
        <v>199</v>
      </c>
      <c r="C43" s="86">
        <v>0</v>
      </c>
      <c r="D43" s="86">
        <v>0</v>
      </c>
      <c r="E43" s="86">
        <v>0</v>
      </c>
      <c r="F43" s="86">
        <v>0</v>
      </c>
      <c r="G43" s="91">
        <v>0</v>
      </c>
      <c r="H43" s="86">
        <v>0</v>
      </c>
      <c r="I43" s="91">
        <v>0</v>
      </c>
      <c r="J43" s="86">
        <v>0</v>
      </c>
    </row>
    <row r="44" spans="1:10" ht="14.1" customHeight="1" x14ac:dyDescent="0.2">
      <c r="A44" s="48">
        <v>38</v>
      </c>
      <c r="B44" s="49" t="s">
        <v>200</v>
      </c>
      <c r="C44" s="86">
        <v>0</v>
      </c>
      <c r="D44" s="86">
        <v>0</v>
      </c>
      <c r="E44" s="86">
        <v>0</v>
      </c>
      <c r="F44" s="86">
        <v>0</v>
      </c>
      <c r="G44" s="91">
        <v>0</v>
      </c>
      <c r="H44" s="86">
        <v>0</v>
      </c>
      <c r="I44" s="91">
        <v>0</v>
      </c>
      <c r="J44" s="86">
        <v>0</v>
      </c>
    </row>
    <row r="45" spans="1:10" ht="14.1" customHeight="1" x14ac:dyDescent="0.2">
      <c r="A45" s="48">
        <v>39</v>
      </c>
      <c r="B45" s="49" t="s">
        <v>201</v>
      </c>
      <c r="C45" s="86">
        <v>0</v>
      </c>
      <c r="D45" s="86">
        <v>0</v>
      </c>
      <c r="E45" s="86">
        <v>0</v>
      </c>
      <c r="F45" s="86">
        <v>0</v>
      </c>
      <c r="G45" s="91">
        <v>0</v>
      </c>
      <c r="H45" s="86">
        <v>0</v>
      </c>
      <c r="I45" s="91">
        <v>0</v>
      </c>
      <c r="J45" s="86">
        <v>0</v>
      </c>
    </row>
    <row r="46" spans="1:10" ht="14.1" customHeight="1" x14ac:dyDescent="0.2">
      <c r="A46" s="48">
        <v>40</v>
      </c>
      <c r="B46" s="49" t="s">
        <v>72</v>
      </c>
      <c r="C46" s="86">
        <v>0</v>
      </c>
      <c r="D46" s="86">
        <v>0</v>
      </c>
      <c r="E46" s="86">
        <v>0</v>
      </c>
      <c r="F46" s="86">
        <v>0</v>
      </c>
      <c r="G46" s="91">
        <v>0</v>
      </c>
      <c r="H46" s="86">
        <v>0</v>
      </c>
      <c r="I46" s="91">
        <v>0</v>
      </c>
      <c r="J46" s="86">
        <v>0</v>
      </c>
    </row>
    <row r="47" spans="1:10" ht="14.1" customHeight="1" x14ac:dyDescent="0.2">
      <c r="A47" s="48">
        <v>41</v>
      </c>
      <c r="B47" s="49" t="s">
        <v>202</v>
      </c>
      <c r="C47" s="86">
        <v>0</v>
      </c>
      <c r="D47" s="86">
        <v>0</v>
      </c>
      <c r="E47" s="86">
        <v>0</v>
      </c>
      <c r="F47" s="86">
        <v>0</v>
      </c>
      <c r="G47" s="91">
        <v>0</v>
      </c>
      <c r="H47" s="86">
        <v>0</v>
      </c>
      <c r="I47" s="91">
        <v>0</v>
      </c>
      <c r="J47" s="86">
        <v>0</v>
      </c>
    </row>
    <row r="48" spans="1:10" ht="14.1" customHeight="1" x14ac:dyDescent="0.2">
      <c r="A48" s="48">
        <v>42</v>
      </c>
      <c r="B48" s="49" t="s">
        <v>71</v>
      </c>
      <c r="C48" s="91">
        <v>0</v>
      </c>
      <c r="D48" s="91">
        <v>0</v>
      </c>
      <c r="E48" s="91">
        <v>2904</v>
      </c>
      <c r="F48" s="91">
        <v>383</v>
      </c>
      <c r="G48" s="91">
        <v>0</v>
      </c>
      <c r="H48" s="86">
        <v>0</v>
      </c>
      <c r="I48" s="91">
        <v>0</v>
      </c>
      <c r="J48" s="86">
        <v>0</v>
      </c>
    </row>
    <row r="49" spans="1:13" s="55" customFormat="1" ht="14.1" customHeight="1" x14ac:dyDescent="0.2">
      <c r="A49" s="425"/>
      <c r="B49" s="140" t="s">
        <v>291</v>
      </c>
      <c r="C49" s="329">
        <f>SUM(C28:C48)</f>
        <v>4169</v>
      </c>
      <c r="D49" s="329">
        <f t="shared" ref="D49:J49" si="1">SUM(D28:D48)</f>
        <v>3086.05</v>
      </c>
      <c r="E49" s="329">
        <f t="shared" si="1"/>
        <v>7113</v>
      </c>
      <c r="F49" s="329">
        <f t="shared" si="1"/>
        <v>3614.67</v>
      </c>
      <c r="G49" s="329">
        <f t="shared" si="1"/>
        <v>296</v>
      </c>
      <c r="H49" s="329">
        <f t="shared" si="1"/>
        <v>315.05</v>
      </c>
      <c r="I49" s="329">
        <f t="shared" si="1"/>
        <v>334</v>
      </c>
      <c r="J49" s="329">
        <f t="shared" si="1"/>
        <v>348.04</v>
      </c>
      <c r="M49" s="37"/>
    </row>
    <row r="50" spans="1:13" s="55" customFormat="1" ht="14.1" customHeight="1" x14ac:dyDescent="0.2">
      <c r="A50" s="425"/>
      <c r="B50" s="140" t="s">
        <v>595</v>
      </c>
      <c r="C50" s="329">
        <f>C49+C27</f>
        <v>94128</v>
      </c>
      <c r="D50" s="329">
        <f t="shared" ref="D50:J50" si="2">D49+D27</f>
        <v>41895.31</v>
      </c>
      <c r="E50" s="329">
        <f t="shared" si="2"/>
        <v>38695</v>
      </c>
      <c r="F50" s="329">
        <f t="shared" si="2"/>
        <v>33525.949999999997</v>
      </c>
      <c r="G50" s="329">
        <f t="shared" si="2"/>
        <v>2358</v>
      </c>
      <c r="H50" s="329">
        <f t="shared" si="2"/>
        <v>1177.29</v>
      </c>
      <c r="I50" s="329">
        <f t="shared" si="2"/>
        <v>4745</v>
      </c>
      <c r="J50" s="329">
        <f t="shared" si="2"/>
        <v>3609.6499999999996</v>
      </c>
      <c r="M50" s="37"/>
    </row>
    <row r="51" spans="1:13" ht="14.1" customHeight="1" x14ac:dyDescent="0.2">
      <c r="A51" s="48">
        <v>43</v>
      </c>
      <c r="B51" s="49" t="s">
        <v>41</v>
      </c>
      <c r="C51" s="86">
        <v>27450</v>
      </c>
      <c r="D51" s="86">
        <v>5259.29</v>
      </c>
      <c r="E51" s="86">
        <v>12596</v>
      </c>
      <c r="F51" s="86">
        <v>4592.75</v>
      </c>
      <c r="G51" s="91">
        <v>650</v>
      </c>
      <c r="H51" s="86">
        <v>58.3</v>
      </c>
      <c r="I51" s="91">
        <v>83</v>
      </c>
      <c r="J51" s="86">
        <v>0.42</v>
      </c>
    </row>
    <row r="52" spans="1:13" ht="14.1" customHeight="1" x14ac:dyDescent="0.2">
      <c r="A52" s="48">
        <v>44</v>
      </c>
      <c r="B52" s="49" t="s">
        <v>203</v>
      </c>
      <c r="C52" s="86">
        <v>36521</v>
      </c>
      <c r="D52" s="86">
        <v>6803</v>
      </c>
      <c r="E52" s="86">
        <v>23212</v>
      </c>
      <c r="F52" s="86">
        <v>8211</v>
      </c>
      <c r="G52" s="91">
        <v>780</v>
      </c>
      <c r="H52" s="86">
        <v>1145</v>
      </c>
      <c r="I52" s="91">
        <v>1305</v>
      </c>
      <c r="J52" s="86">
        <v>259</v>
      </c>
    </row>
    <row r="53" spans="1:13" ht="14.1" customHeight="1" x14ac:dyDescent="0.2">
      <c r="A53" s="48">
        <v>45</v>
      </c>
      <c r="B53" s="49" t="s">
        <v>47</v>
      </c>
      <c r="C53" s="86">
        <v>49056</v>
      </c>
      <c r="D53" s="86">
        <v>6214</v>
      </c>
      <c r="E53" s="86">
        <v>18272</v>
      </c>
      <c r="F53" s="86">
        <v>9855</v>
      </c>
      <c r="G53" s="86">
        <v>1973</v>
      </c>
      <c r="H53" s="86">
        <v>173.57</v>
      </c>
      <c r="I53" s="86">
        <v>2320</v>
      </c>
      <c r="J53" s="86">
        <v>3601</v>
      </c>
    </row>
    <row r="54" spans="1:13" s="55" customFormat="1" ht="14.1" customHeight="1" x14ac:dyDescent="0.2">
      <c r="A54" s="425"/>
      <c r="B54" s="140" t="s">
        <v>296</v>
      </c>
      <c r="C54" s="329">
        <f>SUM(C51:C53)</f>
        <v>113027</v>
      </c>
      <c r="D54" s="329">
        <f t="shared" ref="D54:J54" si="3">SUM(D51:D53)</f>
        <v>18276.29</v>
      </c>
      <c r="E54" s="329">
        <f t="shared" si="3"/>
        <v>54080</v>
      </c>
      <c r="F54" s="329">
        <f t="shared" si="3"/>
        <v>22658.75</v>
      </c>
      <c r="G54" s="329">
        <f t="shared" si="3"/>
        <v>3403</v>
      </c>
      <c r="H54" s="329">
        <f t="shared" si="3"/>
        <v>1376.87</v>
      </c>
      <c r="I54" s="329">
        <f t="shared" si="3"/>
        <v>3708</v>
      </c>
      <c r="J54" s="329">
        <f t="shared" si="3"/>
        <v>3860.42</v>
      </c>
      <c r="M54" s="37"/>
    </row>
    <row r="55" spans="1:13" ht="14.1" customHeight="1" x14ac:dyDescent="0.2">
      <c r="A55" s="48">
        <v>46</v>
      </c>
      <c r="B55" s="49" t="s">
        <v>596</v>
      </c>
      <c r="C55" s="86">
        <v>6012</v>
      </c>
      <c r="D55" s="86">
        <v>232</v>
      </c>
      <c r="E55" s="86">
        <v>5995</v>
      </c>
      <c r="F55" s="86">
        <v>1050</v>
      </c>
      <c r="G55" s="91">
        <v>0</v>
      </c>
      <c r="H55" s="86">
        <v>0</v>
      </c>
      <c r="I55" s="91">
        <v>0</v>
      </c>
      <c r="J55" s="86">
        <v>0</v>
      </c>
    </row>
    <row r="56" spans="1:13" s="55" customFormat="1" ht="14.1" customHeight="1" x14ac:dyDescent="0.2">
      <c r="A56" s="425"/>
      <c r="B56" s="140" t="s">
        <v>294</v>
      </c>
      <c r="C56" s="329">
        <f>C55</f>
        <v>6012</v>
      </c>
      <c r="D56" s="329">
        <f t="shared" ref="D56:J56" si="4">D55</f>
        <v>232</v>
      </c>
      <c r="E56" s="329">
        <f t="shared" si="4"/>
        <v>5995</v>
      </c>
      <c r="F56" s="329">
        <f t="shared" si="4"/>
        <v>1050</v>
      </c>
      <c r="G56" s="329">
        <f t="shared" si="4"/>
        <v>0</v>
      </c>
      <c r="H56" s="329">
        <f t="shared" si="4"/>
        <v>0</v>
      </c>
      <c r="I56" s="329">
        <f t="shared" si="4"/>
        <v>0</v>
      </c>
      <c r="J56" s="329">
        <f t="shared" si="4"/>
        <v>0</v>
      </c>
      <c r="M56" s="37"/>
    </row>
    <row r="57" spans="1:13" ht="14.1" customHeight="1" x14ac:dyDescent="0.2">
      <c r="A57" s="48">
        <v>47</v>
      </c>
      <c r="B57" s="49" t="s">
        <v>588</v>
      </c>
      <c r="C57" s="86">
        <v>0</v>
      </c>
      <c r="D57" s="86">
        <v>0</v>
      </c>
      <c r="E57" s="86">
        <v>0</v>
      </c>
      <c r="F57" s="86">
        <v>0</v>
      </c>
      <c r="G57" s="91">
        <v>0</v>
      </c>
      <c r="H57" s="86">
        <v>0</v>
      </c>
      <c r="I57" s="91">
        <v>0</v>
      </c>
      <c r="J57" s="86">
        <v>0</v>
      </c>
    </row>
    <row r="58" spans="1:13" ht="14.1" customHeight="1" x14ac:dyDescent="0.2">
      <c r="A58" s="48">
        <v>48</v>
      </c>
      <c r="B58" s="49" t="s">
        <v>589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</row>
    <row r="59" spans="1:13" ht="14.1" customHeight="1" x14ac:dyDescent="0.2">
      <c r="A59" s="48">
        <v>49</v>
      </c>
      <c r="B59" s="49" t="s">
        <v>590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</row>
    <row r="60" spans="1:13" ht="14.1" customHeight="1" x14ac:dyDescent="0.2">
      <c r="A60" s="147">
        <v>50</v>
      </c>
      <c r="B60" s="91" t="s">
        <v>591</v>
      </c>
      <c r="C60" s="86">
        <v>0</v>
      </c>
      <c r="D60" s="86">
        <v>0</v>
      </c>
      <c r="E60" s="86">
        <v>0</v>
      </c>
      <c r="F60" s="86">
        <v>0</v>
      </c>
      <c r="G60" s="91">
        <v>0</v>
      </c>
      <c r="H60" s="86">
        <v>0</v>
      </c>
      <c r="I60" s="91">
        <v>0</v>
      </c>
      <c r="J60" s="86">
        <v>0</v>
      </c>
    </row>
    <row r="61" spans="1:13" ht="14.1" customHeight="1" x14ac:dyDescent="0.2">
      <c r="A61" s="147">
        <v>51</v>
      </c>
      <c r="B61" s="91" t="s">
        <v>592</v>
      </c>
      <c r="C61" s="86">
        <v>0</v>
      </c>
      <c r="D61" s="86">
        <v>0</v>
      </c>
      <c r="E61" s="86">
        <v>0</v>
      </c>
      <c r="F61" s="86">
        <v>0</v>
      </c>
      <c r="G61" s="91">
        <v>0</v>
      </c>
      <c r="H61" s="86">
        <v>0</v>
      </c>
      <c r="I61" s="91">
        <v>0</v>
      </c>
      <c r="J61" s="86">
        <v>0</v>
      </c>
    </row>
    <row r="62" spans="1:13" ht="14.1" customHeight="1" x14ac:dyDescent="0.2">
      <c r="A62" s="147">
        <v>52</v>
      </c>
      <c r="B62" s="91" t="s">
        <v>582</v>
      </c>
      <c r="C62" s="86">
        <v>0</v>
      </c>
      <c r="D62" s="86">
        <v>0</v>
      </c>
      <c r="E62" s="86">
        <v>0</v>
      </c>
      <c r="F62" s="86">
        <v>0</v>
      </c>
      <c r="G62" s="91">
        <v>0</v>
      </c>
      <c r="H62" s="86">
        <v>0</v>
      </c>
      <c r="I62" s="91">
        <v>0</v>
      </c>
      <c r="J62" s="86">
        <v>0</v>
      </c>
    </row>
    <row r="63" spans="1:13" ht="14.1" customHeight="1" x14ac:dyDescent="0.2">
      <c r="A63" s="147">
        <v>53</v>
      </c>
      <c r="B63" s="91" t="s">
        <v>593</v>
      </c>
      <c r="C63" s="86">
        <v>0</v>
      </c>
      <c r="D63" s="86">
        <v>0</v>
      </c>
      <c r="E63" s="86">
        <v>0</v>
      </c>
      <c r="F63" s="86">
        <v>0</v>
      </c>
      <c r="G63" s="91">
        <v>0</v>
      </c>
      <c r="H63" s="86">
        <v>0</v>
      </c>
      <c r="I63" s="91">
        <v>0</v>
      </c>
      <c r="J63" s="86">
        <v>0</v>
      </c>
    </row>
    <row r="64" spans="1:13" s="55" customFormat="1" ht="14.1" customHeight="1" x14ac:dyDescent="0.2">
      <c r="A64" s="150"/>
      <c r="B64" s="151" t="s">
        <v>594</v>
      </c>
      <c r="C64" s="329">
        <f>SUM(C57:C63)</f>
        <v>0</v>
      </c>
      <c r="D64" s="329">
        <f t="shared" ref="D64:J64" si="5">SUM(D57:D63)</f>
        <v>0</v>
      </c>
      <c r="E64" s="329">
        <f t="shared" si="5"/>
        <v>0</v>
      </c>
      <c r="F64" s="329">
        <f t="shared" si="5"/>
        <v>0</v>
      </c>
      <c r="G64" s="329">
        <f t="shared" si="5"/>
        <v>0</v>
      </c>
      <c r="H64" s="329">
        <f t="shared" si="5"/>
        <v>0</v>
      </c>
      <c r="I64" s="329">
        <f t="shared" si="5"/>
        <v>0</v>
      </c>
      <c r="J64" s="329">
        <f t="shared" si="5"/>
        <v>0</v>
      </c>
      <c r="M64" s="37"/>
    </row>
    <row r="65" spans="1:13" s="55" customFormat="1" ht="14.1" customHeight="1" x14ac:dyDescent="0.2">
      <c r="A65" s="150"/>
      <c r="B65" s="151" t="s">
        <v>0</v>
      </c>
      <c r="C65" s="329">
        <f>C64+C56+C54+C50</f>
        <v>213167</v>
      </c>
      <c r="D65" s="329">
        <f t="shared" ref="D65:J65" si="6">D64+D56+D54+D50</f>
        <v>60403.6</v>
      </c>
      <c r="E65" s="329">
        <f t="shared" si="6"/>
        <v>98770</v>
      </c>
      <c r="F65" s="329">
        <f t="shared" si="6"/>
        <v>57234.7</v>
      </c>
      <c r="G65" s="329">
        <f t="shared" si="6"/>
        <v>5761</v>
      </c>
      <c r="H65" s="329">
        <f t="shared" si="6"/>
        <v>2554.16</v>
      </c>
      <c r="I65" s="329">
        <f t="shared" si="6"/>
        <v>8453</v>
      </c>
      <c r="J65" s="329">
        <f t="shared" si="6"/>
        <v>7470.07</v>
      </c>
      <c r="M65" s="37"/>
    </row>
    <row r="66" spans="1:13" ht="15" customHeight="1" x14ac:dyDescent="0.2">
      <c r="C66" s="37"/>
      <c r="D66" s="37"/>
      <c r="E66" s="37"/>
      <c r="F66" s="37" t="s">
        <v>1018</v>
      </c>
      <c r="G66" s="55"/>
      <c r="H66" s="37"/>
      <c r="I66" s="55"/>
      <c r="J66" s="37"/>
    </row>
  </sheetData>
  <mergeCells count="10">
    <mergeCell ref="A1:J1"/>
    <mergeCell ref="I2:J2"/>
    <mergeCell ref="A3:A4"/>
    <mergeCell ref="B3:B4"/>
    <mergeCell ref="C4:D4"/>
    <mergeCell ref="E4:F4"/>
    <mergeCell ref="C3:F3"/>
    <mergeCell ref="G3:J3"/>
    <mergeCell ref="G4:H4"/>
    <mergeCell ref="I4:J4"/>
  </mergeCells>
  <conditionalFormatting sqref="M1:M1048576">
    <cfRule type="cellIs" dxfId="4" priority="1" operator="greaterThan">
      <formula>100</formula>
    </cfRule>
  </conditionalFormatting>
  <pageMargins left="1.2" right="0.7" top="0.5" bottom="0.5" header="0.3" footer="0.3"/>
  <pageSetup paperSize="9" scale="7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9" sqref="E29"/>
    </sheetView>
  </sheetViews>
  <sheetFormatPr defaultColWidth="9.140625" defaultRowHeight="15" x14ac:dyDescent="0.2"/>
  <cols>
    <col min="1" max="1" width="5.5703125" style="21" customWidth="1"/>
    <col min="2" max="2" width="25.42578125" style="10" customWidth="1"/>
    <col min="3" max="3" width="10.5703125" style="10" customWidth="1"/>
    <col min="4" max="4" width="9.140625" style="22"/>
    <col min="5" max="5" width="10.140625" style="10" customWidth="1"/>
    <col min="6" max="6" width="9.140625" style="22"/>
    <col min="7" max="7" width="9.85546875" style="10" bestFit="1" customWidth="1"/>
    <col min="8" max="8" width="9.140625" style="22"/>
    <col min="9" max="9" width="9.85546875" style="10" bestFit="1" customWidth="1"/>
    <col min="10" max="10" width="13" style="22" customWidth="1"/>
    <col min="11" max="16384" width="9.140625" style="10"/>
  </cols>
  <sheetData>
    <row r="1" spans="1:10" x14ac:dyDescent="0.2">
      <c r="A1" s="499" t="s">
        <v>96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0" x14ac:dyDescent="0.2">
      <c r="A2" s="11"/>
      <c r="B2" s="12" t="s">
        <v>106</v>
      </c>
      <c r="C2" s="499" t="s">
        <v>97</v>
      </c>
      <c r="D2" s="499"/>
      <c r="E2" s="499"/>
      <c r="F2" s="499"/>
      <c r="G2" s="499" t="s">
        <v>110</v>
      </c>
      <c r="H2" s="499"/>
      <c r="I2" s="499"/>
      <c r="J2" s="13" t="s">
        <v>98</v>
      </c>
    </row>
    <row r="3" spans="1:10" ht="34.5" customHeight="1" x14ac:dyDescent="0.2">
      <c r="A3" s="14" t="s">
        <v>99</v>
      </c>
      <c r="B3" s="15" t="s">
        <v>100</v>
      </c>
      <c r="C3" s="570" t="s">
        <v>101</v>
      </c>
      <c r="D3" s="570"/>
      <c r="E3" s="570" t="s">
        <v>102</v>
      </c>
      <c r="F3" s="570"/>
      <c r="G3" s="570" t="s">
        <v>101</v>
      </c>
      <c r="H3" s="570"/>
      <c r="I3" s="570" t="s">
        <v>102</v>
      </c>
      <c r="J3" s="570"/>
    </row>
    <row r="4" spans="1:10" ht="21.75" customHeight="1" x14ac:dyDescent="0.2">
      <c r="A4" s="16"/>
      <c r="B4" s="9"/>
      <c r="C4" s="16" t="s">
        <v>103</v>
      </c>
      <c r="D4" s="17" t="s">
        <v>15</v>
      </c>
      <c r="E4" s="16" t="s">
        <v>103</v>
      </c>
      <c r="F4" s="17" t="s">
        <v>15</v>
      </c>
      <c r="G4" s="16" t="s">
        <v>103</v>
      </c>
      <c r="H4" s="17" t="s">
        <v>15</v>
      </c>
      <c r="I4" s="16" t="s">
        <v>103</v>
      </c>
      <c r="J4" s="17" t="s">
        <v>15</v>
      </c>
    </row>
    <row r="5" spans="1:10" x14ac:dyDescent="0.2">
      <c r="A5" s="18">
        <v>1</v>
      </c>
      <c r="B5" s="19" t="s">
        <v>50</v>
      </c>
      <c r="C5" s="19">
        <v>5727</v>
      </c>
      <c r="D5" s="20">
        <v>94.81</v>
      </c>
      <c r="E5" s="19">
        <v>2617</v>
      </c>
      <c r="F5" s="20">
        <v>19.899999999999999</v>
      </c>
      <c r="G5" s="19">
        <v>10088</v>
      </c>
      <c r="H5" s="20">
        <v>116.24</v>
      </c>
      <c r="I5" s="19">
        <v>4563</v>
      </c>
      <c r="J5" s="20">
        <v>27.68</v>
      </c>
    </row>
    <row r="6" spans="1:10" x14ac:dyDescent="0.2">
      <c r="A6" s="18">
        <v>2</v>
      </c>
      <c r="B6" s="19" t="s">
        <v>51</v>
      </c>
      <c r="C6" s="19">
        <v>0</v>
      </c>
      <c r="D6" s="20">
        <v>0</v>
      </c>
      <c r="E6" s="19">
        <v>0</v>
      </c>
      <c r="F6" s="20">
        <v>0</v>
      </c>
      <c r="G6" s="19">
        <v>0</v>
      </c>
      <c r="H6" s="20">
        <v>0</v>
      </c>
      <c r="I6" s="19">
        <v>0</v>
      </c>
      <c r="J6" s="20">
        <v>0</v>
      </c>
    </row>
    <row r="7" spans="1:10" x14ac:dyDescent="0.2">
      <c r="A7" s="18">
        <v>3</v>
      </c>
      <c r="B7" s="19" t="s">
        <v>52</v>
      </c>
      <c r="C7" s="19">
        <v>2758</v>
      </c>
      <c r="D7" s="20">
        <v>30.78</v>
      </c>
      <c r="E7" s="19">
        <v>0</v>
      </c>
      <c r="F7" s="20">
        <v>0</v>
      </c>
      <c r="G7" s="19">
        <v>0</v>
      </c>
      <c r="H7" s="20">
        <v>0</v>
      </c>
      <c r="I7" s="19">
        <v>0</v>
      </c>
      <c r="J7" s="20">
        <v>0</v>
      </c>
    </row>
    <row r="8" spans="1:10" x14ac:dyDescent="0.2">
      <c r="A8" s="18">
        <v>4</v>
      </c>
      <c r="B8" s="19" t="s">
        <v>53</v>
      </c>
      <c r="C8" s="19">
        <v>2931</v>
      </c>
      <c r="D8" s="20">
        <v>58.68</v>
      </c>
      <c r="E8" s="19">
        <v>2931</v>
      </c>
      <c r="F8" s="20">
        <v>41.07</v>
      </c>
      <c r="G8" s="19">
        <v>2602</v>
      </c>
      <c r="H8" s="20">
        <v>42.44</v>
      </c>
      <c r="I8" s="19">
        <v>2602</v>
      </c>
      <c r="J8" s="20">
        <v>29.7</v>
      </c>
    </row>
    <row r="9" spans="1:10" x14ac:dyDescent="0.2">
      <c r="A9" s="18">
        <v>5</v>
      </c>
      <c r="B9" s="1" t="s">
        <v>54</v>
      </c>
      <c r="C9" s="19">
        <v>68</v>
      </c>
      <c r="D9" s="20">
        <v>1.1299999999999999</v>
      </c>
      <c r="E9" s="19">
        <v>0</v>
      </c>
      <c r="F9" s="20">
        <v>0</v>
      </c>
      <c r="G9" s="19">
        <v>0</v>
      </c>
      <c r="H9" s="20">
        <v>0</v>
      </c>
      <c r="I9" s="19">
        <v>0</v>
      </c>
      <c r="J9" s="20">
        <v>0</v>
      </c>
    </row>
    <row r="10" spans="1:10" x14ac:dyDescent="0.2">
      <c r="A10" s="18">
        <v>6</v>
      </c>
      <c r="B10" s="1" t="s">
        <v>55</v>
      </c>
      <c r="C10" s="19">
        <v>1509</v>
      </c>
      <c r="D10" s="20">
        <v>71.540000000000006</v>
      </c>
      <c r="E10" s="19">
        <v>767</v>
      </c>
      <c r="F10" s="20">
        <v>38.68</v>
      </c>
      <c r="G10" s="19">
        <v>6185</v>
      </c>
      <c r="H10" s="20">
        <v>228.82</v>
      </c>
      <c r="I10" s="19">
        <v>3278</v>
      </c>
      <c r="J10" s="20">
        <v>116.98</v>
      </c>
    </row>
    <row r="11" spans="1:10" x14ac:dyDescent="0.2">
      <c r="A11" s="18">
        <v>7</v>
      </c>
      <c r="B11" s="1" t="s">
        <v>43</v>
      </c>
      <c r="C11" s="19">
        <v>25</v>
      </c>
      <c r="D11" s="20">
        <v>0.13</v>
      </c>
      <c r="E11" s="19">
        <v>0</v>
      </c>
      <c r="F11" s="20">
        <v>0</v>
      </c>
      <c r="G11" s="19">
        <v>0</v>
      </c>
      <c r="H11" s="20">
        <v>0</v>
      </c>
      <c r="I11" s="19">
        <v>0</v>
      </c>
      <c r="J11" s="20">
        <v>0</v>
      </c>
    </row>
    <row r="12" spans="1:10" x14ac:dyDescent="0.2">
      <c r="A12" s="18">
        <v>8</v>
      </c>
      <c r="B12" s="1" t="s">
        <v>56</v>
      </c>
      <c r="C12" s="19">
        <v>5501</v>
      </c>
      <c r="D12" s="20">
        <v>128.26</v>
      </c>
      <c r="E12" s="19">
        <v>2872</v>
      </c>
      <c r="F12" s="20">
        <v>43.65</v>
      </c>
      <c r="G12" s="19">
        <v>2974</v>
      </c>
      <c r="H12" s="20">
        <v>37.9</v>
      </c>
      <c r="I12" s="19">
        <v>618</v>
      </c>
      <c r="J12" s="20">
        <v>10.25</v>
      </c>
    </row>
    <row r="13" spans="1:10" x14ac:dyDescent="0.2">
      <c r="A13" s="18">
        <v>9</v>
      </c>
      <c r="B13" s="1" t="s">
        <v>44</v>
      </c>
      <c r="C13" s="19">
        <v>10</v>
      </c>
      <c r="D13" s="20">
        <v>0.18</v>
      </c>
      <c r="E13" s="19">
        <v>0</v>
      </c>
      <c r="F13" s="20">
        <v>0</v>
      </c>
      <c r="G13" s="19">
        <v>0</v>
      </c>
      <c r="H13" s="20">
        <v>0</v>
      </c>
      <c r="I13" s="19">
        <v>0</v>
      </c>
      <c r="J13" s="20">
        <v>0</v>
      </c>
    </row>
    <row r="14" spans="1:10" x14ac:dyDescent="0.2">
      <c r="A14" s="18">
        <v>10</v>
      </c>
      <c r="B14" s="1" t="s">
        <v>76</v>
      </c>
      <c r="C14" s="19">
        <v>0</v>
      </c>
      <c r="D14" s="20">
        <v>0</v>
      </c>
      <c r="E14" s="19">
        <v>0</v>
      </c>
      <c r="F14" s="20">
        <v>0</v>
      </c>
      <c r="G14" s="19">
        <v>7</v>
      </c>
      <c r="H14" s="20">
        <v>0.11</v>
      </c>
      <c r="I14" s="19">
        <v>0</v>
      </c>
      <c r="J14" s="20">
        <v>0</v>
      </c>
    </row>
    <row r="15" spans="1:10" x14ac:dyDescent="0.2">
      <c r="A15" s="18">
        <v>11</v>
      </c>
      <c r="B15" s="1" t="s">
        <v>57</v>
      </c>
      <c r="C15" s="19">
        <v>0</v>
      </c>
      <c r="D15" s="20">
        <v>0</v>
      </c>
      <c r="E15" s="19">
        <v>0</v>
      </c>
      <c r="F15" s="20">
        <v>0</v>
      </c>
      <c r="G15" s="19">
        <v>0</v>
      </c>
      <c r="H15" s="20">
        <v>0</v>
      </c>
      <c r="I15" s="19">
        <v>0</v>
      </c>
      <c r="J15" s="20">
        <v>0</v>
      </c>
    </row>
    <row r="16" spans="1:10" x14ac:dyDescent="0.2">
      <c r="A16" s="18">
        <v>12</v>
      </c>
      <c r="B16" s="1" t="s">
        <v>58</v>
      </c>
      <c r="C16" s="19">
        <v>0</v>
      </c>
      <c r="D16" s="20">
        <v>0</v>
      </c>
      <c r="E16" s="19">
        <v>0</v>
      </c>
      <c r="F16" s="20">
        <v>0</v>
      </c>
      <c r="G16" s="19">
        <v>0</v>
      </c>
      <c r="H16" s="20">
        <v>0</v>
      </c>
      <c r="I16" s="19">
        <v>0</v>
      </c>
      <c r="J16" s="20">
        <v>0</v>
      </c>
    </row>
    <row r="17" spans="1:10" x14ac:dyDescent="0.2">
      <c r="A17" s="18">
        <v>13</v>
      </c>
      <c r="B17" s="1" t="s">
        <v>77</v>
      </c>
      <c r="C17" s="19">
        <v>11</v>
      </c>
      <c r="D17" s="20">
        <v>0.18</v>
      </c>
      <c r="E17" s="19">
        <v>0</v>
      </c>
      <c r="F17" s="20">
        <v>0</v>
      </c>
      <c r="G17" s="19">
        <v>0</v>
      </c>
      <c r="H17" s="20">
        <v>0</v>
      </c>
      <c r="I17" s="19">
        <v>0</v>
      </c>
      <c r="J17" s="20">
        <v>0</v>
      </c>
    </row>
    <row r="18" spans="1:10" x14ac:dyDescent="0.2">
      <c r="A18" s="18">
        <v>14</v>
      </c>
      <c r="B18" s="1" t="s">
        <v>78</v>
      </c>
      <c r="C18" s="19">
        <v>0</v>
      </c>
      <c r="D18" s="20">
        <v>0</v>
      </c>
      <c r="E18" s="19">
        <v>0</v>
      </c>
      <c r="F18" s="20">
        <v>0</v>
      </c>
      <c r="G18" s="19">
        <v>83</v>
      </c>
      <c r="H18" s="20">
        <v>6.91</v>
      </c>
      <c r="I18" s="19">
        <v>3</v>
      </c>
      <c r="J18" s="20">
        <v>0.55000000000000004</v>
      </c>
    </row>
    <row r="19" spans="1:10" x14ac:dyDescent="0.2">
      <c r="A19" s="18">
        <v>15</v>
      </c>
      <c r="B19" s="1" t="s">
        <v>59</v>
      </c>
      <c r="C19" s="19">
        <v>24061</v>
      </c>
      <c r="D19" s="20">
        <v>362.75</v>
      </c>
      <c r="E19" s="19">
        <v>7218</v>
      </c>
      <c r="F19" s="20">
        <v>108.82</v>
      </c>
      <c r="G19" s="19">
        <v>2712</v>
      </c>
      <c r="H19" s="20">
        <v>40.61</v>
      </c>
      <c r="I19" s="19">
        <v>542</v>
      </c>
      <c r="J19" s="20">
        <v>80.12</v>
      </c>
    </row>
    <row r="20" spans="1:10" x14ac:dyDescent="0.2">
      <c r="A20" s="18">
        <v>16</v>
      </c>
      <c r="B20" s="1" t="s">
        <v>60</v>
      </c>
      <c r="C20" s="19">
        <v>0</v>
      </c>
      <c r="D20" s="20">
        <v>0</v>
      </c>
      <c r="E20" s="19">
        <v>0</v>
      </c>
      <c r="F20" s="20">
        <v>0</v>
      </c>
      <c r="G20" s="19">
        <v>0</v>
      </c>
      <c r="H20" s="20">
        <v>0</v>
      </c>
      <c r="I20" s="19">
        <v>0</v>
      </c>
      <c r="J20" s="20">
        <v>0</v>
      </c>
    </row>
    <row r="21" spans="1:10" x14ac:dyDescent="0.2">
      <c r="A21" s="18">
        <v>17</v>
      </c>
      <c r="B21" s="1" t="s">
        <v>75</v>
      </c>
      <c r="C21" s="19">
        <v>299</v>
      </c>
      <c r="D21" s="20">
        <v>6.69</v>
      </c>
      <c r="E21" s="19">
        <v>120</v>
      </c>
      <c r="F21" s="20">
        <v>2.21</v>
      </c>
      <c r="G21" s="19">
        <v>619</v>
      </c>
      <c r="H21" s="20">
        <v>6.75</v>
      </c>
      <c r="I21" s="19">
        <v>264</v>
      </c>
      <c r="J21" s="20">
        <v>2.4500000000000002</v>
      </c>
    </row>
    <row r="22" spans="1:10" x14ac:dyDescent="0.2">
      <c r="A22" s="18">
        <v>18</v>
      </c>
      <c r="B22" s="1" t="s">
        <v>61</v>
      </c>
      <c r="C22" s="19">
        <v>153</v>
      </c>
      <c r="D22" s="20">
        <v>3.52</v>
      </c>
      <c r="E22" s="19">
        <v>0</v>
      </c>
      <c r="F22" s="20">
        <v>0</v>
      </c>
      <c r="G22" s="19">
        <v>0</v>
      </c>
      <c r="H22" s="20">
        <v>0</v>
      </c>
      <c r="I22" s="19">
        <v>0</v>
      </c>
      <c r="J22" s="20">
        <v>0</v>
      </c>
    </row>
    <row r="23" spans="1:10" x14ac:dyDescent="0.2">
      <c r="A23" s="18">
        <v>19</v>
      </c>
      <c r="B23" s="1" t="s">
        <v>62</v>
      </c>
      <c r="C23" s="19">
        <v>0</v>
      </c>
      <c r="D23" s="20">
        <v>0</v>
      </c>
      <c r="E23" s="19">
        <v>0</v>
      </c>
      <c r="F23" s="20">
        <v>0</v>
      </c>
      <c r="G23" s="19">
        <v>0</v>
      </c>
      <c r="H23" s="20">
        <v>0</v>
      </c>
      <c r="I23" s="19">
        <v>0</v>
      </c>
      <c r="J23" s="20">
        <v>0</v>
      </c>
    </row>
    <row r="24" spans="1:10" x14ac:dyDescent="0.2">
      <c r="A24" s="18">
        <v>20</v>
      </c>
      <c r="B24" s="19" t="s">
        <v>45</v>
      </c>
      <c r="C24" s="19">
        <v>0</v>
      </c>
      <c r="D24" s="20">
        <v>0</v>
      </c>
      <c r="E24" s="19">
        <v>0</v>
      </c>
      <c r="F24" s="20">
        <v>0</v>
      </c>
      <c r="G24" s="19">
        <v>0</v>
      </c>
      <c r="H24" s="20">
        <v>0</v>
      </c>
      <c r="I24" s="19">
        <v>0</v>
      </c>
      <c r="J24" s="20">
        <v>0</v>
      </c>
    </row>
    <row r="25" spans="1:10" x14ac:dyDescent="0.2">
      <c r="A25" s="18">
        <v>21</v>
      </c>
      <c r="B25" s="19" t="s">
        <v>104</v>
      </c>
      <c r="C25" s="19">
        <v>0</v>
      </c>
      <c r="D25" s="20">
        <v>0</v>
      </c>
      <c r="E25" s="19">
        <v>0</v>
      </c>
      <c r="F25" s="20">
        <v>0</v>
      </c>
      <c r="G25" s="19">
        <v>0</v>
      </c>
      <c r="H25" s="20">
        <v>0</v>
      </c>
      <c r="I25" s="19">
        <v>0</v>
      </c>
      <c r="J25" s="20">
        <v>0</v>
      </c>
    </row>
    <row r="26" spans="1:10" x14ac:dyDescent="0.2">
      <c r="A26" s="18">
        <v>22</v>
      </c>
      <c r="B26" s="19" t="s">
        <v>63</v>
      </c>
      <c r="C26" s="19">
        <v>0</v>
      </c>
      <c r="D26" s="20">
        <v>0</v>
      </c>
      <c r="E26" s="19">
        <v>0</v>
      </c>
      <c r="F26" s="20">
        <v>0</v>
      </c>
      <c r="G26" s="19">
        <v>0</v>
      </c>
      <c r="H26" s="20">
        <v>0</v>
      </c>
      <c r="I26" s="19">
        <v>0</v>
      </c>
      <c r="J26" s="20">
        <v>0</v>
      </c>
    </row>
    <row r="27" spans="1:10" x14ac:dyDescent="0.2">
      <c r="A27" s="18">
        <v>23</v>
      </c>
      <c r="B27" s="19" t="s">
        <v>64</v>
      </c>
      <c r="C27" s="19">
        <v>0</v>
      </c>
      <c r="D27" s="20">
        <v>0</v>
      </c>
      <c r="E27" s="19">
        <v>0</v>
      </c>
      <c r="F27" s="20">
        <v>0</v>
      </c>
      <c r="G27" s="19">
        <v>0</v>
      </c>
      <c r="H27" s="20">
        <v>0</v>
      </c>
      <c r="I27" s="19">
        <v>0</v>
      </c>
      <c r="J27" s="20">
        <v>0</v>
      </c>
    </row>
    <row r="28" spans="1:10" x14ac:dyDescent="0.2">
      <c r="A28" s="18">
        <v>24</v>
      </c>
      <c r="B28" s="19" t="s">
        <v>79</v>
      </c>
      <c r="C28" s="19">
        <v>0</v>
      </c>
      <c r="D28" s="20">
        <v>0</v>
      </c>
      <c r="E28" s="19">
        <v>0</v>
      </c>
      <c r="F28" s="20">
        <v>0</v>
      </c>
      <c r="G28" s="19">
        <v>0</v>
      </c>
      <c r="H28" s="20">
        <v>0</v>
      </c>
      <c r="I28" s="19">
        <v>0</v>
      </c>
      <c r="J28" s="20">
        <v>0</v>
      </c>
    </row>
    <row r="29" spans="1:10" x14ac:dyDescent="0.2">
      <c r="A29" s="18">
        <v>25</v>
      </c>
      <c r="B29" s="19" t="s">
        <v>80</v>
      </c>
      <c r="C29" s="19">
        <v>0</v>
      </c>
      <c r="D29" s="20">
        <v>0</v>
      </c>
      <c r="E29" s="19">
        <v>0</v>
      </c>
      <c r="F29" s="20">
        <v>0</v>
      </c>
      <c r="G29" s="19">
        <v>0</v>
      </c>
      <c r="H29" s="20">
        <v>0</v>
      </c>
      <c r="I29" s="19">
        <v>0</v>
      </c>
      <c r="J29" s="20">
        <v>0</v>
      </c>
    </row>
    <row r="30" spans="1:10" x14ac:dyDescent="0.2">
      <c r="A30" s="18">
        <v>26</v>
      </c>
      <c r="B30" s="19" t="s">
        <v>81</v>
      </c>
      <c r="C30" s="19">
        <v>0</v>
      </c>
      <c r="D30" s="20">
        <v>0</v>
      </c>
      <c r="E30" s="19">
        <v>0</v>
      </c>
      <c r="F30" s="20">
        <v>0</v>
      </c>
      <c r="G30" s="19">
        <v>0</v>
      </c>
      <c r="H30" s="20">
        <v>0</v>
      </c>
      <c r="I30" s="19">
        <v>0</v>
      </c>
      <c r="J30" s="20">
        <v>0</v>
      </c>
    </row>
    <row r="31" spans="1:10" x14ac:dyDescent="0.2">
      <c r="A31" s="18">
        <v>27</v>
      </c>
      <c r="B31" s="19" t="s">
        <v>82</v>
      </c>
      <c r="C31" s="19">
        <v>0</v>
      </c>
      <c r="D31" s="20">
        <v>0</v>
      </c>
      <c r="E31" s="19">
        <v>0</v>
      </c>
      <c r="F31" s="20">
        <v>0</v>
      </c>
      <c r="G31" s="19">
        <v>0</v>
      </c>
      <c r="H31" s="20">
        <v>0</v>
      </c>
      <c r="I31" s="19">
        <v>0</v>
      </c>
      <c r="J31" s="20">
        <v>0</v>
      </c>
    </row>
    <row r="32" spans="1:10" x14ac:dyDescent="0.2">
      <c r="A32" s="18">
        <v>28</v>
      </c>
      <c r="B32" s="19" t="s">
        <v>65</v>
      </c>
      <c r="C32" s="19">
        <v>0</v>
      </c>
      <c r="D32" s="20">
        <v>0</v>
      </c>
      <c r="E32" s="19">
        <v>0</v>
      </c>
      <c r="F32" s="20">
        <v>0</v>
      </c>
      <c r="G32" s="19">
        <v>411</v>
      </c>
      <c r="H32" s="20">
        <v>4.88</v>
      </c>
      <c r="I32" s="19">
        <v>0</v>
      </c>
      <c r="J32" s="20">
        <v>0</v>
      </c>
    </row>
    <row r="33" spans="1:10" x14ac:dyDescent="0.2">
      <c r="A33" s="18">
        <v>29</v>
      </c>
      <c r="B33" s="19" t="s">
        <v>42</v>
      </c>
      <c r="C33" s="19">
        <v>0</v>
      </c>
      <c r="D33" s="20">
        <v>0</v>
      </c>
      <c r="E33" s="19">
        <v>0</v>
      </c>
      <c r="F33" s="20">
        <v>0</v>
      </c>
      <c r="G33" s="19">
        <v>0</v>
      </c>
      <c r="H33" s="20">
        <v>0</v>
      </c>
      <c r="I33" s="19">
        <v>0</v>
      </c>
      <c r="J33" s="20">
        <v>0</v>
      </c>
    </row>
    <row r="34" spans="1:10" x14ac:dyDescent="0.2">
      <c r="A34" s="18">
        <v>30</v>
      </c>
      <c r="B34" s="19" t="s">
        <v>66</v>
      </c>
      <c r="C34" s="19">
        <v>9763</v>
      </c>
      <c r="D34" s="20">
        <v>30.76</v>
      </c>
      <c r="E34" s="19">
        <v>3425</v>
      </c>
      <c r="F34" s="20">
        <v>111.15</v>
      </c>
      <c r="G34" s="19">
        <v>1030</v>
      </c>
      <c r="H34" s="20">
        <v>3.49</v>
      </c>
      <c r="I34" s="19">
        <v>696</v>
      </c>
      <c r="J34" s="20">
        <v>34.729999999999997</v>
      </c>
    </row>
    <row r="35" spans="1:10" x14ac:dyDescent="0.2">
      <c r="A35" s="18">
        <v>31</v>
      </c>
      <c r="B35" s="19" t="s">
        <v>67</v>
      </c>
      <c r="C35" s="19">
        <v>0</v>
      </c>
      <c r="D35" s="20">
        <v>0</v>
      </c>
      <c r="E35" s="19">
        <v>0</v>
      </c>
      <c r="F35" s="20">
        <v>0</v>
      </c>
      <c r="G35" s="19">
        <v>0</v>
      </c>
      <c r="H35" s="20">
        <v>0</v>
      </c>
      <c r="I35" s="19">
        <v>0</v>
      </c>
      <c r="J35" s="20">
        <v>0</v>
      </c>
    </row>
    <row r="36" spans="1:10" x14ac:dyDescent="0.2">
      <c r="A36" s="18">
        <v>32</v>
      </c>
      <c r="B36" s="19" t="s">
        <v>83</v>
      </c>
      <c r="C36" s="19">
        <v>0</v>
      </c>
      <c r="D36" s="20">
        <v>0</v>
      </c>
      <c r="E36" s="19">
        <v>0</v>
      </c>
      <c r="F36" s="20">
        <v>0</v>
      </c>
      <c r="G36" s="19">
        <v>0</v>
      </c>
      <c r="H36" s="20">
        <v>0</v>
      </c>
      <c r="I36" s="19">
        <v>0</v>
      </c>
      <c r="J36" s="20">
        <v>0</v>
      </c>
    </row>
    <row r="37" spans="1:10" x14ac:dyDescent="0.2">
      <c r="A37" s="18">
        <v>33</v>
      </c>
      <c r="B37" s="19" t="s">
        <v>46</v>
      </c>
      <c r="C37" s="19">
        <v>0</v>
      </c>
      <c r="D37" s="20">
        <v>0</v>
      </c>
      <c r="E37" s="19">
        <v>0</v>
      </c>
      <c r="F37" s="20">
        <v>0</v>
      </c>
      <c r="G37" s="19">
        <v>0</v>
      </c>
      <c r="H37" s="20">
        <v>0</v>
      </c>
      <c r="I37" s="19">
        <v>0</v>
      </c>
      <c r="J37" s="20">
        <v>0</v>
      </c>
    </row>
    <row r="38" spans="1:10" x14ac:dyDescent="0.2">
      <c r="A38" s="18">
        <v>34</v>
      </c>
      <c r="B38" s="19" t="s">
        <v>84</v>
      </c>
      <c r="C38" s="19">
        <v>0</v>
      </c>
      <c r="D38" s="20">
        <v>0</v>
      </c>
      <c r="E38" s="19">
        <v>0</v>
      </c>
      <c r="F38" s="20">
        <v>0</v>
      </c>
      <c r="G38" s="19">
        <v>0</v>
      </c>
      <c r="H38" s="20">
        <v>0</v>
      </c>
      <c r="I38" s="19">
        <v>0</v>
      </c>
      <c r="J38" s="20">
        <v>0</v>
      </c>
    </row>
    <row r="39" spans="1:10" x14ac:dyDescent="0.2">
      <c r="A39" s="18">
        <v>35</v>
      </c>
      <c r="B39" s="19" t="s">
        <v>85</v>
      </c>
      <c r="C39" s="19">
        <v>0</v>
      </c>
      <c r="D39" s="20">
        <v>0</v>
      </c>
      <c r="E39" s="19">
        <v>0</v>
      </c>
      <c r="F39" s="20">
        <v>0</v>
      </c>
      <c r="G39" s="19">
        <v>0</v>
      </c>
      <c r="H39" s="20">
        <v>0</v>
      </c>
      <c r="I39" s="19">
        <v>0</v>
      </c>
      <c r="J39" s="20">
        <v>0</v>
      </c>
    </row>
    <row r="40" spans="1:10" x14ac:dyDescent="0.2">
      <c r="A40" s="18">
        <v>36</v>
      </c>
      <c r="B40" s="19" t="s">
        <v>68</v>
      </c>
      <c r="C40" s="19">
        <v>0</v>
      </c>
      <c r="D40" s="20">
        <v>0</v>
      </c>
      <c r="E40" s="19">
        <v>0</v>
      </c>
      <c r="F40" s="20">
        <v>0</v>
      </c>
      <c r="G40" s="19">
        <v>0</v>
      </c>
      <c r="H40" s="20">
        <v>0</v>
      </c>
      <c r="I40" s="19">
        <v>0</v>
      </c>
      <c r="J40" s="20">
        <v>0</v>
      </c>
    </row>
    <row r="41" spans="1:10" x14ac:dyDescent="0.2">
      <c r="A41" s="18">
        <v>37</v>
      </c>
      <c r="B41" s="19" t="s">
        <v>86</v>
      </c>
      <c r="C41" s="19">
        <v>0</v>
      </c>
      <c r="D41" s="20">
        <v>0</v>
      </c>
      <c r="E41" s="19">
        <v>0</v>
      </c>
      <c r="F41" s="20">
        <v>0</v>
      </c>
      <c r="G41" s="19">
        <v>0</v>
      </c>
      <c r="H41" s="20">
        <v>0</v>
      </c>
      <c r="I41" s="19">
        <v>0</v>
      </c>
      <c r="J41" s="20">
        <v>0</v>
      </c>
    </row>
    <row r="42" spans="1:10" x14ac:dyDescent="0.2">
      <c r="A42" s="18">
        <v>38</v>
      </c>
      <c r="B42" s="19" t="s">
        <v>69</v>
      </c>
      <c r="C42" s="19">
        <v>0</v>
      </c>
      <c r="D42" s="20">
        <v>0</v>
      </c>
      <c r="E42" s="19">
        <v>0</v>
      </c>
      <c r="F42" s="20">
        <v>0</v>
      </c>
      <c r="G42" s="19">
        <v>0</v>
      </c>
      <c r="H42" s="20">
        <v>0</v>
      </c>
      <c r="I42" s="19">
        <v>0</v>
      </c>
      <c r="J42" s="20">
        <v>0</v>
      </c>
    </row>
    <row r="43" spans="1:10" x14ac:dyDescent="0.2">
      <c r="A43" s="18">
        <v>39</v>
      </c>
      <c r="B43" s="19" t="s">
        <v>87</v>
      </c>
      <c r="C43" s="19">
        <v>0</v>
      </c>
      <c r="D43" s="20">
        <v>0</v>
      </c>
      <c r="E43" s="19">
        <v>0</v>
      </c>
      <c r="F43" s="20">
        <v>0</v>
      </c>
      <c r="G43" s="19">
        <v>0</v>
      </c>
      <c r="H43" s="20">
        <v>0</v>
      </c>
      <c r="I43" s="19">
        <v>0</v>
      </c>
      <c r="J43" s="20">
        <v>0</v>
      </c>
    </row>
    <row r="44" spans="1:10" x14ac:dyDescent="0.2">
      <c r="A44" s="18">
        <v>40</v>
      </c>
      <c r="B44" s="19" t="s">
        <v>88</v>
      </c>
      <c r="C44" s="19">
        <v>0</v>
      </c>
      <c r="D44" s="20">
        <v>0</v>
      </c>
      <c r="E44" s="19">
        <v>0</v>
      </c>
      <c r="F44" s="20">
        <v>0</v>
      </c>
      <c r="G44" s="19">
        <v>0</v>
      </c>
      <c r="H44" s="20">
        <v>0</v>
      </c>
      <c r="I44" s="19">
        <v>0</v>
      </c>
      <c r="J44" s="20">
        <v>0</v>
      </c>
    </row>
    <row r="45" spans="1:10" x14ac:dyDescent="0.2">
      <c r="A45" s="18">
        <v>41</v>
      </c>
      <c r="B45" s="19" t="s">
        <v>70</v>
      </c>
      <c r="C45" s="19">
        <v>0</v>
      </c>
      <c r="D45" s="20">
        <v>0</v>
      </c>
      <c r="E45" s="19">
        <v>0</v>
      </c>
      <c r="F45" s="20">
        <v>0</v>
      </c>
      <c r="G45" s="19">
        <v>0</v>
      </c>
      <c r="H45" s="20">
        <v>0</v>
      </c>
      <c r="I45" s="19">
        <v>0</v>
      </c>
      <c r="J45" s="20">
        <v>0</v>
      </c>
    </row>
    <row r="46" spans="1:10" x14ac:dyDescent="0.2">
      <c r="A46" s="18">
        <v>42</v>
      </c>
      <c r="B46" s="19" t="s">
        <v>71</v>
      </c>
      <c r="C46" s="19">
        <v>0</v>
      </c>
      <c r="D46" s="20">
        <v>0</v>
      </c>
      <c r="E46" s="19">
        <v>0</v>
      </c>
      <c r="F46" s="20">
        <v>0</v>
      </c>
      <c r="G46" s="19">
        <v>0</v>
      </c>
      <c r="H46" s="20">
        <v>0</v>
      </c>
      <c r="I46" s="19">
        <v>0</v>
      </c>
      <c r="J46" s="20">
        <v>0</v>
      </c>
    </row>
    <row r="47" spans="1:10" x14ac:dyDescent="0.2">
      <c r="A47" s="18">
        <v>43</v>
      </c>
      <c r="B47" s="19" t="s">
        <v>89</v>
      </c>
      <c r="C47" s="19">
        <v>0</v>
      </c>
      <c r="D47" s="20">
        <v>0</v>
      </c>
      <c r="E47" s="19">
        <v>0</v>
      </c>
      <c r="F47" s="20">
        <v>0</v>
      </c>
      <c r="G47" s="19">
        <v>0</v>
      </c>
      <c r="H47" s="20">
        <v>0</v>
      </c>
      <c r="I47" s="19">
        <v>0</v>
      </c>
      <c r="J47" s="20">
        <v>0</v>
      </c>
    </row>
    <row r="48" spans="1:10" x14ac:dyDescent="0.2">
      <c r="A48" s="18">
        <v>44</v>
      </c>
      <c r="B48" s="19" t="s">
        <v>72</v>
      </c>
      <c r="C48" s="19">
        <v>0</v>
      </c>
      <c r="D48" s="20">
        <v>0</v>
      </c>
      <c r="E48" s="19">
        <v>0</v>
      </c>
      <c r="F48" s="20">
        <v>0</v>
      </c>
      <c r="G48" s="19">
        <v>0</v>
      </c>
      <c r="H48" s="20">
        <v>0</v>
      </c>
      <c r="I48" s="19">
        <v>0</v>
      </c>
      <c r="J48" s="20">
        <v>0</v>
      </c>
    </row>
    <row r="49" spans="1:10" x14ac:dyDescent="0.2">
      <c r="A49" s="18">
        <v>45</v>
      </c>
      <c r="B49" s="19" t="s">
        <v>73</v>
      </c>
      <c r="C49" s="19">
        <v>0</v>
      </c>
      <c r="D49" s="20">
        <v>0</v>
      </c>
      <c r="E49" s="19">
        <v>0</v>
      </c>
      <c r="F49" s="20">
        <v>0</v>
      </c>
      <c r="G49" s="19">
        <v>0</v>
      </c>
      <c r="H49" s="20">
        <v>0</v>
      </c>
      <c r="I49" s="19">
        <v>0</v>
      </c>
      <c r="J49" s="20">
        <v>0</v>
      </c>
    </row>
    <row r="50" spans="1:10" x14ac:dyDescent="0.2">
      <c r="A50" s="18">
        <v>46</v>
      </c>
      <c r="B50" s="19" t="s">
        <v>90</v>
      </c>
      <c r="C50" s="19">
        <v>0</v>
      </c>
      <c r="D50" s="20">
        <v>0</v>
      </c>
      <c r="E50" s="19">
        <v>0</v>
      </c>
      <c r="F50" s="20">
        <v>0</v>
      </c>
      <c r="G50" s="19">
        <v>0</v>
      </c>
      <c r="H50" s="20">
        <v>0</v>
      </c>
      <c r="I50" s="19">
        <v>0</v>
      </c>
      <c r="J50" s="20">
        <v>0</v>
      </c>
    </row>
    <row r="51" spans="1:10" x14ac:dyDescent="0.2">
      <c r="A51" s="18">
        <v>47</v>
      </c>
      <c r="B51" s="19" t="s">
        <v>91</v>
      </c>
      <c r="C51" s="19">
        <v>0</v>
      </c>
      <c r="D51" s="20">
        <v>0</v>
      </c>
      <c r="E51" s="19">
        <v>0</v>
      </c>
      <c r="F51" s="20">
        <v>0</v>
      </c>
      <c r="G51" s="19">
        <v>0</v>
      </c>
      <c r="H51" s="20">
        <v>0</v>
      </c>
      <c r="I51" s="19">
        <v>0</v>
      </c>
      <c r="J51" s="20">
        <v>0</v>
      </c>
    </row>
    <row r="52" spans="1:10" x14ac:dyDescent="0.2">
      <c r="A52" s="18">
        <v>48</v>
      </c>
      <c r="B52" s="1" t="s">
        <v>47</v>
      </c>
      <c r="C52" s="19">
        <v>0</v>
      </c>
      <c r="D52" s="20">
        <v>0</v>
      </c>
      <c r="E52" s="19">
        <v>0</v>
      </c>
      <c r="F52" s="20">
        <v>0</v>
      </c>
      <c r="G52" s="19">
        <v>0</v>
      </c>
      <c r="H52" s="20">
        <v>0</v>
      </c>
      <c r="I52" s="19">
        <v>0</v>
      </c>
      <c r="J52" s="20">
        <v>0</v>
      </c>
    </row>
    <row r="53" spans="1:10" x14ac:dyDescent="0.2">
      <c r="A53" s="18">
        <v>49</v>
      </c>
      <c r="B53" s="19" t="s">
        <v>41</v>
      </c>
      <c r="C53" s="19">
        <v>974</v>
      </c>
      <c r="D53" s="20">
        <v>8.01</v>
      </c>
      <c r="E53" s="19">
        <v>974</v>
      </c>
      <c r="F53" s="20">
        <v>8.01</v>
      </c>
      <c r="G53" s="19">
        <v>6</v>
      </c>
      <c r="H53" s="20">
        <v>0.2</v>
      </c>
      <c r="I53" s="19">
        <v>6</v>
      </c>
      <c r="J53" s="20">
        <v>0.2</v>
      </c>
    </row>
    <row r="54" spans="1:10" x14ac:dyDescent="0.2">
      <c r="A54" s="18">
        <v>50</v>
      </c>
      <c r="B54" s="19" t="s">
        <v>74</v>
      </c>
      <c r="C54" s="19">
        <v>11242</v>
      </c>
      <c r="D54" s="20">
        <v>31.11</v>
      </c>
      <c r="E54" s="19">
        <v>0</v>
      </c>
      <c r="F54" s="20">
        <v>0</v>
      </c>
      <c r="G54" s="19">
        <v>0</v>
      </c>
      <c r="H54" s="20">
        <v>0</v>
      </c>
      <c r="I54" s="19">
        <v>0</v>
      </c>
      <c r="J54" s="20">
        <v>0</v>
      </c>
    </row>
    <row r="55" spans="1:10" x14ac:dyDescent="0.2">
      <c r="A55" s="18"/>
      <c r="B55" s="9" t="s">
        <v>105</v>
      </c>
      <c r="C55" s="9">
        <f t="shared" ref="C55:J55" si="0">SUM(C5:C54)</f>
        <v>65032</v>
      </c>
      <c r="D55" s="8">
        <f t="shared" si="0"/>
        <v>828.53000000000009</v>
      </c>
      <c r="E55" s="9">
        <f t="shared" si="0"/>
        <v>20924</v>
      </c>
      <c r="F55" s="8">
        <f t="shared" si="0"/>
        <v>373.49</v>
      </c>
      <c r="G55" s="9">
        <f t="shared" si="0"/>
        <v>26717</v>
      </c>
      <c r="H55" s="8">
        <f t="shared" si="0"/>
        <v>488.35</v>
      </c>
      <c r="I55" s="9">
        <f t="shared" si="0"/>
        <v>12572</v>
      </c>
      <c r="J55" s="8">
        <f t="shared" si="0"/>
        <v>302.66000000000003</v>
      </c>
    </row>
    <row r="57" spans="1:10" x14ac:dyDescent="0.2">
      <c r="B57" s="23"/>
    </row>
  </sheetData>
  <mergeCells count="7">
    <mergeCell ref="A1:J1"/>
    <mergeCell ref="C2:F2"/>
    <mergeCell ref="G2:I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2"/>
  <sheetViews>
    <sheetView zoomScaleNormal="100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H66" sqref="H66"/>
    </sheetView>
  </sheetViews>
  <sheetFormatPr defaultColWidth="9.140625" defaultRowHeight="12.75" x14ac:dyDescent="0.2"/>
  <cols>
    <col min="1" max="1" width="5.5703125" style="339" customWidth="1"/>
    <col min="2" max="2" width="24.140625" style="93" customWidth="1"/>
    <col min="3" max="3" width="9" style="95" bestFit="1" customWidth="1"/>
    <col min="4" max="4" width="9.140625" style="95" bestFit="1" customWidth="1"/>
    <col min="5" max="6" width="10.140625" style="95" bestFit="1" customWidth="1"/>
    <col min="7" max="7" width="8.140625" style="95" customWidth="1"/>
    <col min="8" max="8" width="7.140625" style="95" bestFit="1" customWidth="1"/>
    <col min="9" max="9" width="8.85546875" style="95" customWidth="1"/>
    <col min="10" max="10" width="10.140625" style="95" bestFit="1" customWidth="1"/>
    <col min="11" max="11" width="9.140625" style="95" bestFit="1" customWidth="1"/>
    <col min="12" max="12" width="9.42578125" style="95" bestFit="1" customWidth="1"/>
    <col min="13" max="13" width="9.140625" style="95" bestFit="1" customWidth="1"/>
    <col min="14" max="14" width="10.140625" style="95" bestFit="1" customWidth="1"/>
    <col min="15" max="15" width="9.140625" style="95" bestFit="1" customWidth="1"/>
    <col min="16" max="16" width="11.42578125" style="95" bestFit="1" customWidth="1"/>
    <col min="17" max="16384" width="9.140625" style="93"/>
  </cols>
  <sheetData>
    <row r="1" spans="1:16" ht="15.75" customHeight="1" x14ac:dyDescent="0.2">
      <c r="A1" s="546" t="s">
        <v>631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</row>
    <row r="2" spans="1:16" ht="14.25" x14ac:dyDescent="0.2">
      <c r="A2" s="547" t="s">
        <v>108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</row>
    <row r="3" spans="1:16" ht="15" customHeight="1" x14ac:dyDescent="0.2">
      <c r="A3" s="31"/>
      <c r="B3" s="571" t="s">
        <v>11</v>
      </c>
      <c r="C3" s="571"/>
      <c r="D3" s="571"/>
      <c r="M3" s="529" t="s">
        <v>169</v>
      </c>
      <c r="N3" s="529"/>
    </row>
    <row r="4" spans="1:16" ht="13.5" x14ac:dyDescent="0.2">
      <c r="A4" s="449" t="s">
        <v>204</v>
      </c>
      <c r="B4" s="449" t="s">
        <v>2</v>
      </c>
      <c r="C4" s="530" t="s">
        <v>25</v>
      </c>
      <c r="D4" s="530"/>
      <c r="E4" s="530" t="s">
        <v>167</v>
      </c>
      <c r="F4" s="530"/>
      <c r="G4" s="530" t="s">
        <v>26</v>
      </c>
      <c r="H4" s="530"/>
      <c r="I4" s="530" t="s">
        <v>24</v>
      </c>
      <c r="J4" s="530"/>
      <c r="K4" s="530" t="s">
        <v>168</v>
      </c>
      <c r="L4" s="530"/>
      <c r="M4" s="530" t="s">
        <v>27</v>
      </c>
      <c r="N4" s="530"/>
      <c r="O4" s="530" t="s">
        <v>0</v>
      </c>
      <c r="P4" s="530"/>
    </row>
    <row r="5" spans="1:16" ht="13.5" x14ac:dyDescent="0.2">
      <c r="A5" s="449"/>
      <c r="B5" s="449"/>
      <c r="C5" s="325" t="s">
        <v>28</v>
      </c>
      <c r="D5" s="325" t="s">
        <v>15</v>
      </c>
      <c r="E5" s="325" t="s">
        <v>28</v>
      </c>
      <c r="F5" s="325" t="s">
        <v>15</v>
      </c>
      <c r="G5" s="325" t="s">
        <v>28</v>
      </c>
      <c r="H5" s="325" t="s">
        <v>15</v>
      </c>
      <c r="I5" s="325" t="s">
        <v>28</v>
      </c>
      <c r="J5" s="325" t="s">
        <v>15</v>
      </c>
      <c r="K5" s="325" t="s">
        <v>28</v>
      </c>
      <c r="L5" s="325" t="s">
        <v>15</v>
      </c>
      <c r="M5" s="325" t="s">
        <v>28</v>
      </c>
      <c r="N5" s="325" t="s">
        <v>15</v>
      </c>
      <c r="O5" s="325" t="s">
        <v>28</v>
      </c>
      <c r="P5" s="325" t="s">
        <v>15</v>
      </c>
    </row>
    <row r="6" spans="1:16" ht="12.95" customHeight="1" x14ac:dyDescent="0.2">
      <c r="A6" s="48">
        <v>1</v>
      </c>
      <c r="B6" s="49" t="s">
        <v>50</v>
      </c>
      <c r="C6" s="85">
        <v>6264</v>
      </c>
      <c r="D6" s="85">
        <v>11865</v>
      </c>
      <c r="E6" s="85">
        <v>11202</v>
      </c>
      <c r="F6" s="85">
        <v>23215</v>
      </c>
      <c r="G6" s="85">
        <v>56</v>
      </c>
      <c r="H6" s="85">
        <v>97</v>
      </c>
      <c r="I6" s="85">
        <v>967</v>
      </c>
      <c r="J6" s="85">
        <v>7038</v>
      </c>
      <c r="K6" s="85">
        <v>0</v>
      </c>
      <c r="L6" s="85">
        <v>0</v>
      </c>
      <c r="M6" s="85">
        <v>2134</v>
      </c>
      <c r="N6" s="85">
        <v>15515</v>
      </c>
      <c r="O6" s="85">
        <f t="shared" ref="O6" si="0">C6+E6+G6+I6+K6+M6</f>
        <v>20623</v>
      </c>
      <c r="P6" s="85">
        <f t="shared" ref="P6" si="1">D6+F6+H6+J6+L6+N6</f>
        <v>57730</v>
      </c>
    </row>
    <row r="7" spans="1:16" ht="12.95" customHeight="1" x14ac:dyDescent="0.2">
      <c r="A7" s="48">
        <v>2</v>
      </c>
      <c r="B7" s="49" t="s">
        <v>51</v>
      </c>
      <c r="C7" s="85">
        <v>48</v>
      </c>
      <c r="D7" s="85">
        <v>226</v>
      </c>
      <c r="E7" s="85">
        <v>406</v>
      </c>
      <c r="F7" s="85">
        <v>911</v>
      </c>
      <c r="G7" s="85">
        <v>10</v>
      </c>
      <c r="H7" s="85">
        <v>21</v>
      </c>
      <c r="I7" s="85">
        <v>69</v>
      </c>
      <c r="J7" s="85">
        <v>750</v>
      </c>
      <c r="K7" s="85">
        <v>0</v>
      </c>
      <c r="L7" s="85">
        <v>0</v>
      </c>
      <c r="M7" s="85">
        <v>412</v>
      </c>
      <c r="N7" s="85">
        <v>1979</v>
      </c>
      <c r="O7" s="85">
        <f t="shared" ref="O7:O65" si="2">C7+E7+G7+I7+K7+M7</f>
        <v>945</v>
      </c>
      <c r="P7" s="85">
        <f t="shared" ref="P7:P65" si="3">D7+F7+H7+J7+L7+N7</f>
        <v>3887</v>
      </c>
    </row>
    <row r="8" spans="1:16" ht="12.95" customHeight="1" x14ac:dyDescent="0.2">
      <c r="A8" s="48">
        <v>3</v>
      </c>
      <c r="B8" s="49" t="s">
        <v>52</v>
      </c>
      <c r="C8" s="85">
        <v>469</v>
      </c>
      <c r="D8" s="85">
        <v>1895</v>
      </c>
      <c r="E8" s="85">
        <v>4421</v>
      </c>
      <c r="F8" s="85">
        <v>16934</v>
      </c>
      <c r="G8" s="85">
        <v>55</v>
      </c>
      <c r="H8" s="85">
        <v>196</v>
      </c>
      <c r="I8" s="85">
        <v>962</v>
      </c>
      <c r="J8" s="85">
        <v>29137</v>
      </c>
      <c r="K8" s="85">
        <v>2</v>
      </c>
      <c r="L8" s="85">
        <v>6</v>
      </c>
      <c r="M8" s="85">
        <v>10934</v>
      </c>
      <c r="N8" s="85">
        <v>60645</v>
      </c>
      <c r="O8" s="85">
        <f t="shared" si="2"/>
        <v>16843</v>
      </c>
      <c r="P8" s="85">
        <f t="shared" si="3"/>
        <v>108813</v>
      </c>
    </row>
    <row r="9" spans="1:16" ht="12.95" customHeight="1" x14ac:dyDescent="0.2">
      <c r="A9" s="48">
        <v>4</v>
      </c>
      <c r="B9" s="49" t="s">
        <v>53</v>
      </c>
      <c r="C9" s="85">
        <v>607</v>
      </c>
      <c r="D9" s="85">
        <v>1672</v>
      </c>
      <c r="E9" s="85">
        <v>19185</v>
      </c>
      <c r="F9" s="85">
        <v>43363</v>
      </c>
      <c r="G9" s="85">
        <v>31</v>
      </c>
      <c r="H9" s="85">
        <v>72</v>
      </c>
      <c r="I9" s="85">
        <v>820</v>
      </c>
      <c r="J9" s="85">
        <v>16923</v>
      </c>
      <c r="K9" s="85">
        <v>1</v>
      </c>
      <c r="L9" s="85">
        <v>5</v>
      </c>
      <c r="M9" s="85">
        <v>508</v>
      </c>
      <c r="N9" s="85">
        <v>3887</v>
      </c>
      <c r="O9" s="85">
        <f t="shared" si="2"/>
        <v>21152</v>
      </c>
      <c r="P9" s="85">
        <f t="shared" si="3"/>
        <v>65922</v>
      </c>
    </row>
    <row r="10" spans="1:16" ht="12.95" customHeight="1" x14ac:dyDescent="0.2">
      <c r="A10" s="48">
        <v>5</v>
      </c>
      <c r="B10" s="49" t="s">
        <v>54</v>
      </c>
      <c r="C10" s="85">
        <v>160</v>
      </c>
      <c r="D10" s="85">
        <v>375</v>
      </c>
      <c r="E10" s="85">
        <v>4332</v>
      </c>
      <c r="F10" s="85">
        <v>9065</v>
      </c>
      <c r="G10" s="85">
        <v>131</v>
      </c>
      <c r="H10" s="85">
        <v>154</v>
      </c>
      <c r="I10" s="85">
        <v>3286</v>
      </c>
      <c r="J10" s="85">
        <v>6709</v>
      </c>
      <c r="K10" s="85">
        <v>2</v>
      </c>
      <c r="L10" s="85">
        <v>3.05</v>
      </c>
      <c r="M10" s="85">
        <v>8367</v>
      </c>
      <c r="N10" s="85">
        <v>25334</v>
      </c>
      <c r="O10" s="85">
        <f t="shared" si="2"/>
        <v>16278</v>
      </c>
      <c r="P10" s="85">
        <f t="shared" si="3"/>
        <v>41640.050000000003</v>
      </c>
    </row>
    <row r="11" spans="1:16" ht="12.95" customHeight="1" x14ac:dyDescent="0.2">
      <c r="A11" s="48">
        <v>6</v>
      </c>
      <c r="B11" s="49" t="s">
        <v>55</v>
      </c>
      <c r="C11" s="85">
        <v>1590</v>
      </c>
      <c r="D11" s="85">
        <v>7218.8</v>
      </c>
      <c r="E11" s="85">
        <v>5245</v>
      </c>
      <c r="F11" s="85">
        <v>14213.67</v>
      </c>
      <c r="G11" s="85">
        <v>104</v>
      </c>
      <c r="H11" s="85">
        <v>897.63</v>
      </c>
      <c r="I11" s="85">
        <v>1263</v>
      </c>
      <c r="J11" s="85">
        <v>4126.2700000000004</v>
      </c>
      <c r="K11" s="85">
        <v>97</v>
      </c>
      <c r="L11" s="85">
        <v>2126</v>
      </c>
      <c r="M11" s="85">
        <v>1714</v>
      </c>
      <c r="N11" s="85">
        <v>2695.27</v>
      </c>
      <c r="O11" s="85">
        <f t="shared" si="2"/>
        <v>10013</v>
      </c>
      <c r="P11" s="85">
        <f t="shared" si="3"/>
        <v>31277.640000000003</v>
      </c>
    </row>
    <row r="12" spans="1:16" ht="12.95" customHeight="1" x14ac:dyDescent="0.2">
      <c r="A12" s="48">
        <v>7</v>
      </c>
      <c r="B12" s="49" t="s">
        <v>56</v>
      </c>
      <c r="C12" s="85">
        <v>1473</v>
      </c>
      <c r="D12" s="85">
        <v>1427</v>
      </c>
      <c r="E12" s="85">
        <v>15023</v>
      </c>
      <c r="F12" s="85">
        <v>27392</v>
      </c>
      <c r="G12" s="85">
        <v>140</v>
      </c>
      <c r="H12" s="85">
        <v>238</v>
      </c>
      <c r="I12" s="85">
        <v>3175</v>
      </c>
      <c r="J12" s="85">
        <v>4528</v>
      </c>
      <c r="K12" s="85">
        <v>3</v>
      </c>
      <c r="L12" s="85">
        <v>2</v>
      </c>
      <c r="M12" s="85">
        <v>2993</v>
      </c>
      <c r="N12" s="85">
        <v>15862</v>
      </c>
      <c r="O12" s="85">
        <f t="shared" si="2"/>
        <v>22807</v>
      </c>
      <c r="P12" s="85">
        <f t="shared" si="3"/>
        <v>49449</v>
      </c>
    </row>
    <row r="13" spans="1:16" ht="12.95" customHeight="1" x14ac:dyDescent="0.2">
      <c r="A13" s="48">
        <v>8</v>
      </c>
      <c r="B13" s="49" t="s">
        <v>43</v>
      </c>
      <c r="C13" s="85">
        <v>116</v>
      </c>
      <c r="D13" s="85">
        <v>760.36</v>
      </c>
      <c r="E13" s="85">
        <v>1162</v>
      </c>
      <c r="F13" s="85">
        <v>4191.75</v>
      </c>
      <c r="G13" s="85">
        <v>26</v>
      </c>
      <c r="H13" s="85">
        <v>146.69</v>
      </c>
      <c r="I13" s="85">
        <v>189</v>
      </c>
      <c r="J13" s="85">
        <v>1034.17</v>
      </c>
      <c r="K13" s="85">
        <v>0</v>
      </c>
      <c r="L13" s="85">
        <v>0</v>
      </c>
      <c r="M13" s="85">
        <v>664</v>
      </c>
      <c r="N13" s="85">
        <v>5562.05</v>
      </c>
      <c r="O13" s="85">
        <f t="shared" si="2"/>
        <v>2157</v>
      </c>
      <c r="P13" s="85">
        <f t="shared" si="3"/>
        <v>11695.02</v>
      </c>
    </row>
    <row r="14" spans="1:16" ht="12.95" customHeight="1" x14ac:dyDescent="0.2">
      <c r="A14" s="48">
        <v>9</v>
      </c>
      <c r="B14" s="49" t="s">
        <v>44</v>
      </c>
      <c r="C14" s="85">
        <v>94</v>
      </c>
      <c r="D14" s="85">
        <v>347</v>
      </c>
      <c r="E14" s="85">
        <v>2027</v>
      </c>
      <c r="F14" s="85">
        <v>3847</v>
      </c>
      <c r="G14" s="85">
        <v>2</v>
      </c>
      <c r="H14" s="85">
        <v>1</v>
      </c>
      <c r="I14" s="85">
        <v>137</v>
      </c>
      <c r="J14" s="85">
        <v>756</v>
      </c>
      <c r="K14" s="85">
        <v>4</v>
      </c>
      <c r="L14" s="85">
        <v>11</v>
      </c>
      <c r="M14" s="85">
        <v>495</v>
      </c>
      <c r="N14" s="85">
        <v>1994</v>
      </c>
      <c r="O14" s="85">
        <f t="shared" si="2"/>
        <v>2759</v>
      </c>
      <c r="P14" s="85">
        <f t="shared" si="3"/>
        <v>6956</v>
      </c>
    </row>
    <row r="15" spans="1:16" ht="12.95" customHeight="1" x14ac:dyDescent="0.2">
      <c r="A15" s="48">
        <v>10</v>
      </c>
      <c r="B15" s="49" t="s">
        <v>76</v>
      </c>
      <c r="C15" s="85">
        <v>133</v>
      </c>
      <c r="D15" s="85">
        <v>848</v>
      </c>
      <c r="E15" s="85">
        <v>4719</v>
      </c>
      <c r="F15" s="85">
        <v>6069</v>
      </c>
      <c r="G15" s="85">
        <v>7</v>
      </c>
      <c r="H15" s="85">
        <v>19</v>
      </c>
      <c r="I15" s="85">
        <v>263</v>
      </c>
      <c r="J15" s="85">
        <v>4365</v>
      </c>
      <c r="K15" s="85">
        <v>0</v>
      </c>
      <c r="L15" s="85">
        <v>0</v>
      </c>
      <c r="M15" s="85">
        <v>839</v>
      </c>
      <c r="N15" s="85">
        <v>13940</v>
      </c>
      <c r="O15" s="85">
        <f t="shared" si="2"/>
        <v>5961</v>
      </c>
      <c r="P15" s="85">
        <f t="shared" si="3"/>
        <v>25241</v>
      </c>
    </row>
    <row r="16" spans="1:16" ht="12.95" customHeight="1" x14ac:dyDescent="0.2">
      <c r="A16" s="48">
        <v>11</v>
      </c>
      <c r="B16" s="49" t="s">
        <v>57</v>
      </c>
      <c r="C16" s="85">
        <v>70</v>
      </c>
      <c r="D16" s="85">
        <v>318.99</v>
      </c>
      <c r="E16" s="85">
        <v>1034</v>
      </c>
      <c r="F16" s="85">
        <v>3124.93</v>
      </c>
      <c r="G16" s="85">
        <v>0</v>
      </c>
      <c r="H16" s="85">
        <v>0</v>
      </c>
      <c r="I16" s="85">
        <v>77</v>
      </c>
      <c r="J16" s="85">
        <v>251.63</v>
      </c>
      <c r="K16" s="85">
        <v>0</v>
      </c>
      <c r="L16" s="85">
        <v>0</v>
      </c>
      <c r="M16" s="85">
        <v>0</v>
      </c>
      <c r="N16" s="85">
        <v>0</v>
      </c>
      <c r="O16" s="85">
        <f t="shared" si="2"/>
        <v>1181</v>
      </c>
      <c r="P16" s="85">
        <f t="shared" si="3"/>
        <v>3695.55</v>
      </c>
    </row>
    <row r="17" spans="1:16" ht="12.95" customHeight="1" x14ac:dyDescent="0.2">
      <c r="A17" s="48">
        <v>12</v>
      </c>
      <c r="B17" s="49" t="s">
        <v>58</v>
      </c>
      <c r="C17" s="85">
        <v>37</v>
      </c>
      <c r="D17" s="85">
        <v>76.849999999999994</v>
      </c>
      <c r="E17" s="85">
        <v>332</v>
      </c>
      <c r="F17" s="85">
        <v>586.53</v>
      </c>
      <c r="G17" s="85">
        <v>2</v>
      </c>
      <c r="H17" s="85">
        <v>19.39</v>
      </c>
      <c r="I17" s="85">
        <v>48</v>
      </c>
      <c r="J17" s="85">
        <v>130.88</v>
      </c>
      <c r="K17" s="85">
        <v>0</v>
      </c>
      <c r="L17" s="85">
        <v>0</v>
      </c>
      <c r="M17" s="85">
        <v>13</v>
      </c>
      <c r="N17" s="85">
        <v>67.03</v>
      </c>
      <c r="O17" s="85">
        <f t="shared" si="2"/>
        <v>432</v>
      </c>
      <c r="P17" s="85">
        <f t="shared" si="3"/>
        <v>880.68</v>
      </c>
    </row>
    <row r="18" spans="1:16" ht="12.95" customHeight="1" x14ac:dyDescent="0.2">
      <c r="A18" s="48">
        <v>13</v>
      </c>
      <c r="B18" s="49" t="s">
        <v>186</v>
      </c>
      <c r="C18" s="85">
        <v>114</v>
      </c>
      <c r="D18" s="85">
        <v>490</v>
      </c>
      <c r="E18" s="85">
        <v>1657</v>
      </c>
      <c r="F18" s="85">
        <v>3936</v>
      </c>
      <c r="G18" s="85">
        <v>9</v>
      </c>
      <c r="H18" s="85">
        <v>14</v>
      </c>
      <c r="I18" s="85">
        <v>258</v>
      </c>
      <c r="J18" s="85">
        <v>1263</v>
      </c>
      <c r="K18" s="85">
        <v>0</v>
      </c>
      <c r="L18" s="85">
        <v>0</v>
      </c>
      <c r="M18" s="85">
        <v>145</v>
      </c>
      <c r="N18" s="85">
        <v>1028</v>
      </c>
      <c r="O18" s="85">
        <f t="shared" si="2"/>
        <v>2183</v>
      </c>
      <c r="P18" s="85">
        <f t="shared" si="3"/>
        <v>6731</v>
      </c>
    </row>
    <row r="19" spans="1:16" ht="12.95" customHeight="1" x14ac:dyDescent="0.2">
      <c r="A19" s="48">
        <v>14</v>
      </c>
      <c r="B19" s="49" t="s">
        <v>187</v>
      </c>
      <c r="C19" s="85">
        <v>148</v>
      </c>
      <c r="D19" s="85">
        <v>236</v>
      </c>
      <c r="E19" s="85">
        <v>1279</v>
      </c>
      <c r="F19" s="85">
        <v>2015</v>
      </c>
      <c r="G19" s="85">
        <v>57</v>
      </c>
      <c r="H19" s="85">
        <v>43</v>
      </c>
      <c r="I19" s="85">
        <v>2537</v>
      </c>
      <c r="J19" s="85">
        <v>10117</v>
      </c>
      <c r="K19" s="85">
        <v>0</v>
      </c>
      <c r="L19" s="85">
        <v>0</v>
      </c>
      <c r="M19" s="85">
        <v>117</v>
      </c>
      <c r="N19" s="85">
        <v>153</v>
      </c>
      <c r="O19" s="85">
        <f t="shared" si="2"/>
        <v>4138</v>
      </c>
      <c r="P19" s="85">
        <f t="shared" si="3"/>
        <v>12564</v>
      </c>
    </row>
    <row r="20" spans="1:16" ht="12.95" customHeight="1" x14ac:dyDescent="0.2">
      <c r="A20" s="48">
        <v>15</v>
      </c>
      <c r="B20" s="49" t="s">
        <v>59</v>
      </c>
      <c r="C20" s="85">
        <v>446</v>
      </c>
      <c r="D20" s="85">
        <v>1212.42</v>
      </c>
      <c r="E20" s="85">
        <v>6596</v>
      </c>
      <c r="F20" s="85">
        <v>16391.509999999998</v>
      </c>
      <c r="G20" s="85">
        <v>38</v>
      </c>
      <c r="H20" s="85">
        <v>108.57</v>
      </c>
      <c r="I20" s="85">
        <v>832</v>
      </c>
      <c r="J20" s="85">
        <v>5275.91</v>
      </c>
      <c r="K20" s="85">
        <v>4</v>
      </c>
      <c r="L20" s="85">
        <v>6.44</v>
      </c>
      <c r="M20" s="85">
        <v>1406</v>
      </c>
      <c r="N20" s="85">
        <v>9284.9599999999991</v>
      </c>
      <c r="O20" s="85">
        <f t="shared" si="2"/>
        <v>9322</v>
      </c>
      <c r="P20" s="85">
        <f t="shared" si="3"/>
        <v>32279.809999999998</v>
      </c>
    </row>
    <row r="21" spans="1:16" ht="12.95" customHeight="1" x14ac:dyDescent="0.2">
      <c r="A21" s="48">
        <v>16</v>
      </c>
      <c r="B21" s="49" t="s">
        <v>65</v>
      </c>
      <c r="C21" s="85">
        <v>10314</v>
      </c>
      <c r="D21" s="85">
        <v>6784</v>
      </c>
      <c r="E21" s="85">
        <v>82421</v>
      </c>
      <c r="F21" s="85">
        <v>126178</v>
      </c>
      <c r="G21" s="85">
        <v>4968</v>
      </c>
      <c r="H21" s="85">
        <v>6710</v>
      </c>
      <c r="I21" s="85">
        <v>19368</v>
      </c>
      <c r="J21" s="85">
        <v>39741</v>
      </c>
      <c r="K21" s="85">
        <v>296</v>
      </c>
      <c r="L21" s="85">
        <v>914</v>
      </c>
      <c r="M21" s="85">
        <v>16814</v>
      </c>
      <c r="N21" s="85">
        <v>38974</v>
      </c>
      <c r="O21" s="85">
        <f t="shared" si="2"/>
        <v>134181</v>
      </c>
      <c r="P21" s="85">
        <f t="shared" si="3"/>
        <v>219301</v>
      </c>
    </row>
    <row r="22" spans="1:16" ht="12.95" customHeight="1" x14ac:dyDescent="0.2">
      <c r="A22" s="48">
        <v>17</v>
      </c>
      <c r="B22" s="49" t="s">
        <v>60</v>
      </c>
      <c r="C22" s="85">
        <v>51</v>
      </c>
      <c r="D22" s="85">
        <v>122</v>
      </c>
      <c r="E22" s="85">
        <v>902</v>
      </c>
      <c r="F22" s="85">
        <v>2067</v>
      </c>
      <c r="G22" s="85">
        <v>5</v>
      </c>
      <c r="H22" s="85">
        <v>5</v>
      </c>
      <c r="I22" s="85">
        <v>81</v>
      </c>
      <c r="J22" s="85">
        <v>160</v>
      </c>
      <c r="K22" s="85">
        <v>25</v>
      </c>
      <c r="L22" s="85">
        <v>45</v>
      </c>
      <c r="M22" s="85">
        <v>288</v>
      </c>
      <c r="N22" s="85">
        <v>709</v>
      </c>
      <c r="O22" s="85">
        <f t="shared" si="2"/>
        <v>1352</v>
      </c>
      <c r="P22" s="85">
        <f t="shared" si="3"/>
        <v>3108</v>
      </c>
    </row>
    <row r="23" spans="1:16" ht="12.95" customHeight="1" x14ac:dyDescent="0.2">
      <c r="A23" s="48">
        <v>18</v>
      </c>
      <c r="B23" s="49" t="s">
        <v>188</v>
      </c>
      <c r="C23" s="85">
        <v>930</v>
      </c>
      <c r="D23" s="85">
        <v>1048</v>
      </c>
      <c r="E23" s="85">
        <v>8992</v>
      </c>
      <c r="F23" s="85">
        <v>6521</v>
      </c>
      <c r="G23" s="85">
        <v>0</v>
      </c>
      <c r="H23" s="85">
        <v>0</v>
      </c>
      <c r="I23" s="85">
        <v>1857</v>
      </c>
      <c r="J23" s="85">
        <v>2889</v>
      </c>
      <c r="K23" s="85">
        <v>0</v>
      </c>
      <c r="L23" s="85">
        <v>0</v>
      </c>
      <c r="M23" s="85">
        <v>17691</v>
      </c>
      <c r="N23" s="85">
        <v>12231</v>
      </c>
      <c r="O23" s="85">
        <f t="shared" si="2"/>
        <v>29470</v>
      </c>
      <c r="P23" s="85">
        <f t="shared" si="3"/>
        <v>22689</v>
      </c>
    </row>
    <row r="24" spans="1:16" ht="12.95" customHeight="1" x14ac:dyDescent="0.2">
      <c r="A24" s="48">
        <v>19</v>
      </c>
      <c r="B24" s="49" t="s">
        <v>61</v>
      </c>
      <c r="C24" s="85">
        <v>338</v>
      </c>
      <c r="D24" s="85">
        <v>2227</v>
      </c>
      <c r="E24" s="85">
        <v>8089</v>
      </c>
      <c r="F24" s="85">
        <v>15792</v>
      </c>
      <c r="G24" s="85">
        <v>87</v>
      </c>
      <c r="H24" s="85">
        <v>120</v>
      </c>
      <c r="I24" s="85">
        <v>539</v>
      </c>
      <c r="J24" s="85">
        <v>7537</v>
      </c>
      <c r="K24" s="85">
        <v>1</v>
      </c>
      <c r="L24" s="85">
        <v>0.42</v>
      </c>
      <c r="M24" s="85">
        <v>1814</v>
      </c>
      <c r="N24" s="85">
        <v>19647.580000000002</v>
      </c>
      <c r="O24" s="85">
        <f t="shared" si="2"/>
        <v>10868</v>
      </c>
      <c r="P24" s="85">
        <f t="shared" si="3"/>
        <v>45324</v>
      </c>
    </row>
    <row r="25" spans="1:16" ht="12.95" customHeight="1" x14ac:dyDescent="0.2">
      <c r="A25" s="48">
        <v>20</v>
      </c>
      <c r="B25" s="49" t="s">
        <v>62</v>
      </c>
      <c r="C25" s="85">
        <v>4</v>
      </c>
      <c r="D25" s="85">
        <v>6.61</v>
      </c>
      <c r="E25" s="85">
        <v>185</v>
      </c>
      <c r="F25" s="85">
        <v>201</v>
      </c>
      <c r="G25" s="85">
        <v>0</v>
      </c>
      <c r="H25" s="85">
        <v>0</v>
      </c>
      <c r="I25" s="85">
        <v>11</v>
      </c>
      <c r="J25" s="85">
        <v>8</v>
      </c>
      <c r="K25" s="85">
        <v>0</v>
      </c>
      <c r="L25" s="85">
        <v>0</v>
      </c>
      <c r="M25" s="85">
        <v>0</v>
      </c>
      <c r="N25" s="85">
        <v>0</v>
      </c>
      <c r="O25" s="85">
        <f t="shared" si="2"/>
        <v>200</v>
      </c>
      <c r="P25" s="85">
        <f t="shared" si="3"/>
        <v>215.61</v>
      </c>
    </row>
    <row r="26" spans="1:16" ht="12.95" customHeight="1" x14ac:dyDescent="0.2">
      <c r="A26" s="48">
        <v>21</v>
      </c>
      <c r="B26" s="49" t="s">
        <v>45</v>
      </c>
      <c r="C26" s="85">
        <v>141</v>
      </c>
      <c r="D26" s="85">
        <v>576</v>
      </c>
      <c r="E26" s="85">
        <v>1035</v>
      </c>
      <c r="F26" s="85">
        <v>2568</v>
      </c>
      <c r="G26" s="85">
        <v>4</v>
      </c>
      <c r="H26" s="85">
        <v>43180</v>
      </c>
      <c r="I26" s="85">
        <v>215</v>
      </c>
      <c r="J26" s="85">
        <v>1571</v>
      </c>
      <c r="K26" s="85">
        <v>3</v>
      </c>
      <c r="L26" s="85">
        <v>11</v>
      </c>
      <c r="M26" s="85">
        <v>574</v>
      </c>
      <c r="N26" s="85">
        <v>3646</v>
      </c>
      <c r="O26" s="85">
        <f t="shared" si="2"/>
        <v>1972</v>
      </c>
      <c r="P26" s="85">
        <f t="shared" si="3"/>
        <v>51552</v>
      </c>
    </row>
    <row r="27" spans="1:16" s="338" customFormat="1" ht="12.95" customHeight="1" x14ac:dyDescent="0.2">
      <c r="A27" s="324"/>
      <c r="B27" s="140" t="s">
        <v>295</v>
      </c>
      <c r="C27" s="164">
        <f>SUM(C6:C26)</f>
        <v>23547</v>
      </c>
      <c r="D27" s="164">
        <f t="shared" ref="D27:N27" si="4">SUM(D6:D26)</f>
        <v>39732.03</v>
      </c>
      <c r="E27" s="164">
        <f t="shared" si="4"/>
        <v>180244</v>
      </c>
      <c r="F27" s="164">
        <f t="shared" si="4"/>
        <v>328582.39</v>
      </c>
      <c r="G27" s="164">
        <f t="shared" si="4"/>
        <v>5732</v>
      </c>
      <c r="H27" s="164">
        <f t="shared" si="4"/>
        <v>52042.28</v>
      </c>
      <c r="I27" s="164">
        <f t="shared" si="4"/>
        <v>36954</v>
      </c>
      <c r="J27" s="164">
        <f t="shared" si="4"/>
        <v>144310.86000000002</v>
      </c>
      <c r="K27" s="164">
        <f t="shared" si="4"/>
        <v>438</v>
      </c>
      <c r="L27" s="164">
        <f t="shared" si="4"/>
        <v>3129.9100000000003</v>
      </c>
      <c r="M27" s="164">
        <f t="shared" si="4"/>
        <v>67922</v>
      </c>
      <c r="N27" s="164">
        <f t="shared" si="4"/>
        <v>233153.89</v>
      </c>
      <c r="O27" s="164">
        <f t="shared" si="2"/>
        <v>314837</v>
      </c>
      <c r="P27" s="164">
        <f t="shared" si="3"/>
        <v>800951.3600000001</v>
      </c>
    </row>
    <row r="28" spans="1:16" ht="12.95" customHeight="1" x14ac:dyDescent="0.2">
      <c r="A28" s="48">
        <v>22</v>
      </c>
      <c r="B28" s="49" t="s">
        <v>42</v>
      </c>
      <c r="C28" s="85">
        <v>128</v>
      </c>
      <c r="D28" s="85">
        <v>696.03</v>
      </c>
      <c r="E28" s="85">
        <v>5294</v>
      </c>
      <c r="F28" s="85">
        <v>7243.44</v>
      </c>
      <c r="G28" s="85">
        <v>2</v>
      </c>
      <c r="H28" s="85">
        <v>3.65</v>
      </c>
      <c r="I28" s="85">
        <v>636</v>
      </c>
      <c r="J28" s="85">
        <v>3637.1</v>
      </c>
      <c r="K28" s="85">
        <v>0</v>
      </c>
      <c r="L28" s="85">
        <v>0</v>
      </c>
      <c r="M28" s="85">
        <v>0</v>
      </c>
      <c r="N28" s="85">
        <v>0</v>
      </c>
      <c r="O28" s="85">
        <f t="shared" si="2"/>
        <v>6060</v>
      </c>
      <c r="P28" s="85">
        <f t="shared" si="3"/>
        <v>11580.22</v>
      </c>
    </row>
    <row r="29" spans="1:16" ht="12.95" customHeight="1" x14ac:dyDescent="0.2">
      <c r="A29" s="48">
        <v>23</v>
      </c>
      <c r="B29" s="49" t="s">
        <v>189</v>
      </c>
      <c r="C29" s="85">
        <v>465</v>
      </c>
      <c r="D29" s="85">
        <v>149.34</v>
      </c>
      <c r="E29" s="85">
        <v>129284</v>
      </c>
      <c r="F29" s="85">
        <v>44653.65</v>
      </c>
      <c r="G29" s="85">
        <v>18</v>
      </c>
      <c r="H29" s="85">
        <v>5.26</v>
      </c>
      <c r="I29" s="85">
        <v>298</v>
      </c>
      <c r="J29" s="85">
        <v>140.36000000000001</v>
      </c>
      <c r="K29" s="85">
        <v>2</v>
      </c>
      <c r="L29" s="85">
        <v>1.61</v>
      </c>
      <c r="M29" s="85">
        <v>88</v>
      </c>
      <c r="N29" s="85">
        <v>82.54</v>
      </c>
      <c r="O29" s="85">
        <f t="shared" si="2"/>
        <v>130155</v>
      </c>
      <c r="P29" s="85">
        <f t="shared" si="3"/>
        <v>45032.76</v>
      </c>
    </row>
    <row r="30" spans="1:16" ht="12.95" customHeight="1" x14ac:dyDescent="0.2">
      <c r="A30" s="48">
        <v>24</v>
      </c>
      <c r="B30" s="49" t="s">
        <v>190</v>
      </c>
      <c r="C30" s="85">
        <v>3</v>
      </c>
      <c r="D30" s="85">
        <v>28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f t="shared" si="2"/>
        <v>3</v>
      </c>
      <c r="P30" s="85">
        <f t="shared" si="3"/>
        <v>28</v>
      </c>
    </row>
    <row r="31" spans="1:16" ht="12.95" customHeight="1" x14ac:dyDescent="0.2">
      <c r="A31" s="48">
        <v>25</v>
      </c>
      <c r="B31" s="49" t="s">
        <v>46</v>
      </c>
      <c r="C31" s="85">
        <v>1</v>
      </c>
      <c r="D31" s="85">
        <v>24.12</v>
      </c>
      <c r="E31" s="85">
        <v>5</v>
      </c>
      <c r="F31" s="85">
        <v>36.46</v>
      </c>
      <c r="G31" s="85">
        <v>0</v>
      </c>
      <c r="H31" s="85">
        <v>0</v>
      </c>
      <c r="I31" s="85">
        <v>1</v>
      </c>
      <c r="J31" s="85">
        <v>6.38</v>
      </c>
      <c r="K31" s="85">
        <v>0</v>
      </c>
      <c r="L31" s="85">
        <v>0</v>
      </c>
      <c r="M31" s="85">
        <v>0</v>
      </c>
      <c r="N31" s="85">
        <v>0</v>
      </c>
      <c r="O31" s="85">
        <f t="shared" si="2"/>
        <v>7</v>
      </c>
      <c r="P31" s="85">
        <f t="shared" si="3"/>
        <v>66.959999999999994</v>
      </c>
    </row>
    <row r="32" spans="1:16" ht="12.95" customHeight="1" x14ac:dyDescent="0.2">
      <c r="A32" s="48">
        <v>26</v>
      </c>
      <c r="B32" s="49" t="s">
        <v>191</v>
      </c>
      <c r="C32" s="85">
        <v>6</v>
      </c>
      <c r="D32" s="85">
        <v>38</v>
      </c>
      <c r="E32" s="85">
        <v>1646</v>
      </c>
      <c r="F32" s="85">
        <v>1943</v>
      </c>
      <c r="G32" s="85">
        <v>3</v>
      </c>
      <c r="H32" s="85">
        <v>3</v>
      </c>
      <c r="I32" s="85">
        <v>18</v>
      </c>
      <c r="J32" s="85">
        <v>226</v>
      </c>
      <c r="K32" s="85">
        <v>0</v>
      </c>
      <c r="L32" s="85">
        <v>0</v>
      </c>
      <c r="M32" s="85">
        <v>71</v>
      </c>
      <c r="N32" s="85">
        <v>845</v>
      </c>
      <c r="O32" s="85">
        <f t="shared" si="2"/>
        <v>1744</v>
      </c>
      <c r="P32" s="85">
        <f t="shared" si="3"/>
        <v>3055</v>
      </c>
    </row>
    <row r="33" spans="1:16" ht="12.95" customHeight="1" x14ac:dyDescent="0.2">
      <c r="A33" s="48">
        <v>27</v>
      </c>
      <c r="B33" s="49" t="s">
        <v>192</v>
      </c>
      <c r="C33" s="85">
        <v>0</v>
      </c>
      <c r="D33" s="85">
        <v>0</v>
      </c>
      <c r="E33" s="85">
        <v>4</v>
      </c>
      <c r="F33" s="85">
        <v>2.5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f t="shared" si="2"/>
        <v>4</v>
      </c>
      <c r="P33" s="85">
        <f t="shared" si="3"/>
        <v>2.5</v>
      </c>
    </row>
    <row r="34" spans="1:16" ht="12.95" customHeight="1" x14ac:dyDescent="0.2">
      <c r="A34" s="48">
        <v>28</v>
      </c>
      <c r="B34" s="49" t="s">
        <v>193</v>
      </c>
      <c r="C34" s="85">
        <v>89</v>
      </c>
      <c r="D34" s="85">
        <v>423</v>
      </c>
      <c r="E34" s="85">
        <v>153</v>
      </c>
      <c r="F34" s="85">
        <v>424</v>
      </c>
      <c r="G34" s="85">
        <v>0</v>
      </c>
      <c r="H34" s="85">
        <v>0</v>
      </c>
      <c r="I34" s="85">
        <v>24</v>
      </c>
      <c r="J34" s="85">
        <v>73</v>
      </c>
      <c r="K34" s="85">
        <v>1</v>
      </c>
      <c r="L34" s="85">
        <v>3</v>
      </c>
      <c r="M34" s="85">
        <v>0</v>
      </c>
      <c r="N34" s="85">
        <v>0</v>
      </c>
      <c r="O34" s="85">
        <f t="shared" si="2"/>
        <v>267</v>
      </c>
      <c r="P34" s="85">
        <f t="shared" si="3"/>
        <v>923</v>
      </c>
    </row>
    <row r="35" spans="1:16" ht="12.95" customHeight="1" x14ac:dyDescent="0.2">
      <c r="A35" s="48">
        <v>29</v>
      </c>
      <c r="B35" s="49" t="s">
        <v>66</v>
      </c>
      <c r="C35" s="85">
        <v>67</v>
      </c>
      <c r="D35" s="85">
        <v>153.72</v>
      </c>
      <c r="E35" s="85">
        <v>6105</v>
      </c>
      <c r="F35" s="85">
        <v>12516.22</v>
      </c>
      <c r="G35" s="85">
        <v>0</v>
      </c>
      <c r="H35" s="85">
        <v>0</v>
      </c>
      <c r="I35" s="85">
        <v>724</v>
      </c>
      <c r="J35" s="85">
        <v>3284.66</v>
      </c>
      <c r="K35" s="85">
        <v>1</v>
      </c>
      <c r="L35" s="85">
        <v>2.7</v>
      </c>
      <c r="M35" s="85">
        <v>225</v>
      </c>
      <c r="N35" s="85">
        <v>1042.71</v>
      </c>
      <c r="O35" s="85">
        <f t="shared" si="2"/>
        <v>7122</v>
      </c>
      <c r="P35" s="85">
        <f t="shared" si="3"/>
        <v>17000.009999999998</v>
      </c>
    </row>
    <row r="36" spans="1:16" ht="12.95" customHeight="1" x14ac:dyDescent="0.2">
      <c r="A36" s="48">
        <v>30</v>
      </c>
      <c r="B36" s="49" t="s">
        <v>67</v>
      </c>
      <c r="C36" s="85">
        <v>375</v>
      </c>
      <c r="D36" s="85">
        <v>1481</v>
      </c>
      <c r="E36" s="85">
        <v>9352</v>
      </c>
      <c r="F36" s="85">
        <v>28939</v>
      </c>
      <c r="G36" s="85">
        <v>75</v>
      </c>
      <c r="H36" s="85">
        <v>152</v>
      </c>
      <c r="I36" s="85">
        <v>1525</v>
      </c>
      <c r="J36" s="85">
        <v>14001</v>
      </c>
      <c r="K36" s="85">
        <v>155</v>
      </c>
      <c r="L36" s="85">
        <v>259</v>
      </c>
      <c r="M36" s="85">
        <v>539</v>
      </c>
      <c r="N36" s="85">
        <v>6367</v>
      </c>
      <c r="O36" s="85">
        <f t="shared" si="2"/>
        <v>12021</v>
      </c>
      <c r="P36" s="85">
        <f t="shared" si="3"/>
        <v>51199</v>
      </c>
    </row>
    <row r="37" spans="1:16" ht="12.95" customHeight="1" x14ac:dyDescent="0.2">
      <c r="A37" s="48">
        <v>31</v>
      </c>
      <c r="B37" s="49" t="s">
        <v>194</v>
      </c>
      <c r="C37" s="85">
        <v>7</v>
      </c>
      <c r="D37" s="85">
        <v>6.05</v>
      </c>
      <c r="E37" s="85">
        <v>1155</v>
      </c>
      <c r="F37" s="85">
        <v>1146.4000000000001</v>
      </c>
      <c r="G37" s="85">
        <v>0</v>
      </c>
      <c r="H37" s="85">
        <v>0</v>
      </c>
      <c r="I37" s="85">
        <v>31</v>
      </c>
      <c r="J37" s="85">
        <v>42.41</v>
      </c>
      <c r="K37" s="85">
        <v>1</v>
      </c>
      <c r="L37" s="85">
        <v>0.7</v>
      </c>
      <c r="M37" s="85">
        <v>89</v>
      </c>
      <c r="N37" s="85">
        <v>178.83</v>
      </c>
      <c r="O37" s="85">
        <f t="shared" si="2"/>
        <v>1283</v>
      </c>
      <c r="P37" s="85">
        <f t="shared" si="3"/>
        <v>1374.39</v>
      </c>
    </row>
    <row r="38" spans="1:16" ht="12.95" customHeight="1" x14ac:dyDescent="0.2">
      <c r="A38" s="48">
        <v>32</v>
      </c>
      <c r="B38" s="49" t="s">
        <v>195</v>
      </c>
      <c r="C38" s="85">
        <v>336</v>
      </c>
      <c r="D38" s="85">
        <v>146</v>
      </c>
      <c r="E38" s="85">
        <v>34803</v>
      </c>
      <c r="F38" s="85">
        <v>14630</v>
      </c>
      <c r="G38" s="85">
        <v>19</v>
      </c>
      <c r="H38" s="85">
        <v>4</v>
      </c>
      <c r="I38" s="85">
        <v>345</v>
      </c>
      <c r="J38" s="85">
        <v>732</v>
      </c>
      <c r="K38" s="85">
        <v>0</v>
      </c>
      <c r="L38" s="85">
        <v>0</v>
      </c>
      <c r="M38" s="85">
        <v>514</v>
      </c>
      <c r="N38" s="85">
        <v>2211</v>
      </c>
      <c r="O38" s="85">
        <f t="shared" si="2"/>
        <v>36017</v>
      </c>
      <c r="P38" s="85">
        <f t="shared" si="3"/>
        <v>17723</v>
      </c>
    </row>
    <row r="39" spans="1:16" ht="12.95" customHeight="1" x14ac:dyDescent="0.2">
      <c r="A39" s="48">
        <v>33</v>
      </c>
      <c r="B39" s="49" t="s">
        <v>196</v>
      </c>
      <c r="C39" s="85">
        <v>0</v>
      </c>
      <c r="D39" s="85">
        <v>0</v>
      </c>
      <c r="E39" s="85">
        <v>120</v>
      </c>
      <c r="F39" s="85">
        <v>592</v>
      </c>
      <c r="G39" s="85">
        <v>8</v>
      </c>
      <c r="H39" s="85">
        <v>76</v>
      </c>
      <c r="I39" s="85">
        <v>1</v>
      </c>
      <c r="J39" s="85">
        <v>20</v>
      </c>
      <c r="K39" s="85">
        <v>0</v>
      </c>
      <c r="L39" s="85">
        <v>0</v>
      </c>
      <c r="M39" s="85">
        <v>8</v>
      </c>
      <c r="N39" s="85">
        <v>75</v>
      </c>
      <c r="O39" s="85">
        <f t="shared" si="2"/>
        <v>137</v>
      </c>
      <c r="P39" s="85">
        <f t="shared" si="3"/>
        <v>763</v>
      </c>
    </row>
    <row r="40" spans="1:16" ht="12.95" customHeight="1" x14ac:dyDescent="0.2">
      <c r="A40" s="48">
        <v>34</v>
      </c>
      <c r="B40" s="49" t="s">
        <v>197</v>
      </c>
      <c r="C40" s="85">
        <v>0</v>
      </c>
      <c r="D40" s="85">
        <v>0</v>
      </c>
      <c r="E40" s="85">
        <v>40</v>
      </c>
      <c r="F40" s="85">
        <v>426.47</v>
      </c>
      <c r="G40" s="85">
        <v>0</v>
      </c>
      <c r="H40" s="85">
        <v>0</v>
      </c>
      <c r="I40" s="85">
        <v>9</v>
      </c>
      <c r="J40" s="85">
        <v>117.24</v>
      </c>
      <c r="K40" s="85">
        <v>0</v>
      </c>
      <c r="L40" s="85">
        <v>0</v>
      </c>
      <c r="M40" s="85">
        <v>3</v>
      </c>
      <c r="N40" s="85">
        <v>29.04</v>
      </c>
      <c r="O40" s="85">
        <f t="shared" si="2"/>
        <v>52</v>
      </c>
      <c r="P40" s="85">
        <f t="shared" si="3"/>
        <v>572.75</v>
      </c>
    </row>
    <row r="41" spans="1:16" ht="12.95" customHeight="1" x14ac:dyDescent="0.2">
      <c r="A41" s="48">
        <v>35</v>
      </c>
      <c r="B41" s="49" t="s">
        <v>198</v>
      </c>
      <c r="C41" s="85">
        <v>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  <c r="M41" s="85">
        <v>0</v>
      </c>
      <c r="N41" s="85">
        <v>0</v>
      </c>
      <c r="O41" s="85">
        <f t="shared" si="2"/>
        <v>0</v>
      </c>
      <c r="P41" s="85">
        <f t="shared" si="3"/>
        <v>0</v>
      </c>
    </row>
    <row r="42" spans="1:16" ht="12.95" customHeight="1" x14ac:dyDescent="0.2">
      <c r="A42" s="48">
        <v>36</v>
      </c>
      <c r="B42" s="49" t="s">
        <v>68</v>
      </c>
      <c r="C42" s="85">
        <v>36</v>
      </c>
      <c r="D42" s="85">
        <v>111.16</v>
      </c>
      <c r="E42" s="85">
        <v>1130</v>
      </c>
      <c r="F42" s="85">
        <v>5383.3</v>
      </c>
      <c r="G42" s="85">
        <v>23</v>
      </c>
      <c r="H42" s="85">
        <v>61.9</v>
      </c>
      <c r="I42" s="85">
        <v>353</v>
      </c>
      <c r="J42" s="85">
        <v>3754.8</v>
      </c>
      <c r="K42" s="85">
        <v>0</v>
      </c>
      <c r="L42" s="85">
        <v>0</v>
      </c>
      <c r="M42" s="85">
        <v>247</v>
      </c>
      <c r="N42" s="85">
        <v>4213.18</v>
      </c>
      <c r="O42" s="85">
        <f t="shared" si="2"/>
        <v>1789</v>
      </c>
      <c r="P42" s="85">
        <f t="shared" si="3"/>
        <v>13524.34</v>
      </c>
    </row>
    <row r="43" spans="1:16" ht="12.95" customHeight="1" x14ac:dyDescent="0.2">
      <c r="A43" s="48">
        <v>37</v>
      </c>
      <c r="B43" s="49" t="s">
        <v>199</v>
      </c>
      <c r="C43" s="85">
        <v>2</v>
      </c>
      <c r="D43" s="85">
        <v>15</v>
      </c>
      <c r="E43" s="85">
        <v>7</v>
      </c>
      <c r="F43" s="85">
        <v>37.85</v>
      </c>
      <c r="G43" s="85">
        <v>0</v>
      </c>
      <c r="H43" s="85">
        <v>0</v>
      </c>
      <c r="I43" s="85">
        <v>1</v>
      </c>
      <c r="J43" s="85">
        <v>7.37</v>
      </c>
      <c r="K43" s="85">
        <v>0</v>
      </c>
      <c r="L43" s="85">
        <v>0</v>
      </c>
      <c r="M43" s="85">
        <v>3</v>
      </c>
      <c r="N43" s="85">
        <v>18.690000000000001</v>
      </c>
      <c r="O43" s="85">
        <f t="shared" si="2"/>
        <v>13</v>
      </c>
      <c r="P43" s="85">
        <f t="shared" si="3"/>
        <v>78.91</v>
      </c>
    </row>
    <row r="44" spans="1:16" ht="12.95" customHeight="1" x14ac:dyDescent="0.2">
      <c r="A44" s="48">
        <v>38</v>
      </c>
      <c r="B44" s="49" t="s">
        <v>200</v>
      </c>
      <c r="C44" s="85">
        <v>4</v>
      </c>
      <c r="D44" s="85">
        <v>1</v>
      </c>
      <c r="E44" s="85">
        <v>5298</v>
      </c>
      <c r="F44" s="85">
        <v>877</v>
      </c>
      <c r="G44" s="85">
        <v>20</v>
      </c>
      <c r="H44" s="85">
        <v>3</v>
      </c>
      <c r="I44" s="85">
        <v>7</v>
      </c>
      <c r="J44" s="85">
        <v>1</v>
      </c>
      <c r="K44" s="85">
        <v>2</v>
      </c>
      <c r="L44" s="85">
        <v>26</v>
      </c>
      <c r="M44" s="85">
        <v>6</v>
      </c>
      <c r="N44" s="85">
        <v>43</v>
      </c>
      <c r="O44" s="85">
        <f t="shared" si="2"/>
        <v>5337</v>
      </c>
      <c r="P44" s="85">
        <f t="shared" si="3"/>
        <v>951</v>
      </c>
    </row>
    <row r="45" spans="1:16" ht="12.95" customHeight="1" x14ac:dyDescent="0.2">
      <c r="A45" s="48">
        <v>39</v>
      </c>
      <c r="B45" s="49" t="s">
        <v>201</v>
      </c>
      <c r="C45" s="85">
        <v>10</v>
      </c>
      <c r="D45" s="85">
        <v>62</v>
      </c>
      <c r="E45" s="85">
        <v>4</v>
      </c>
      <c r="F45" s="85">
        <v>17</v>
      </c>
      <c r="G45" s="85">
        <v>0</v>
      </c>
      <c r="H45" s="85">
        <v>0</v>
      </c>
      <c r="I45" s="85">
        <v>3</v>
      </c>
      <c r="J45" s="85">
        <v>10</v>
      </c>
      <c r="K45" s="85">
        <v>0</v>
      </c>
      <c r="L45" s="85">
        <v>0</v>
      </c>
      <c r="M45" s="85">
        <v>2</v>
      </c>
      <c r="N45" s="85">
        <v>10</v>
      </c>
      <c r="O45" s="85">
        <f t="shared" si="2"/>
        <v>19</v>
      </c>
      <c r="P45" s="85">
        <f t="shared" si="3"/>
        <v>99</v>
      </c>
    </row>
    <row r="46" spans="1:16" ht="12.95" customHeight="1" x14ac:dyDescent="0.2">
      <c r="A46" s="48">
        <v>40</v>
      </c>
      <c r="B46" s="49" t="s">
        <v>72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  <c r="O46" s="85">
        <f t="shared" si="2"/>
        <v>0</v>
      </c>
      <c r="P46" s="85">
        <f t="shared" si="3"/>
        <v>0</v>
      </c>
    </row>
    <row r="47" spans="1:16" ht="12.95" customHeight="1" x14ac:dyDescent="0.2">
      <c r="A47" s="48">
        <v>41</v>
      </c>
      <c r="B47" s="49" t="s">
        <v>202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f t="shared" si="2"/>
        <v>0</v>
      </c>
      <c r="P47" s="85">
        <f t="shared" si="3"/>
        <v>0</v>
      </c>
    </row>
    <row r="48" spans="1:16" ht="12.95" customHeight="1" x14ac:dyDescent="0.2">
      <c r="A48" s="48">
        <v>42</v>
      </c>
      <c r="B48" s="49" t="s">
        <v>71</v>
      </c>
      <c r="C48" s="85">
        <v>2</v>
      </c>
      <c r="D48" s="85">
        <v>85</v>
      </c>
      <c r="E48" s="85">
        <v>117</v>
      </c>
      <c r="F48" s="85">
        <v>1840</v>
      </c>
      <c r="G48" s="85">
        <v>0</v>
      </c>
      <c r="H48" s="85">
        <v>0</v>
      </c>
      <c r="I48" s="85">
        <v>25</v>
      </c>
      <c r="J48" s="85">
        <v>504</v>
      </c>
      <c r="K48" s="85">
        <v>0</v>
      </c>
      <c r="L48" s="85">
        <v>0</v>
      </c>
      <c r="M48" s="85">
        <v>74</v>
      </c>
      <c r="N48" s="85">
        <v>3702</v>
      </c>
      <c r="O48" s="85">
        <f t="shared" si="2"/>
        <v>218</v>
      </c>
      <c r="P48" s="85">
        <f t="shared" si="3"/>
        <v>6131</v>
      </c>
    </row>
    <row r="49" spans="1:16" s="338" customFormat="1" ht="12.95" customHeight="1" x14ac:dyDescent="0.2">
      <c r="A49" s="324"/>
      <c r="B49" s="140" t="s">
        <v>291</v>
      </c>
      <c r="C49" s="164">
        <f>SUM(C28:C48)</f>
        <v>1531</v>
      </c>
      <c r="D49" s="164">
        <f t="shared" ref="D49:N49" si="5">SUM(D28:D48)</f>
        <v>3419.42</v>
      </c>
      <c r="E49" s="164">
        <f t="shared" si="5"/>
        <v>194517</v>
      </c>
      <c r="F49" s="164">
        <f t="shared" si="5"/>
        <v>120708.29000000001</v>
      </c>
      <c r="G49" s="164">
        <f t="shared" si="5"/>
        <v>168</v>
      </c>
      <c r="H49" s="164">
        <f t="shared" si="5"/>
        <v>308.81</v>
      </c>
      <c r="I49" s="164">
        <f t="shared" si="5"/>
        <v>4001</v>
      </c>
      <c r="J49" s="164">
        <f t="shared" si="5"/>
        <v>26557.32</v>
      </c>
      <c r="K49" s="164">
        <f t="shared" si="5"/>
        <v>162</v>
      </c>
      <c r="L49" s="164">
        <f t="shared" si="5"/>
        <v>293.01</v>
      </c>
      <c r="M49" s="164">
        <f t="shared" si="5"/>
        <v>1869</v>
      </c>
      <c r="N49" s="164">
        <f t="shared" si="5"/>
        <v>18817.990000000002</v>
      </c>
      <c r="O49" s="164">
        <f t="shared" si="2"/>
        <v>202248</v>
      </c>
      <c r="P49" s="164">
        <f t="shared" si="3"/>
        <v>170104.84</v>
      </c>
    </row>
    <row r="50" spans="1:16" s="338" customFormat="1" ht="12.95" customHeight="1" x14ac:dyDescent="0.2">
      <c r="A50" s="324"/>
      <c r="B50" s="140" t="s">
        <v>595</v>
      </c>
      <c r="C50" s="164">
        <f>C49+C27</f>
        <v>25078</v>
      </c>
      <c r="D50" s="164">
        <f t="shared" ref="D50:N50" si="6">D49+D27</f>
        <v>43151.45</v>
      </c>
      <c r="E50" s="164">
        <f t="shared" si="6"/>
        <v>374761</v>
      </c>
      <c r="F50" s="164">
        <f t="shared" si="6"/>
        <v>449290.68000000005</v>
      </c>
      <c r="G50" s="164">
        <f t="shared" si="6"/>
        <v>5900</v>
      </c>
      <c r="H50" s="164">
        <f t="shared" si="6"/>
        <v>52351.09</v>
      </c>
      <c r="I50" s="164">
        <f t="shared" si="6"/>
        <v>40955</v>
      </c>
      <c r="J50" s="164">
        <f t="shared" si="6"/>
        <v>170868.18000000002</v>
      </c>
      <c r="K50" s="164">
        <f t="shared" si="6"/>
        <v>600</v>
      </c>
      <c r="L50" s="164">
        <f t="shared" si="6"/>
        <v>3422.92</v>
      </c>
      <c r="M50" s="164">
        <f t="shared" si="6"/>
        <v>69791</v>
      </c>
      <c r="N50" s="164">
        <f t="shared" si="6"/>
        <v>251971.88</v>
      </c>
      <c r="O50" s="164">
        <f t="shared" si="2"/>
        <v>517085</v>
      </c>
      <c r="P50" s="164">
        <f t="shared" si="3"/>
        <v>971056.20000000019</v>
      </c>
    </row>
    <row r="51" spans="1:16" ht="12.95" customHeight="1" x14ac:dyDescent="0.2">
      <c r="A51" s="48">
        <v>43</v>
      </c>
      <c r="B51" s="49" t="s">
        <v>41</v>
      </c>
      <c r="C51" s="85">
        <v>1433</v>
      </c>
      <c r="D51" s="85">
        <v>658.04</v>
      </c>
      <c r="E51" s="85">
        <v>21518</v>
      </c>
      <c r="F51" s="85">
        <v>8258.35</v>
      </c>
      <c r="G51" s="85">
        <v>509</v>
      </c>
      <c r="H51" s="85">
        <v>332.77</v>
      </c>
      <c r="I51" s="85">
        <v>1859</v>
      </c>
      <c r="J51" s="85">
        <v>262.33999999999997</v>
      </c>
      <c r="K51" s="85">
        <v>0</v>
      </c>
      <c r="L51" s="85">
        <v>0</v>
      </c>
      <c r="M51" s="85">
        <v>7934</v>
      </c>
      <c r="N51" s="85">
        <v>16289.67</v>
      </c>
      <c r="O51" s="85">
        <f t="shared" si="2"/>
        <v>33253</v>
      </c>
      <c r="P51" s="85">
        <f t="shared" si="3"/>
        <v>25801.17</v>
      </c>
    </row>
    <row r="52" spans="1:16" ht="12.95" customHeight="1" x14ac:dyDescent="0.2">
      <c r="A52" s="48">
        <v>44</v>
      </c>
      <c r="B52" s="49" t="s">
        <v>203</v>
      </c>
      <c r="C52" s="85">
        <v>118</v>
      </c>
      <c r="D52" s="85">
        <v>75</v>
      </c>
      <c r="E52" s="85">
        <v>11089</v>
      </c>
      <c r="F52" s="85">
        <v>4775</v>
      </c>
      <c r="G52" s="85">
        <v>0</v>
      </c>
      <c r="H52" s="85">
        <v>0</v>
      </c>
      <c r="I52" s="85">
        <v>853</v>
      </c>
      <c r="J52" s="85">
        <v>587</v>
      </c>
      <c r="K52" s="85">
        <v>0</v>
      </c>
      <c r="L52" s="85">
        <v>0</v>
      </c>
      <c r="M52" s="85">
        <v>26013</v>
      </c>
      <c r="N52" s="85">
        <v>8514</v>
      </c>
      <c r="O52" s="85">
        <f t="shared" si="2"/>
        <v>38073</v>
      </c>
      <c r="P52" s="85">
        <f t="shared" si="3"/>
        <v>13951</v>
      </c>
    </row>
    <row r="53" spans="1:16" ht="12.95" customHeight="1" x14ac:dyDescent="0.2">
      <c r="A53" s="48">
        <v>45</v>
      </c>
      <c r="B53" s="49" t="s">
        <v>47</v>
      </c>
      <c r="C53" s="85">
        <v>1902</v>
      </c>
      <c r="D53" s="85">
        <v>1119.3800000000001</v>
      </c>
      <c r="E53" s="85">
        <v>13571</v>
      </c>
      <c r="F53" s="85">
        <v>16919.3</v>
      </c>
      <c r="G53" s="85">
        <v>11</v>
      </c>
      <c r="H53" s="85">
        <v>2.57</v>
      </c>
      <c r="I53" s="85">
        <v>851</v>
      </c>
      <c r="J53" s="85">
        <v>953.53</v>
      </c>
      <c r="K53" s="85">
        <v>3</v>
      </c>
      <c r="L53" s="85">
        <v>0.17</v>
      </c>
      <c r="M53" s="85">
        <v>448</v>
      </c>
      <c r="N53" s="85">
        <v>1435.96</v>
      </c>
      <c r="O53" s="85">
        <f t="shared" si="2"/>
        <v>16786</v>
      </c>
      <c r="P53" s="85">
        <f t="shared" si="3"/>
        <v>20430.909999999996</v>
      </c>
    </row>
    <row r="54" spans="1:16" s="338" customFormat="1" ht="12.95" customHeight="1" x14ac:dyDescent="0.2">
      <c r="A54" s="324"/>
      <c r="B54" s="140" t="s">
        <v>296</v>
      </c>
      <c r="C54" s="164">
        <f>SUM(C51:C53)</f>
        <v>3453</v>
      </c>
      <c r="D54" s="164">
        <f t="shared" ref="D54:N54" si="7">SUM(D51:D53)</f>
        <v>1852.42</v>
      </c>
      <c r="E54" s="164">
        <f t="shared" si="7"/>
        <v>46178</v>
      </c>
      <c r="F54" s="164">
        <f t="shared" si="7"/>
        <v>29952.65</v>
      </c>
      <c r="G54" s="164">
        <f t="shared" si="7"/>
        <v>520</v>
      </c>
      <c r="H54" s="164">
        <f t="shared" si="7"/>
        <v>335.34</v>
      </c>
      <c r="I54" s="164">
        <f t="shared" si="7"/>
        <v>3563</v>
      </c>
      <c r="J54" s="164">
        <f t="shared" si="7"/>
        <v>1802.87</v>
      </c>
      <c r="K54" s="164">
        <f t="shared" si="7"/>
        <v>3</v>
      </c>
      <c r="L54" s="164">
        <f t="shared" si="7"/>
        <v>0.17</v>
      </c>
      <c r="M54" s="164">
        <f t="shared" si="7"/>
        <v>34395</v>
      </c>
      <c r="N54" s="164">
        <f t="shared" si="7"/>
        <v>26239.629999999997</v>
      </c>
      <c r="O54" s="164">
        <f t="shared" si="2"/>
        <v>88112</v>
      </c>
      <c r="P54" s="164">
        <f t="shared" si="3"/>
        <v>60183.079999999994</v>
      </c>
    </row>
    <row r="55" spans="1:16" ht="12.95" customHeight="1" x14ac:dyDescent="0.2">
      <c r="A55" s="48">
        <v>46</v>
      </c>
      <c r="B55" s="49" t="s">
        <v>596</v>
      </c>
      <c r="C55" s="85">
        <v>1696.1864999999998</v>
      </c>
      <c r="D55" s="85">
        <v>390.27299999999997</v>
      </c>
      <c r="E55" s="85">
        <v>68353.814199999993</v>
      </c>
      <c r="F55" s="85">
        <v>33493.428999999996</v>
      </c>
      <c r="G55" s="85">
        <v>2936.0537999999997</v>
      </c>
      <c r="H55" s="85">
        <v>851.59569999999997</v>
      </c>
      <c r="I55" s="85">
        <v>3138.1951999999997</v>
      </c>
      <c r="J55" s="85">
        <v>1914.3390999999999</v>
      </c>
      <c r="K55" s="85">
        <v>0</v>
      </c>
      <c r="L55" s="85">
        <v>0</v>
      </c>
      <c r="M55" s="85">
        <v>13205.2372</v>
      </c>
      <c r="N55" s="85">
        <v>8187.7273999999998</v>
      </c>
      <c r="O55" s="85">
        <f t="shared" si="2"/>
        <v>89329.486899999989</v>
      </c>
      <c r="P55" s="85">
        <f t="shared" si="3"/>
        <v>44837.364199999996</v>
      </c>
    </row>
    <row r="56" spans="1:16" s="338" customFormat="1" ht="12.95" customHeight="1" x14ac:dyDescent="0.2">
      <c r="A56" s="324"/>
      <c r="B56" s="140" t="s">
        <v>294</v>
      </c>
      <c r="C56" s="164">
        <f>C55</f>
        <v>1696.1864999999998</v>
      </c>
      <c r="D56" s="164">
        <f t="shared" ref="D56:N56" si="8">D55</f>
        <v>390.27299999999997</v>
      </c>
      <c r="E56" s="164">
        <f t="shared" si="8"/>
        <v>68353.814199999993</v>
      </c>
      <c r="F56" s="164">
        <f t="shared" si="8"/>
        <v>33493.428999999996</v>
      </c>
      <c r="G56" s="164">
        <f t="shared" si="8"/>
        <v>2936.0537999999997</v>
      </c>
      <c r="H56" s="164">
        <f t="shared" si="8"/>
        <v>851.59569999999997</v>
      </c>
      <c r="I56" s="164">
        <f t="shared" si="8"/>
        <v>3138.1951999999997</v>
      </c>
      <c r="J56" s="164">
        <f t="shared" si="8"/>
        <v>1914.3390999999999</v>
      </c>
      <c r="K56" s="164">
        <f t="shared" si="8"/>
        <v>0</v>
      </c>
      <c r="L56" s="164">
        <f t="shared" si="8"/>
        <v>0</v>
      </c>
      <c r="M56" s="164">
        <f t="shared" si="8"/>
        <v>13205.2372</v>
      </c>
      <c r="N56" s="164">
        <f t="shared" si="8"/>
        <v>8187.7273999999998</v>
      </c>
      <c r="O56" s="164">
        <f t="shared" si="2"/>
        <v>89329.486899999989</v>
      </c>
      <c r="P56" s="164">
        <f t="shared" si="3"/>
        <v>44837.364199999996</v>
      </c>
    </row>
    <row r="57" spans="1:16" ht="12.95" customHeight="1" x14ac:dyDescent="0.2">
      <c r="A57" s="48">
        <v>47</v>
      </c>
      <c r="B57" s="49" t="s">
        <v>588</v>
      </c>
      <c r="C57" s="85">
        <v>0</v>
      </c>
      <c r="D57" s="85">
        <v>0</v>
      </c>
      <c r="E57" s="85">
        <v>3044</v>
      </c>
      <c r="F57" s="85">
        <v>8820.42</v>
      </c>
      <c r="G57" s="85">
        <v>0</v>
      </c>
      <c r="H57" s="85">
        <v>0</v>
      </c>
      <c r="I57" s="85">
        <v>33</v>
      </c>
      <c r="J57" s="85">
        <v>254.57</v>
      </c>
      <c r="K57" s="85">
        <v>0</v>
      </c>
      <c r="L57" s="85">
        <v>0</v>
      </c>
      <c r="M57" s="85">
        <v>833</v>
      </c>
      <c r="N57" s="85">
        <v>6629.7</v>
      </c>
      <c r="O57" s="85">
        <f t="shared" si="2"/>
        <v>3910</v>
      </c>
      <c r="P57" s="85">
        <f t="shared" si="3"/>
        <v>15704.689999999999</v>
      </c>
    </row>
    <row r="58" spans="1:16" ht="12.95" customHeight="1" x14ac:dyDescent="0.2">
      <c r="A58" s="48">
        <v>48</v>
      </c>
      <c r="B58" s="49" t="s">
        <v>589</v>
      </c>
      <c r="C58" s="85">
        <v>100</v>
      </c>
      <c r="D58" s="85">
        <v>31</v>
      </c>
      <c r="E58" s="85">
        <v>3561</v>
      </c>
      <c r="F58" s="85">
        <v>3141</v>
      </c>
      <c r="G58" s="85">
        <v>102</v>
      </c>
      <c r="H58" s="85">
        <v>12</v>
      </c>
      <c r="I58" s="85">
        <v>43</v>
      </c>
      <c r="J58" s="85">
        <v>6</v>
      </c>
      <c r="K58" s="85">
        <v>10</v>
      </c>
      <c r="L58" s="85">
        <v>2</v>
      </c>
      <c r="M58" s="85">
        <v>44</v>
      </c>
      <c r="N58" s="85">
        <v>9</v>
      </c>
      <c r="O58" s="85">
        <f t="shared" si="2"/>
        <v>3860</v>
      </c>
      <c r="P58" s="85">
        <f t="shared" si="3"/>
        <v>3201</v>
      </c>
    </row>
    <row r="59" spans="1:16" ht="12.95" customHeight="1" x14ac:dyDescent="0.2">
      <c r="A59" s="48">
        <v>49</v>
      </c>
      <c r="B59" s="49" t="s">
        <v>590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f t="shared" si="2"/>
        <v>0</v>
      </c>
      <c r="P59" s="85">
        <f t="shared" si="3"/>
        <v>0</v>
      </c>
    </row>
    <row r="60" spans="1:16" ht="12.95" customHeight="1" x14ac:dyDescent="0.2">
      <c r="A60" s="333">
        <v>50</v>
      </c>
      <c r="B60" s="334" t="s">
        <v>591</v>
      </c>
      <c r="C60" s="85">
        <v>271</v>
      </c>
      <c r="D60" s="85">
        <v>48.85</v>
      </c>
      <c r="E60" s="85">
        <v>27157</v>
      </c>
      <c r="F60" s="85">
        <v>5183.76</v>
      </c>
      <c r="G60" s="85">
        <v>0</v>
      </c>
      <c r="H60" s="85">
        <v>0</v>
      </c>
      <c r="I60" s="85">
        <v>201</v>
      </c>
      <c r="J60" s="85">
        <v>34.29</v>
      </c>
      <c r="K60" s="85">
        <v>0</v>
      </c>
      <c r="L60" s="85">
        <v>0</v>
      </c>
      <c r="M60" s="85">
        <v>167</v>
      </c>
      <c r="N60" s="85">
        <v>30.1</v>
      </c>
      <c r="O60" s="85">
        <f t="shared" si="2"/>
        <v>27796</v>
      </c>
      <c r="P60" s="85">
        <f t="shared" si="3"/>
        <v>5297.0000000000009</v>
      </c>
    </row>
    <row r="61" spans="1:16" ht="12.95" customHeight="1" x14ac:dyDescent="0.2">
      <c r="A61" s="333">
        <v>51</v>
      </c>
      <c r="B61" s="334" t="s">
        <v>592</v>
      </c>
      <c r="C61" s="85">
        <v>57</v>
      </c>
      <c r="D61" s="85">
        <v>9.17</v>
      </c>
      <c r="E61" s="85">
        <v>3163</v>
      </c>
      <c r="F61" s="85">
        <v>471.54</v>
      </c>
      <c r="G61" s="85">
        <v>1</v>
      </c>
      <c r="H61" s="85">
        <v>0.27</v>
      </c>
      <c r="I61" s="85">
        <v>18</v>
      </c>
      <c r="J61" s="85">
        <v>1.86</v>
      </c>
      <c r="K61" s="85">
        <v>0</v>
      </c>
      <c r="L61" s="85">
        <v>0</v>
      </c>
      <c r="M61" s="85">
        <v>5</v>
      </c>
      <c r="N61" s="85">
        <v>0.61</v>
      </c>
      <c r="O61" s="85">
        <f t="shared" si="2"/>
        <v>3244</v>
      </c>
      <c r="P61" s="85">
        <f t="shared" si="3"/>
        <v>483.45000000000005</v>
      </c>
    </row>
    <row r="62" spans="1:16" ht="12.95" customHeight="1" x14ac:dyDescent="0.2">
      <c r="A62" s="333">
        <v>52</v>
      </c>
      <c r="B62" s="334" t="s">
        <v>582</v>
      </c>
      <c r="C62" s="85">
        <v>0</v>
      </c>
      <c r="D62" s="85">
        <v>0</v>
      </c>
      <c r="E62" s="85">
        <v>173</v>
      </c>
      <c r="F62" s="85">
        <v>57.29</v>
      </c>
      <c r="G62" s="85">
        <v>0</v>
      </c>
      <c r="H62" s="85">
        <v>0</v>
      </c>
      <c r="I62" s="85">
        <v>1</v>
      </c>
      <c r="J62" s="85">
        <v>0.13</v>
      </c>
      <c r="K62" s="85">
        <v>0</v>
      </c>
      <c r="L62" s="85">
        <v>0</v>
      </c>
      <c r="M62" s="85">
        <v>0</v>
      </c>
      <c r="N62" s="85">
        <v>0</v>
      </c>
      <c r="O62" s="85">
        <f t="shared" si="2"/>
        <v>174</v>
      </c>
      <c r="P62" s="85">
        <f t="shared" si="3"/>
        <v>57.42</v>
      </c>
    </row>
    <row r="63" spans="1:16" ht="12.95" customHeight="1" x14ac:dyDescent="0.2">
      <c r="A63" s="333">
        <v>53</v>
      </c>
      <c r="B63" s="334" t="s">
        <v>593</v>
      </c>
      <c r="C63" s="85">
        <v>47</v>
      </c>
      <c r="D63" s="85">
        <v>8.23</v>
      </c>
      <c r="E63" s="85">
        <v>1306</v>
      </c>
      <c r="F63" s="85">
        <v>236.94</v>
      </c>
      <c r="G63" s="85">
        <v>0</v>
      </c>
      <c r="H63" s="85">
        <v>0</v>
      </c>
      <c r="I63" s="85">
        <v>16</v>
      </c>
      <c r="J63" s="85">
        <v>2.6</v>
      </c>
      <c r="K63" s="85">
        <v>0</v>
      </c>
      <c r="L63" s="85">
        <v>0</v>
      </c>
      <c r="M63" s="85">
        <v>12</v>
      </c>
      <c r="N63" s="85">
        <v>2.0499999999999998</v>
      </c>
      <c r="O63" s="85">
        <f t="shared" si="2"/>
        <v>1381</v>
      </c>
      <c r="P63" s="85">
        <f t="shared" si="3"/>
        <v>249.82</v>
      </c>
    </row>
    <row r="64" spans="1:16" s="338" customFormat="1" ht="12.95" customHeight="1" x14ac:dyDescent="0.2">
      <c r="A64" s="335"/>
      <c r="B64" s="336" t="s">
        <v>594</v>
      </c>
      <c r="C64" s="164">
        <f>SUM(C57:C63)</f>
        <v>475</v>
      </c>
      <c r="D64" s="164">
        <f t="shared" ref="D64:N64" si="9">SUM(D57:D63)</f>
        <v>97.25</v>
      </c>
      <c r="E64" s="164">
        <f t="shared" si="9"/>
        <v>38404</v>
      </c>
      <c r="F64" s="164">
        <f t="shared" si="9"/>
        <v>17910.95</v>
      </c>
      <c r="G64" s="164">
        <f t="shared" si="9"/>
        <v>103</v>
      </c>
      <c r="H64" s="164">
        <f t="shared" si="9"/>
        <v>12.27</v>
      </c>
      <c r="I64" s="164">
        <f t="shared" si="9"/>
        <v>312</v>
      </c>
      <c r="J64" s="164">
        <f t="shared" si="9"/>
        <v>299.45000000000005</v>
      </c>
      <c r="K64" s="164">
        <f t="shared" si="9"/>
        <v>10</v>
      </c>
      <c r="L64" s="164">
        <f t="shared" si="9"/>
        <v>2</v>
      </c>
      <c r="M64" s="164">
        <f t="shared" si="9"/>
        <v>1061</v>
      </c>
      <c r="N64" s="164">
        <f t="shared" si="9"/>
        <v>6671.46</v>
      </c>
      <c r="O64" s="164">
        <f t="shared" si="2"/>
        <v>40365</v>
      </c>
      <c r="P64" s="164">
        <f t="shared" si="3"/>
        <v>24993.38</v>
      </c>
    </row>
    <row r="65" spans="1:16" s="338" customFormat="1" ht="12.95" customHeight="1" x14ac:dyDescent="0.2">
      <c r="A65" s="335"/>
      <c r="B65" s="336" t="s">
        <v>0</v>
      </c>
      <c r="C65" s="164">
        <f>C64+C56+C54+C50</f>
        <v>30702.1865</v>
      </c>
      <c r="D65" s="164">
        <f t="shared" ref="D65:N65" si="10">D64+D56+D54+D50</f>
        <v>45491.392999999996</v>
      </c>
      <c r="E65" s="164">
        <f t="shared" si="10"/>
        <v>527696.81420000002</v>
      </c>
      <c r="F65" s="164">
        <f t="shared" si="10"/>
        <v>530647.70900000003</v>
      </c>
      <c r="G65" s="164">
        <f t="shared" si="10"/>
        <v>9459.0537999999997</v>
      </c>
      <c r="H65" s="164">
        <f t="shared" si="10"/>
        <v>53550.295699999995</v>
      </c>
      <c r="I65" s="164">
        <f t="shared" si="10"/>
        <v>47968.195200000002</v>
      </c>
      <c r="J65" s="164">
        <f t="shared" si="10"/>
        <v>174884.83910000001</v>
      </c>
      <c r="K65" s="164">
        <f t="shared" si="10"/>
        <v>613</v>
      </c>
      <c r="L65" s="164">
        <f t="shared" si="10"/>
        <v>3425.09</v>
      </c>
      <c r="M65" s="164">
        <f t="shared" si="10"/>
        <v>118452.2372</v>
      </c>
      <c r="N65" s="164">
        <f t="shared" si="10"/>
        <v>293070.6974</v>
      </c>
      <c r="O65" s="164">
        <f t="shared" si="2"/>
        <v>734891.4868999999</v>
      </c>
      <c r="P65" s="164">
        <f t="shared" si="3"/>
        <v>1101070.0242000001</v>
      </c>
    </row>
    <row r="66" spans="1:16" ht="25.5" x14ac:dyDescent="0.2">
      <c r="H66" s="182" t="s">
        <v>1019</v>
      </c>
    </row>
    <row r="72" spans="1:16" x14ac:dyDescent="0.2"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</row>
  </sheetData>
  <mergeCells count="13">
    <mergeCell ref="K4:L4"/>
    <mergeCell ref="M4:N4"/>
    <mergeCell ref="O4:P4"/>
    <mergeCell ref="A1:P1"/>
    <mergeCell ref="B3:D3"/>
    <mergeCell ref="M3:N3"/>
    <mergeCell ref="A4:A5"/>
    <mergeCell ref="B4:B5"/>
    <mergeCell ref="C4:D4"/>
    <mergeCell ref="E4:F4"/>
    <mergeCell ref="G4:H4"/>
    <mergeCell ref="I4:J4"/>
    <mergeCell ref="A2:P2"/>
  </mergeCells>
  <conditionalFormatting sqref="M3">
    <cfRule type="cellIs" dxfId="3" priority="8" operator="lessThan">
      <formula>0</formula>
    </cfRule>
  </conditionalFormatting>
  <pageMargins left="0.7" right="0" top="1.25" bottom="0.5" header="0.3" footer="0.3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6"/>
  <sheetViews>
    <sheetView zoomScaleNormal="10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H66" sqref="H66"/>
    </sheetView>
  </sheetViews>
  <sheetFormatPr defaultColWidth="9.140625" defaultRowHeight="12.75" x14ac:dyDescent="0.2"/>
  <cols>
    <col min="1" max="1" width="4.85546875" style="93" customWidth="1"/>
    <col min="2" max="2" width="24.42578125" style="93" bestFit="1" customWidth="1"/>
    <col min="3" max="3" width="9.42578125" style="95" bestFit="1" customWidth="1"/>
    <col min="4" max="4" width="9.140625" style="95" customWidth="1"/>
    <col min="5" max="5" width="9.42578125" style="95" bestFit="1" customWidth="1"/>
    <col min="6" max="6" width="11.5703125" style="95" bestFit="1" customWidth="1"/>
    <col min="7" max="7" width="9.42578125" style="95" bestFit="1" customWidth="1"/>
    <col min="8" max="8" width="10.5703125" style="95" bestFit="1" customWidth="1"/>
    <col min="9" max="9" width="9.42578125" style="95" bestFit="1" customWidth="1"/>
    <col min="10" max="10" width="9.140625" style="95" customWidth="1"/>
    <col min="11" max="11" width="9.42578125" style="95" bestFit="1" customWidth="1"/>
    <col min="12" max="12" width="8.140625" style="95" customWidth="1"/>
    <col min="13" max="13" width="9.42578125" style="95" bestFit="1" customWidth="1"/>
    <col min="14" max="14" width="9.140625" style="95" customWidth="1"/>
    <col min="15" max="15" width="9.42578125" style="95" bestFit="1" customWidth="1"/>
    <col min="16" max="16" width="9.85546875" style="95" customWidth="1"/>
    <col min="17" max="17" width="9.140625" style="95"/>
    <col min="18" max="16384" width="9.140625" style="93"/>
  </cols>
  <sheetData>
    <row r="1" spans="1:16" ht="15.75" customHeight="1" x14ac:dyDescent="0.2">
      <c r="A1" s="546" t="s">
        <v>632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</row>
    <row r="2" spans="1:16" ht="14.25" x14ac:dyDescent="0.2">
      <c r="A2" s="39" t="s">
        <v>108</v>
      </c>
      <c r="B2" s="39"/>
      <c r="C2" s="89"/>
      <c r="D2" s="89"/>
      <c r="E2" s="89"/>
      <c r="F2" s="89"/>
    </row>
    <row r="3" spans="1:16" ht="15" customHeight="1" x14ac:dyDescent="0.2">
      <c r="A3" s="31"/>
      <c r="B3" s="573" t="s">
        <v>11</v>
      </c>
      <c r="C3" s="573"/>
      <c r="D3" s="573"/>
      <c r="M3" s="529" t="s">
        <v>170</v>
      </c>
      <c r="N3" s="529"/>
    </row>
    <row r="4" spans="1:16" x14ac:dyDescent="0.2">
      <c r="A4" s="574" t="s">
        <v>204</v>
      </c>
      <c r="B4" s="574" t="s">
        <v>2</v>
      </c>
      <c r="C4" s="577" t="s">
        <v>25</v>
      </c>
      <c r="D4" s="578"/>
      <c r="E4" s="572" t="s">
        <v>167</v>
      </c>
      <c r="F4" s="572"/>
      <c r="G4" s="577" t="s">
        <v>26</v>
      </c>
      <c r="H4" s="578"/>
      <c r="I4" s="572" t="s">
        <v>24</v>
      </c>
      <c r="J4" s="572"/>
      <c r="K4" s="577" t="s">
        <v>168</v>
      </c>
      <c r="L4" s="578"/>
      <c r="M4" s="572" t="s">
        <v>27</v>
      </c>
      <c r="N4" s="572"/>
      <c r="O4" s="572" t="s">
        <v>0</v>
      </c>
      <c r="P4" s="572"/>
    </row>
    <row r="5" spans="1:16" ht="13.5" x14ac:dyDescent="0.2">
      <c r="A5" s="575"/>
      <c r="B5" s="576"/>
      <c r="C5" s="325" t="s">
        <v>28</v>
      </c>
      <c r="D5" s="325" t="s">
        <v>15</v>
      </c>
      <c r="E5" s="325" t="s">
        <v>28</v>
      </c>
      <c r="F5" s="325" t="s">
        <v>15</v>
      </c>
      <c r="G5" s="325" t="s">
        <v>28</v>
      </c>
      <c r="H5" s="325" t="s">
        <v>15</v>
      </c>
      <c r="I5" s="325" t="s">
        <v>28</v>
      </c>
      <c r="J5" s="325" t="s">
        <v>15</v>
      </c>
      <c r="K5" s="325" t="s">
        <v>28</v>
      </c>
      <c r="L5" s="325" t="s">
        <v>15</v>
      </c>
      <c r="M5" s="325" t="s">
        <v>28</v>
      </c>
      <c r="N5" s="325" t="s">
        <v>15</v>
      </c>
      <c r="O5" s="328" t="s">
        <v>20</v>
      </c>
      <c r="P5" s="328" t="s">
        <v>21</v>
      </c>
    </row>
    <row r="6" spans="1:16" ht="12.95" customHeight="1" x14ac:dyDescent="0.2">
      <c r="A6" s="48">
        <v>1</v>
      </c>
      <c r="B6" s="49" t="s">
        <v>50</v>
      </c>
      <c r="C6" s="85">
        <v>305</v>
      </c>
      <c r="D6" s="85">
        <v>1005</v>
      </c>
      <c r="E6" s="85">
        <v>543</v>
      </c>
      <c r="F6" s="85">
        <v>1394</v>
      </c>
      <c r="G6" s="85">
        <v>0</v>
      </c>
      <c r="H6" s="85">
        <v>0</v>
      </c>
      <c r="I6" s="85">
        <v>77</v>
      </c>
      <c r="J6" s="85">
        <v>648</v>
      </c>
      <c r="K6" s="85">
        <v>0</v>
      </c>
      <c r="L6" s="85">
        <v>0</v>
      </c>
      <c r="M6" s="85">
        <v>111</v>
      </c>
      <c r="N6" s="85">
        <v>791</v>
      </c>
      <c r="O6" s="85">
        <f t="shared" ref="O6" si="0">C6+E6+G6+I6+K6+M6</f>
        <v>1036</v>
      </c>
      <c r="P6" s="85">
        <f t="shared" ref="P6" si="1">D6+F6+H6+J6+L6+N6</f>
        <v>3838</v>
      </c>
    </row>
    <row r="7" spans="1:16" ht="12.95" customHeight="1" x14ac:dyDescent="0.2">
      <c r="A7" s="48">
        <v>2</v>
      </c>
      <c r="B7" s="49" t="s">
        <v>51</v>
      </c>
      <c r="C7" s="85">
        <v>28</v>
      </c>
      <c r="D7" s="85">
        <v>126</v>
      </c>
      <c r="E7" s="85">
        <v>206</v>
      </c>
      <c r="F7" s="85">
        <v>311</v>
      </c>
      <c r="G7" s="85">
        <v>10</v>
      </c>
      <c r="H7" s="85">
        <v>21</v>
      </c>
      <c r="I7" s="85">
        <v>52</v>
      </c>
      <c r="J7" s="85">
        <v>124</v>
      </c>
      <c r="K7" s="85">
        <v>0</v>
      </c>
      <c r="L7" s="85">
        <v>0</v>
      </c>
      <c r="M7" s="85">
        <v>412</v>
      </c>
      <c r="N7" s="85">
        <v>1979</v>
      </c>
      <c r="O7" s="85">
        <f t="shared" ref="O7:O60" si="2">C7+E7+G7+I7+K7+M7</f>
        <v>708</v>
      </c>
      <c r="P7" s="85">
        <f t="shared" ref="P7:P60" si="3">D7+F7+H7+J7+L7+N7</f>
        <v>2561</v>
      </c>
    </row>
    <row r="8" spans="1:16" ht="12.95" customHeight="1" x14ac:dyDescent="0.2">
      <c r="A8" s="48">
        <v>3</v>
      </c>
      <c r="B8" s="49" t="s">
        <v>52</v>
      </c>
      <c r="C8" s="85">
        <v>4</v>
      </c>
      <c r="D8" s="85">
        <v>12</v>
      </c>
      <c r="E8" s="85">
        <v>15</v>
      </c>
      <c r="F8" s="85">
        <v>32</v>
      </c>
      <c r="G8" s="85">
        <v>0</v>
      </c>
      <c r="H8" s="85">
        <v>0</v>
      </c>
      <c r="I8" s="85">
        <v>7</v>
      </c>
      <c r="J8" s="85">
        <v>117</v>
      </c>
      <c r="K8" s="85">
        <v>0</v>
      </c>
      <c r="L8" s="85">
        <v>0</v>
      </c>
      <c r="M8" s="85">
        <v>47</v>
      </c>
      <c r="N8" s="85">
        <v>133</v>
      </c>
      <c r="O8" s="85">
        <f t="shared" si="2"/>
        <v>73</v>
      </c>
      <c r="P8" s="85">
        <f t="shared" si="3"/>
        <v>294</v>
      </c>
    </row>
    <row r="9" spans="1:16" ht="12.95" customHeight="1" x14ac:dyDescent="0.2">
      <c r="A9" s="48">
        <v>4</v>
      </c>
      <c r="B9" s="49" t="s">
        <v>53</v>
      </c>
      <c r="C9" s="85">
        <v>161</v>
      </c>
      <c r="D9" s="85">
        <v>433</v>
      </c>
      <c r="E9" s="85">
        <v>4863</v>
      </c>
      <c r="F9" s="85">
        <v>12294</v>
      </c>
      <c r="G9" s="85">
        <v>11</v>
      </c>
      <c r="H9" s="85">
        <v>34</v>
      </c>
      <c r="I9" s="85">
        <v>294</v>
      </c>
      <c r="J9" s="85">
        <v>15470</v>
      </c>
      <c r="K9" s="85">
        <v>1</v>
      </c>
      <c r="L9" s="85">
        <v>2</v>
      </c>
      <c r="M9" s="85">
        <v>181</v>
      </c>
      <c r="N9" s="85">
        <v>1248</v>
      </c>
      <c r="O9" s="85">
        <f t="shared" si="2"/>
        <v>5511</v>
      </c>
      <c r="P9" s="85">
        <f t="shared" si="3"/>
        <v>29481</v>
      </c>
    </row>
    <row r="10" spans="1:16" ht="12.95" customHeight="1" x14ac:dyDescent="0.2">
      <c r="A10" s="48">
        <v>5</v>
      </c>
      <c r="B10" s="49" t="s">
        <v>54</v>
      </c>
      <c r="C10" s="85">
        <v>0</v>
      </c>
      <c r="D10" s="85">
        <v>0</v>
      </c>
      <c r="E10" s="85">
        <v>25</v>
      </c>
      <c r="F10" s="85">
        <v>193</v>
      </c>
      <c r="G10" s="85">
        <v>0</v>
      </c>
      <c r="H10" s="85">
        <v>0</v>
      </c>
      <c r="I10" s="85">
        <v>38</v>
      </c>
      <c r="J10" s="85">
        <v>192</v>
      </c>
      <c r="K10" s="85">
        <v>0</v>
      </c>
      <c r="L10" s="85">
        <v>0</v>
      </c>
      <c r="M10" s="85">
        <v>53</v>
      </c>
      <c r="N10" s="85">
        <v>1026</v>
      </c>
      <c r="O10" s="85">
        <f t="shared" si="2"/>
        <v>116</v>
      </c>
      <c r="P10" s="85">
        <f t="shared" si="3"/>
        <v>1411</v>
      </c>
    </row>
    <row r="11" spans="1:16" ht="12.95" customHeight="1" x14ac:dyDescent="0.2">
      <c r="A11" s="48">
        <v>6</v>
      </c>
      <c r="B11" s="49" t="s">
        <v>55</v>
      </c>
      <c r="C11" s="85">
        <v>1</v>
      </c>
      <c r="D11" s="85">
        <v>6.7</v>
      </c>
      <c r="E11" s="85">
        <v>2</v>
      </c>
      <c r="F11" s="85">
        <v>15.8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f t="shared" si="2"/>
        <v>3</v>
      </c>
      <c r="P11" s="85">
        <f t="shared" si="3"/>
        <v>22.5</v>
      </c>
    </row>
    <row r="12" spans="1:16" ht="12.95" customHeight="1" x14ac:dyDescent="0.2">
      <c r="A12" s="48">
        <v>7</v>
      </c>
      <c r="B12" s="49" t="s">
        <v>56</v>
      </c>
      <c r="C12" s="85">
        <v>88</v>
      </c>
      <c r="D12" s="85">
        <v>86</v>
      </c>
      <c r="E12" s="85">
        <v>901</v>
      </c>
      <c r="F12" s="85">
        <v>1644</v>
      </c>
      <c r="G12" s="85">
        <v>8</v>
      </c>
      <c r="H12" s="85">
        <v>14</v>
      </c>
      <c r="I12" s="85">
        <v>191</v>
      </c>
      <c r="J12" s="85">
        <v>272</v>
      </c>
      <c r="K12" s="85">
        <v>0</v>
      </c>
      <c r="L12" s="85">
        <v>0</v>
      </c>
      <c r="M12" s="85">
        <v>180</v>
      </c>
      <c r="N12" s="85">
        <v>952</v>
      </c>
      <c r="O12" s="85">
        <f t="shared" si="2"/>
        <v>1368</v>
      </c>
      <c r="P12" s="85">
        <f t="shared" si="3"/>
        <v>2968</v>
      </c>
    </row>
    <row r="13" spans="1:16" ht="12.95" customHeight="1" x14ac:dyDescent="0.2">
      <c r="A13" s="48">
        <v>8</v>
      </c>
      <c r="B13" s="49" t="s">
        <v>43</v>
      </c>
      <c r="C13" s="85">
        <v>5</v>
      </c>
      <c r="D13" s="85">
        <v>25.14</v>
      </c>
      <c r="E13" s="85">
        <v>32</v>
      </c>
      <c r="F13" s="85">
        <v>30.84</v>
      </c>
      <c r="G13" s="85">
        <v>0</v>
      </c>
      <c r="H13" s="85">
        <v>0</v>
      </c>
      <c r="I13" s="85">
        <v>3</v>
      </c>
      <c r="J13" s="85">
        <v>10.91</v>
      </c>
      <c r="K13" s="85">
        <v>0</v>
      </c>
      <c r="L13" s="85">
        <v>0</v>
      </c>
      <c r="M13" s="85">
        <v>15</v>
      </c>
      <c r="N13" s="85">
        <v>37.29</v>
      </c>
      <c r="O13" s="85">
        <f t="shared" si="2"/>
        <v>55</v>
      </c>
      <c r="P13" s="85">
        <f t="shared" si="3"/>
        <v>104.18</v>
      </c>
    </row>
    <row r="14" spans="1:16" ht="12.95" customHeight="1" x14ac:dyDescent="0.2">
      <c r="A14" s="48">
        <v>9</v>
      </c>
      <c r="B14" s="49" t="s">
        <v>44</v>
      </c>
      <c r="C14" s="85">
        <v>1</v>
      </c>
      <c r="D14" s="85">
        <v>3</v>
      </c>
      <c r="E14" s="85">
        <v>52</v>
      </c>
      <c r="F14" s="85">
        <v>98</v>
      </c>
      <c r="G14" s="85">
        <v>0</v>
      </c>
      <c r="H14" s="85">
        <v>0</v>
      </c>
      <c r="I14" s="85">
        <v>8</v>
      </c>
      <c r="J14" s="85">
        <v>24</v>
      </c>
      <c r="K14" s="85">
        <v>0</v>
      </c>
      <c r="L14" s="85">
        <v>0</v>
      </c>
      <c r="M14" s="85">
        <v>14</v>
      </c>
      <c r="N14" s="85">
        <v>32</v>
      </c>
      <c r="O14" s="85">
        <f t="shared" si="2"/>
        <v>75</v>
      </c>
      <c r="P14" s="85">
        <f t="shared" si="3"/>
        <v>157</v>
      </c>
    </row>
    <row r="15" spans="1:16" ht="12.95" customHeight="1" x14ac:dyDescent="0.2">
      <c r="A15" s="48">
        <v>10</v>
      </c>
      <c r="B15" s="49" t="s">
        <v>76</v>
      </c>
      <c r="C15" s="85">
        <v>12</v>
      </c>
      <c r="D15" s="85">
        <v>130</v>
      </c>
      <c r="E15" s="85">
        <v>721</v>
      </c>
      <c r="F15" s="85">
        <v>1538</v>
      </c>
      <c r="G15" s="85">
        <v>1</v>
      </c>
      <c r="H15" s="85">
        <v>3</v>
      </c>
      <c r="I15" s="85">
        <v>102</v>
      </c>
      <c r="J15" s="85">
        <v>1196</v>
      </c>
      <c r="K15" s="85">
        <v>0</v>
      </c>
      <c r="L15" s="85">
        <v>0</v>
      </c>
      <c r="M15" s="85">
        <v>261</v>
      </c>
      <c r="N15" s="85">
        <v>4628</v>
      </c>
      <c r="O15" s="85">
        <f t="shared" si="2"/>
        <v>1097</v>
      </c>
      <c r="P15" s="85">
        <f t="shared" si="3"/>
        <v>7495</v>
      </c>
    </row>
    <row r="16" spans="1:16" ht="12.95" customHeight="1" x14ac:dyDescent="0.2">
      <c r="A16" s="48">
        <v>11</v>
      </c>
      <c r="B16" s="49" t="s">
        <v>57</v>
      </c>
      <c r="C16" s="85">
        <v>7</v>
      </c>
      <c r="D16" s="85">
        <v>12.99</v>
      </c>
      <c r="E16" s="85">
        <v>22</v>
      </c>
      <c r="F16" s="85">
        <v>145.93</v>
      </c>
      <c r="G16" s="85">
        <v>0</v>
      </c>
      <c r="H16" s="85">
        <v>0</v>
      </c>
      <c r="I16" s="85">
        <v>7</v>
      </c>
      <c r="J16" s="85">
        <v>31.63</v>
      </c>
      <c r="K16" s="85">
        <v>0</v>
      </c>
      <c r="L16" s="85">
        <v>0</v>
      </c>
      <c r="M16" s="85">
        <v>0</v>
      </c>
      <c r="N16" s="85">
        <v>0</v>
      </c>
      <c r="O16" s="85">
        <f t="shared" si="2"/>
        <v>36</v>
      </c>
      <c r="P16" s="85">
        <f t="shared" si="3"/>
        <v>190.55</v>
      </c>
    </row>
    <row r="17" spans="1:17" ht="12.95" customHeight="1" x14ac:dyDescent="0.2">
      <c r="A17" s="48">
        <v>12</v>
      </c>
      <c r="B17" s="49" t="s">
        <v>58</v>
      </c>
      <c r="C17" s="85">
        <v>0</v>
      </c>
      <c r="D17" s="85">
        <v>0</v>
      </c>
      <c r="E17" s="85">
        <v>32</v>
      </c>
      <c r="F17" s="85">
        <v>78</v>
      </c>
      <c r="G17" s="85">
        <v>0</v>
      </c>
      <c r="H17" s="85">
        <v>0</v>
      </c>
      <c r="I17" s="85">
        <v>2</v>
      </c>
      <c r="J17" s="85">
        <v>1.25</v>
      </c>
      <c r="K17" s="85">
        <v>0</v>
      </c>
      <c r="L17" s="85">
        <v>0</v>
      </c>
      <c r="M17" s="85">
        <v>12</v>
      </c>
      <c r="N17" s="85">
        <v>24</v>
      </c>
      <c r="O17" s="85">
        <f t="shared" si="2"/>
        <v>46</v>
      </c>
      <c r="P17" s="85">
        <f t="shared" si="3"/>
        <v>103.25</v>
      </c>
    </row>
    <row r="18" spans="1:17" ht="12.95" customHeight="1" x14ac:dyDescent="0.2">
      <c r="A18" s="48">
        <v>13</v>
      </c>
      <c r="B18" s="49" t="s">
        <v>186</v>
      </c>
      <c r="C18" s="85">
        <v>6</v>
      </c>
      <c r="D18" s="85">
        <v>11</v>
      </c>
      <c r="E18" s="85">
        <v>159</v>
      </c>
      <c r="F18" s="85">
        <v>426</v>
      </c>
      <c r="G18" s="85">
        <v>0</v>
      </c>
      <c r="H18" s="85">
        <v>0</v>
      </c>
      <c r="I18" s="85">
        <v>23</v>
      </c>
      <c r="J18" s="85">
        <v>70</v>
      </c>
      <c r="K18" s="85">
        <v>0</v>
      </c>
      <c r="L18" s="85">
        <v>0</v>
      </c>
      <c r="M18" s="85">
        <v>15</v>
      </c>
      <c r="N18" s="85">
        <v>33</v>
      </c>
      <c r="O18" s="85">
        <f t="shared" si="2"/>
        <v>203</v>
      </c>
      <c r="P18" s="85">
        <f t="shared" si="3"/>
        <v>540</v>
      </c>
    </row>
    <row r="19" spans="1:17" ht="12.95" customHeight="1" x14ac:dyDescent="0.2">
      <c r="A19" s="48">
        <v>14</v>
      </c>
      <c r="B19" s="49" t="s">
        <v>187</v>
      </c>
      <c r="C19" s="85">
        <v>8</v>
      </c>
      <c r="D19" s="85">
        <v>28</v>
      </c>
      <c r="E19" s="85">
        <v>25</v>
      </c>
      <c r="F19" s="85">
        <v>159</v>
      </c>
      <c r="G19" s="85">
        <v>0</v>
      </c>
      <c r="H19" s="85">
        <v>0</v>
      </c>
      <c r="I19" s="85">
        <v>31</v>
      </c>
      <c r="J19" s="85">
        <v>185</v>
      </c>
      <c r="K19" s="85">
        <v>0</v>
      </c>
      <c r="L19" s="85">
        <v>0</v>
      </c>
      <c r="M19" s="85">
        <v>5</v>
      </c>
      <c r="N19" s="85">
        <v>25</v>
      </c>
      <c r="O19" s="85">
        <f t="shared" si="2"/>
        <v>69</v>
      </c>
      <c r="P19" s="85">
        <f t="shared" si="3"/>
        <v>397</v>
      </c>
    </row>
    <row r="20" spans="1:17" ht="12.95" customHeight="1" x14ac:dyDescent="0.2">
      <c r="A20" s="48">
        <v>15</v>
      </c>
      <c r="B20" s="49" t="s">
        <v>59</v>
      </c>
      <c r="C20" s="85">
        <v>52</v>
      </c>
      <c r="D20" s="85">
        <v>182.89</v>
      </c>
      <c r="E20" s="85">
        <v>658</v>
      </c>
      <c r="F20" s="85">
        <v>2444.96</v>
      </c>
      <c r="G20" s="85">
        <v>6</v>
      </c>
      <c r="H20" s="85">
        <v>7.84</v>
      </c>
      <c r="I20" s="85">
        <v>112</v>
      </c>
      <c r="J20" s="85">
        <v>1528.8</v>
      </c>
      <c r="K20" s="85">
        <v>2</v>
      </c>
      <c r="L20" s="85">
        <v>0.84</v>
      </c>
      <c r="M20" s="85">
        <v>181</v>
      </c>
      <c r="N20" s="85">
        <v>1783.04</v>
      </c>
      <c r="O20" s="85">
        <f t="shared" si="2"/>
        <v>1011</v>
      </c>
      <c r="P20" s="85">
        <f t="shared" si="3"/>
        <v>5948.37</v>
      </c>
    </row>
    <row r="21" spans="1:17" ht="12.95" customHeight="1" x14ac:dyDescent="0.2">
      <c r="A21" s="48">
        <v>16</v>
      </c>
      <c r="B21" s="49" t="s">
        <v>65</v>
      </c>
      <c r="C21" s="85">
        <v>81</v>
      </c>
      <c r="D21" s="85">
        <v>145</v>
      </c>
      <c r="E21" s="85">
        <v>190</v>
      </c>
      <c r="F21" s="85">
        <v>270</v>
      </c>
      <c r="G21" s="85">
        <v>7</v>
      </c>
      <c r="H21" s="85">
        <v>26</v>
      </c>
      <c r="I21" s="85">
        <v>48</v>
      </c>
      <c r="J21" s="85">
        <v>112</v>
      </c>
      <c r="K21" s="85">
        <v>0</v>
      </c>
      <c r="L21" s="85">
        <v>0</v>
      </c>
      <c r="M21" s="85">
        <v>181</v>
      </c>
      <c r="N21" s="85">
        <v>397</v>
      </c>
      <c r="O21" s="85">
        <f t="shared" si="2"/>
        <v>507</v>
      </c>
      <c r="P21" s="85">
        <f t="shared" si="3"/>
        <v>950</v>
      </c>
    </row>
    <row r="22" spans="1:17" ht="12.95" customHeight="1" x14ac:dyDescent="0.2">
      <c r="A22" s="48">
        <v>17</v>
      </c>
      <c r="B22" s="49" t="s">
        <v>60</v>
      </c>
      <c r="C22" s="85">
        <v>0</v>
      </c>
      <c r="D22" s="85">
        <v>0</v>
      </c>
      <c r="E22" s="85">
        <v>62</v>
      </c>
      <c r="F22" s="85">
        <v>194</v>
      </c>
      <c r="G22" s="85">
        <v>0</v>
      </c>
      <c r="H22" s="85">
        <v>0</v>
      </c>
      <c r="I22" s="85">
        <v>9</v>
      </c>
      <c r="J22" s="85">
        <v>12</v>
      </c>
      <c r="K22" s="85">
        <v>0</v>
      </c>
      <c r="L22" s="85">
        <v>0</v>
      </c>
      <c r="M22" s="85">
        <v>21</v>
      </c>
      <c r="N22" s="85">
        <v>48</v>
      </c>
      <c r="O22" s="85">
        <f t="shared" si="2"/>
        <v>92</v>
      </c>
      <c r="P22" s="85">
        <f t="shared" si="3"/>
        <v>254</v>
      </c>
    </row>
    <row r="23" spans="1:17" ht="12.95" customHeight="1" x14ac:dyDescent="0.2">
      <c r="A23" s="48">
        <v>18</v>
      </c>
      <c r="B23" s="49" t="s">
        <v>188</v>
      </c>
      <c r="C23" s="85">
        <v>5</v>
      </c>
      <c r="D23" s="85">
        <v>9</v>
      </c>
      <c r="E23" s="85">
        <v>29</v>
      </c>
      <c r="F23" s="85">
        <v>52</v>
      </c>
      <c r="G23" s="85">
        <v>0</v>
      </c>
      <c r="H23" s="85">
        <v>0</v>
      </c>
      <c r="I23" s="85">
        <v>19</v>
      </c>
      <c r="J23" s="85">
        <v>34</v>
      </c>
      <c r="K23" s="85">
        <v>0</v>
      </c>
      <c r="L23" s="85">
        <v>0</v>
      </c>
      <c r="M23" s="85">
        <v>42</v>
      </c>
      <c r="N23" s="85">
        <v>45</v>
      </c>
      <c r="O23" s="85">
        <f t="shared" si="2"/>
        <v>95</v>
      </c>
      <c r="P23" s="85">
        <f t="shared" si="3"/>
        <v>140</v>
      </c>
    </row>
    <row r="24" spans="1:17" ht="12.95" customHeight="1" x14ac:dyDescent="0.2">
      <c r="A24" s="48">
        <v>19</v>
      </c>
      <c r="B24" s="49" t="s">
        <v>61</v>
      </c>
      <c r="C24" s="85">
        <v>53</v>
      </c>
      <c r="D24" s="85">
        <v>354</v>
      </c>
      <c r="E24" s="85">
        <v>630</v>
      </c>
      <c r="F24" s="85">
        <v>1746</v>
      </c>
      <c r="G24" s="85">
        <v>1</v>
      </c>
      <c r="H24" s="85">
        <v>1</v>
      </c>
      <c r="I24" s="85">
        <v>38</v>
      </c>
      <c r="J24" s="85">
        <v>204</v>
      </c>
      <c r="K24" s="85">
        <v>0</v>
      </c>
      <c r="L24" s="85">
        <v>0</v>
      </c>
      <c r="M24" s="85">
        <v>812</v>
      </c>
      <c r="N24" s="85">
        <v>2911</v>
      </c>
      <c r="O24" s="85">
        <f t="shared" si="2"/>
        <v>1534</v>
      </c>
      <c r="P24" s="85">
        <f t="shared" si="3"/>
        <v>5216</v>
      </c>
    </row>
    <row r="25" spans="1:17" ht="12.95" customHeight="1" x14ac:dyDescent="0.2">
      <c r="A25" s="48">
        <v>20</v>
      </c>
      <c r="B25" s="49" t="s">
        <v>62</v>
      </c>
      <c r="C25" s="85">
        <v>1</v>
      </c>
      <c r="D25" s="85">
        <v>5.01</v>
      </c>
      <c r="E25" s="85">
        <v>6</v>
      </c>
      <c r="F25" s="85">
        <v>13</v>
      </c>
      <c r="G25" s="85">
        <v>0</v>
      </c>
      <c r="H25" s="85">
        <v>0</v>
      </c>
      <c r="I25" s="85">
        <v>1</v>
      </c>
      <c r="J25" s="85">
        <v>2</v>
      </c>
      <c r="K25" s="85">
        <v>0</v>
      </c>
      <c r="L25" s="85">
        <v>0</v>
      </c>
      <c r="M25" s="85">
        <v>0</v>
      </c>
      <c r="N25" s="85">
        <v>0</v>
      </c>
      <c r="O25" s="85">
        <f t="shared" si="2"/>
        <v>8</v>
      </c>
      <c r="P25" s="85">
        <f t="shared" si="3"/>
        <v>20.009999999999998</v>
      </c>
    </row>
    <row r="26" spans="1:17" ht="12.95" customHeight="1" x14ac:dyDescent="0.2">
      <c r="A26" s="48">
        <v>21</v>
      </c>
      <c r="B26" s="49" t="s">
        <v>45</v>
      </c>
      <c r="C26" s="85">
        <v>47</v>
      </c>
      <c r="D26" s="85">
        <v>96</v>
      </c>
      <c r="E26" s="85">
        <v>114</v>
      </c>
      <c r="F26" s="85">
        <v>258</v>
      </c>
      <c r="G26" s="85">
        <v>4</v>
      </c>
      <c r="H26" s="85">
        <v>4316</v>
      </c>
      <c r="I26" s="85">
        <v>95</v>
      </c>
      <c r="J26" s="85">
        <v>1041</v>
      </c>
      <c r="K26" s="85">
        <v>3</v>
      </c>
      <c r="L26" s="85">
        <v>4</v>
      </c>
      <c r="M26" s="85">
        <v>142</v>
      </c>
      <c r="N26" s="85">
        <v>398</v>
      </c>
      <c r="O26" s="85">
        <f t="shared" si="2"/>
        <v>405</v>
      </c>
      <c r="P26" s="85">
        <f t="shared" si="3"/>
        <v>6113</v>
      </c>
    </row>
    <row r="27" spans="1:17" s="338" customFormat="1" ht="12.95" customHeight="1" x14ac:dyDescent="0.2">
      <c r="A27" s="324"/>
      <c r="B27" s="140" t="s">
        <v>295</v>
      </c>
      <c r="C27" s="164">
        <f>SUM(C6:C26)</f>
        <v>865</v>
      </c>
      <c r="D27" s="164">
        <f t="shared" ref="D27:N27" si="4">SUM(D6:D26)</f>
        <v>2670.7300000000005</v>
      </c>
      <c r="E27" s="164">
        <f t="shared" si="4"/>
        <v>9287</v>
      </c>
      <c r="F27" s="164">
        <f t="shared" si="4"/>
        <v>23337.53</v>
      </c>
      <c r="G27" s="164">
        <f t="shared" si="4"/>
        <v>48</v>
      </c>
      <c r="H27" s="164">
        <f t="shared" si="4"/>
        <v>4422.84</v>
      </c>
      <c r="I27" s="164">
        <f t="shared" si="4"/>
        <v>1157</v>
      </c>
      <c r="J27" s="164">
        <f t="shared" si="4"/>
        <v>21275.59</v>
      </c>
      <c r="K27" s="164">
        <f t="shared" si="4"/>
        <v>6</v>
      </c>
      <c r="L27" s="164">
        <f t="shared" si="4"/>
        <v>6.84</v>
      </c>
      <c r="M27" s="164">
        <f t="shared" si="4"/>
        <v>2685</v>
      </c>
      <c r="N27" s="164">
        <f t="shared" si="4"/>
        <v>16490.330000000002</v>
      </c>
      <c r="O27" s="164">
        <f t="shared" si="2"/>
        <v>14048</v>
      </c>
      <c r="P27" s="164">
        <f t="shared" si="3"/>
        <v>68203.86</v>
      </c>
      <c r="Q27" s="196"/>
    </row>
    <row r="28" spans="1:17" ht="12.95" customHeight="1" x14ac:dyDescent="0.2">
      <c r="A28" s="48">
        <v>22</v>
      </c>
      <c r="B28" s="49" t="s">
        <v>42</v>
      </c>
      <c r="C28" s="85">
        <v>14</v>
      </c>
      <c r="D28" s="85">
        <v>60.01</v>
      </c>
      <c r="E28" s="85">
        <v>1043</v>
      </c>
      <c r="F28" s="85">
        <v>1495.57</v>
      </c>
      <c r="G28" s="85">
        <v>1</v>
      </c>
      <c r="H28" s="85">
        <v>0</v>
      </c>
      <c r="I28" s="85">
        <v>194</v>
      </c>
      <c r="J28" s="85">
        <v>408.99</v>
      </c>
      <c r="K28" s="85">
        <v>0</v>
      </c>
      <c r="L28" s="85">
        <v>0</v>
      </c>
      <c r="M28" s="85">
        <v>0</v>
      </c>
      <c r="N28" s="85">
        <v>0</v>
      </c>
      <c r="O28" s="85">
        <f t="shared" si="2"/>
        <v>1252</v>
      </c>
      <c r="P28" s="85">
        <f t="shared" si="3"/>
        <v>1964.57</v>
      </c>
    </row>
    <row r="29" spans="1:17" ht="12.95" customHeight="1" x14ac:dyDescent="0.2">
      <c r="A29" s="48">
        <v>23</v>
      </c>
      <c r="B29" s="49" t="s">
        <v>189</v>
      </c>
      <c r="C29" s="85">
        <v>74</v>
      </c>
      <c r="D29" s="85">
        <v>42.75</v>
      </c>
      <c r="E29" s="85">
        <v>26482</v>
      </c>
      <c r="F29" s="85">
        <v>16509.939999999999</v>
      </c>
      <c r="G29" s="85">
        <v>6</v>
      </c>
      <c r="H29" s="85">
        <v>2.8</v>
      </c>
      <c r="I29" s="85">
        <v>50</v>
      </c>
      <c r="J29" s="85">
        <v>42.7</v>
      </c>
      <c r="K29" s="85">
        <v>0</v>
      </c>
      <c r="L29" s="85">
        <v>0</v>
      </c>
      <c r="M29" s="85">
        <v>14</v>
      </c>
      <c r="N29" s="85">
        <v>13.04</v>
      </c>
      <c r="O29" s="85">
        <f t="shared" si="2"/>
        <v>26626</v>
      </c>
      <c r="P29" s="85">
        <f t="shared" si="3"/>
        <v>16611.23</v>
      </c>
    </row>
    <row r="30" spans="1:17" ht="12.95" customHeight="1" x14ac:dyDescent="0.2">
      <c r="A30" s="48">
        <v>24</v>
      </c>
      <c r="B30" s="49" t="s">
        <v>190</v>
      </c>
      <c r="C30" s="85">
        <v>3</v>
      </c>
      <c r="D30" s="85">
        <v>28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f t="shared" si="2"/>
        <v>3</v>
      </c>
      <c r="P30" s="85">
        <f t="shared" si="3"/>
        <v>28</v>
      </c>
    </row>
    <row r="31" spans="1:17" ht="12.95" customHeight="1" x14ac:dyDescent="0.2">
      <c r="A31" s="48">
        <v>25</v>
      </c>
      <c r="B31" s="49" t="s">
        <v>46</v>
      </c>
      <c r="C31" s="85">
        <v>0</v>
      </c>
      <c r="D31" s="85">
        <v>0</v>
      </c>
      <c r="E31" s="85">
        <v>2</v>
      </c>
      <c r="F31" s="85">
        <v>28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f t="shared" si="2"/>
        <v>2</v>
      </c>
      <c r="P31" s="85">
        <f t="shared" si="3"/>
        <v>28</v>
      </c>
    </row>
    <row r="32" spans="1:17" ht="12.95" customHeight="1" x14ac:dyDescent="0.2">
      <c r="A32" s="48">
        <v>26</v>
      </c>
      <c r="B32" s="49" t="s">
        <v>191</v>
      </c>
      <c r="C32" s="85">
        <v>0</v>
      </c>
      <c r="D32" s="85">
        <v>0</v>
      </c>
      <c r="E32" s="85">
        <v>163</v>
      </c>
      <c r="F32" s="85">
        <v>185</v>
      </c>
      <c r="G32" s="85">
        <v>0</v>
      </c>
      <c r="H32" s="85">
        <v>0</v>
      </c>
      <c r="I32" s="85">
        <v>3</v>
      </c>
      <c r="J32" s="85">
        <v>90</v>
      </c>
      <c r="K32" s="85">
        <v>0</v>
      </c>
      <c r="L32" s="85">
        <v>0</v>
      </c>
      <c r="M32" s="85">
        <v>3</v>
      </c>
      <c r="N32" s="85">
        <v>35</v>
      </c>
      <c r="O32" s="85">
        <f t="shared" si="2"/>
        <v>169</v>
      </c>
      <c r="P32" s="85">
        <f t="shared" si="3"/>
        <v>310</v>
      </c>
    </row>
    <row r="33" spans="1:16" ht="12.95" customHeight="1" x14ac:dyDescent="0.2">
      <c r="A33" s="48">
        <v>27</v>
      </c>
      <c r="B33" s="49" t="s">
        <v>192</v>
      </c>
      <c r="C33" s="85">
        <v>0</v>
      </c>
      <c r="D33" s="85">
        <v>0</v>
      </c>
      <c r="E33" s="85">
        <v>4</v>
      </c>
      <c r="F33" s="85">
        <v>2.5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>
        <f t="shared" si="2"/>
        <v>4</v>
      </c>
      <c r="P33" s="85">
        <f t="shared" si="3"/>
        <v>2.5</v>
      </c>
    </row>
    <row r="34" spans="1:16" ht="12.95" customHeight="1" x14ac:dyDescent="0.2">
      <c r="A34" s="48">
        <v>28</v>
      </c>
      <c r="B34" s="49" t="s">
        <v>193</v>
      </c>
      <c r="C34" s="85">
        <v>89</v>
      </c>
      <c r="D34" s="85">
        <v>423</v>
      </c>
      <c r="E34" s="85">
        <v>53</v>
      </c>
      <c r="F34" s="85">
        <v>101</v>
      </c>
      <c r="G34" s="85">
        <v>0</v>
      </c>
      <c r="H34" s="85">
        <v>0</v>
      </c>
      <c r="I34" s="85">
        <v>24</v>
      </c>
      <c r="J34" s="85">
        <v>73</v>
      </c>
      <c r="K34" s="85">
        <v>1</v>
      </c>
      <c r="L34" s="85">
        <v>3</v>
      </c>
      <c r="M34" s="85">
        <v>0</v>
      </c>
      <c r="N34" s="85">
        <v>0</v>
      </c>
      <c r="O34" s="85">
        <f t="shared" si="2"/>
        <v>167</v>
      </c>
      <c r="P34" s="85">
        <f t="shared" si="3"/>
        <v>600</v>
      </c>
    </row>
    <row r="35" spans="1:16" ht="12.95" customHeight="1" x14ac:dyDescent="0.2">
      <c r="A35" s="48">
        <v>29</v>
      </c>
      <c r="B35" s="49" t="s">
        <v>66</v>
      </c>
      <c r="C35" s="85">
        <v>26</v>
      </c>
      <c r="D35" s="85">
        <v>22.33</v>
      </c>
      <c r="E35" s="85">
        <v>2151</v>
      </c>
      <c r="F35" s="85">
        <v>1703.98</v>
      </c>
      <c r="G35" s="85">
        <v>0</v>
      </c>
      <c r="H35" s="85">
        <v>0</v>
      </c>
      <c r="I35" s="85">
        <v>80</v>
      </c>
      <c r="J35" s="85">
        <v>337.45</v>
      </c>
      <c r="K35" s="85">
        <v>0</v>
      </c>
      <c r="L35" s="85">
        <v>0</v>
      </c>
      <c r="M35" s="85">
        <v>16</v>
      </c>
      <c r="N35" s="85">
        <v>63.36</v>
      </c>
      <c r="O35" s="85">
        <f t="shared" si="2"/>
        <v>2273</v>
      </c>
      <c r="P35" s="85">
        <f t="shared" si="3"/>
        <v>2127.12</v>
      </c>
    </row>
    <row r="36" spans="1:16" ht="12.95" customHeight="1" x14ac:dyDescent="0.2">
      <c r="A36" s="48">
        <v>30</v>
      </c>
      <c r="B36" s="49" t="s">
        <v>67</v>
      </c>
      <c r="C36" s="85">
        <v>18</v>
      </c>
      <c r="D36" s="85">
        <v>28.71</v>
      </c>
      <c r="E36" s="85">
        <v>703</v>
      </c>
      <c r="F36" s="85">
        <v>1438</v>
      </c>
      <c r="G36" s="85">
        <v>1</v>
      </c>
      <c r="H36" s="85">
        <v>0.93</v>
      </c>
      <c r="I36" s="85">
        <v>90</v>
      </c>
      <c r="J36" s="85">
        <v>432</v>
      </c>
      <c r="K36" s="85">
        <v>28</v>
      </c>
      <c r="L36" s="85">
        <v>25.36</v>
      </c>
      <c r="M36" s="85">
        <v>21</v>
      </c>
      <c r="N36" s="85">
        <v>227</v>
      </c>
      <c r="O36" s="85">
        <f t="shared" si="2"/>
        <v>861</v>
      </c>
      <c r="P36" s="85">
        <f t="shared" si="3"/>
        <v>2152</v>
      </c>
    </row>
    <row r="37" spans="1:16" ht="12.95" customHeight="1" x14ac:dyDescent="0.2">
      <c r="A37" s="48">
        <v>31</v>
      </c>
      <c r="B37" s="49" t="s">
        <v>194</v>
      </c>
      <c r="C37" s="85">
        <v>0</v>
      </c>
      <c r="D37" s="85">
        <v>0</v>
      </c>
      <c r="E37" s="85">
        <v>95</v>
      </c>
      <c r="F37" s="85">
        <v>230.36</v>
      </c>
      <c r="G37" s="85">
        <v>0</v>
      </c>
      <c r="H37" s="85">
        <v>0</v>
      </c>
      <c r="I37" s="85">
        <v>4</v>
      </c>
      <c r="J37" s="85">
        <v>6.5</v>
      </c>
      <c r="K37" s="85">
        <v>0</v>
      </c>
      <c r="L37" s="85">
        <v>0</v>
      </c>
      <c r="M37" s="85">
        <v>12</v>
      </c>
      <c r="N37" s="85">
        <v>30.56</v>
      </c>
      <c r="O37" s="85">
        <f t="shared" si="2"/>
        <v>111</v>
      </c>
      <c r="P37" s="85">
        <f t="shared" si="3"/>
        <v>267.42</v>
      </c>
    </row>
    <row r="38" spans="1:16" ht="12.95" customHeight="1" x14ac:dyDescent="0.2">
      <c r="A38" s="48">
        <v>32</v>
      </c>
      <c r="B38" s="49" t="s">
        <v>195</v>
      </c>
      <c r="C38" s="85">
        <v>39</v>
      </c>
      <c r="D38" s="85">
        <v>12</v>
      </c>
      <c r="E38" s="85">
        <v>4642</v>
      </c>
      <c r="F38" s="85">
        <v>1774</v>
      </c>
      <c r="G38" s="85">
        <v>2</v>
      </c>
      <c r="H38" s="85">
        <v>1</v>
      </c>
      <c r="I38" s="85">
        <v>36</v>
      </c>
      <c r="J38" s="85">
        <v>61</v>
      </c>
      <c r="K38" s="85">
        <v>0</v>
      </c>
      <c r="L38" s="85">
        <v>0</v>
      </c>
      <c r="M38" s="85">
        <v>43</v>
      </c>
      <c r="N38" s="85">
        <v>345</v>
      </c>
      <c r="O38" s="85">
        <f t="shared" si="2"/>
        <v>4762</v>
      </c>
      <c r="P38" s="85">
        <f t="shared" si="3"/>
        <v>2193</v>
      </c>
    </row>
    <row r="39" spans="1:16" ht="12.95" customHeight="1" x14ac:dyDescent="0.2">
      <c r="A39" s="48">
        <v>33</v>
      </c>
      <c r="B39" s="49" t="s">
        <v>196</v>
      </c>
      <c r="C39" s="85">
        <v>0</v>
      </c>
      <c r="D39" s="85">
        <v>0</v>
      </c>
      <c r="E39" s="85">
        <v>2</v>
      </c>
      <c r="F39" s="85">
        <v>6</v>
      </c>
      <c r="G39" s="85">
        <v>2</v>
      </c>
      <c r="H39" s="85">
        <v>15</v>
      </c>
      <c r="I39" s="85">
        <v>1</v>
      </c>
      <c r="J39" s="85">
        <v>20</v>
      </c>
      <c r="K39" s="85">
        <v>0</v>
      </c>
      <c r="L39" s="85">
        <v>0</v>
      </c>
      <c r="M39" s="85">
        <v>0</v>
      </c>
      <c r="N39" s="85">
        <v>0</v>
      </c>
      <c r="O39" s="85">
        <f t="shared" si="2"/>
        <v>5</v>
      </c>
      <c r="P39" s="85">
        <f t="shared" si="3"/>
        <v>41</v>
      </c>
    </row>
    <row r="40" spans="1:16" ht="12.95" customHeight="1" x14ac:dyDescent="0.2">
      <c r="A40" s="48">
        <v>34</v>
      </c>
      <c r="B40" s="49" t="s">
        <v>197</v>
      </c>
      <c r="C40" s="85">
        <v>0</v>
      </c>
      <c r="D40" s="85">
        <v>0</v>
      </c>
      <c r="E40" s="85">
        <v>4</v>
      </c>
      <c r="F40" s="85">
        <v>128.21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  <c r="N40" s="85">
        <v>0</v>
      </c>
      <c r="O40" s="85">
        <f t="shared" si="2"/>
        <v>4</v>
      </c>
      <c r="P40" s="85">
        <f t="shared" si="3"/>
        <v>128.21</v>
      </c>
    </row>
    <row r="41" spans="1:16" ht="12.95" customHeight="1" x14ac:dyDescent="0.2">
      <c r="A41" s="48">
        <v>35</v>
      </c>
      <c r="B41" s="49" t="s">
        <v>198</v>
      </c>
      <c r="C41" s="85">
        <v>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  <c r="M41" s="85">
        <v>0</v>
      </c>
      <c r="N41" s="85">
        <v>0</v>
      </c>
      <c r="O41" s="85">
        <f t="shared" si="2"/>
        <v>0</v>
      </c>
      <c r="P41" s="85">
        <f t="shared" si="3"/>
        <v>0</v>
      </c>
    </row>
    <row r="42" spans="1:16" ht="12.95" customHeight="1" x14ac:dyDescent="0.2">
      <c r="A42" s="48">
        <v>36</v>
      </c>
      <c r="B42" s="49" t="s">
        <v>68</v>
      </c>
      <c r="C42" s="85">
        <v>6</v>
      </c>
      <c r="D42" s="85">
        <v>24.96</v>
      </c>
      <c r="E42" s="85">
        <v>178</v>
      </c>
      <c r="F42" s="85">
        <v>746.42</v>
      </c>
      <c r="G42" s="85">
        <v>1</v>
      </c>
      <c r="H42" s="85">
        <v>0.05</v>
      </c>
      <c r="I42" s="85">
        <v>46</v>
      </c>
      <c r="J42" s="85">
        <v>403.08</v>
      </c>
      <c r="K42" s="85">
        <v>0</v>
      </c>
      <c r="L42" s="85">
        <v>0</v>
      </c>
      <c r="M42" s="85">
        <v>26</v>
      </c>
      <c r="N42" s="85">
        <v>220.46</v>
      </c>
      <c r="O42" s="85">
        <f t="shared" si="2"/>
        <v>257</v>
      </c>
      <c r="P42" s="85">
        <f t="shared" si="3"/>
        <v>1394.97</v>
      </c>
    </row>
    <row r="43" spans="1:16" ht="12.95" customHeight="1" x14ac:dyDescent="0.2">
      <c r="A43" s="48">
        <v>37</v>
      </c>
      <c r="B43" s="49" t="s">
        <v>199</v>
      </c>
      <c r="C43" s="85">
        <v>2</v>
      </c>
      <c r="D43" s="85">
        <v>15</v>
      </c>
      <c r="E43" s="85">
        <v>7</v>
      </c>
      <c r="F43" s="85">
        <v>37.85</v>
      </c>
      <c r="G43" s="85">
        <v>0</v>
      </c>
      <c r="H43" s="85">
        <v>0</v>
      </c>
      <c r="I43" s="85">
        <v>1</v>
      </c>
      <c r="J43" s="85">
        <v>7.37</v>
      </c>
      <c r="K43" s="85">
        <v>0</v>
      </c>
      <c r="L43" s="85">
        <v>0</v>
      </c>
      <c r="M43" s="85">
        <v>3</v>
      </c>
      <c r="N43" s="85">
        <v>17.3</v>
      </c>
      <c r="O43" s="85">
        <f t="shared" si="2"/>
        <v>13</v>
      </c>
      <c r="P43" s="85">
        <f t="shared" si="3"/>
        <v>77.52</v>
      </c>
    </row>
    <row r="44" spans="1:16" ht="12.95" customHeight="1" x14ac:dyDescent="0.2">
      <c r="A44" s="48">
        <v>38</v>
      </c>
      <c r="B44" s="49" t="s">
        <v>200</v>
      </c>
      <c r="C44" s="85">
        <v>0</v>
      </c>
      <c r="D44" s="85">
        <v>0</v>
      </c>
      <c r="E44" s="85">
        <v>391</v>
      </c>
      <c r="F44" s="85">
        <v>163</v>
      </c>
      <c r="G44" s="85">
        <v>0</v>
      </c>
      <c r="H44" s="85">
        <v>0</v>
      </c>
      <c r="I44" s="85">
        <v>0</v>
      </c>
      <c r="J44" s="85">
        <v>0</v>
      </c>
      <c r="K44" s="85">
        <v>2</v>
      </c>
      <c r="L44" s="85">
        <v>24</v>
      </c>
      <c r="M44" s="85">
        <v>0</v>
      </c>
      <c r="N44" s="85">
        <v>0</v>
      </c>
      <c r="O44" s="85">
        <f t="shared" si="2"/>
        <v>393</v>
      </c>
      <c r="P44" s="85">
        <f t="shared" si="3"/>
        <v>187</v>
      </c>
    </row>
    <row r="45" spans="1:16" ht="12.95" customHeight="1" x14ac:dyDescent="0.2">
      <c r="A45" s="48">
        <v>39</v>
      </c>
      <c r="B45" s="49" t="s">
        <v>201</v>
      </c>
      <c r="C45" s="85">
        <v>10</v>
      </c>
      <c r="D45" s="85">
        <v>16</v>
      </c>
      <c r="E45" s="85">
        <v>2</v>
      </c>
      <c r="F45" s="85">
        <v>1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f t="shared" si="2"/>
        <v>12</v>
      </c>
      <c r="P45" s="85">
        <f t="shared" si="3"/>
        <v>17</v>
      </c>
    </row>
    <row r="46" spans="1:16" ht="12.95" customHeight="1" x14ac:dyDescent="0.2">
      <c r="A46" s="48">
        <v>40</v>
      </c>
      <c r="B46" s="49" t="s">
        <v>72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  <c r="O46" s="85">
        <f t="shared" si="2"/>
        <v>0</v>
      </c>
      <c r="P46" s="85">
        <f t="shared" si="3"/>
        <v>0</v>
      </c>
    </row>
    <row r="47" spans="1:16" ht="12.95" customHeight="1" x14ac:dyDescent="0.2">
      <c r="A47" s="48">
        <v>41</v>
      </c>
      <c r="B47" s="49" t="s">
        <v>202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f t="shared" si="2"/>
        <v>0</v>
      </c>
      <c r="P47" s="85">
        <f t="shared" si="3"/>
        <v>0</v>
      </c>
    </row>
    <row r="48" spans="1:16" ht="12.95" customHeight="1" x14ac:dyDescent="0.2">
      <c r="A48" s="48">
        <v>42</v>
      </c>
      <c r="B48" s="49" t="s">
        <v>71</v>
      </c>
      <c r="C48" s="85">
        <v>0</v>
      </c>
      <c r="D48" s="85">
        <v>0</v>
      </c>
      <c r="E48" s="85">
        <v>13</v>
      </c>
      <c r="F48" s="85">
        <v>204</v>
      </c>
      <c r="G48" s="85">
        <v>0</v>
      </c>
      <c r="H48" s="85">
        <v>0</v>
      </c>
      <c r="I48" s="85">
        <v>1</v>
      </c>
      <c r="J48" s="85">
        <v>9</v>
      </c>
      <c r="K48" s="85">
        <v>0</v>
      </c>
      <c r="L48" s="85">
        <v>0</v>
      </c>
      <c r="M48" s="85">
        <v>36</v>
      </c>
      <c r="N48" s="85">
        <v>1233</v>
      </c>
      <c r="O48" s="85">
        <f t="shared" si="2"/>
        <v>50</v>
      </c>
      <c r="P48" s="85">
        <f t="shared" si="3"/>
        <v>1446</v>
      </c>
    </row>
    <row r="49" spans="1:17" s="338" customFormat="1" ht="12.95" customHeight="1" x14ac:dyDescent="0.2">
      <c r="A49" s="324"/>
      <c r="B49" s="140" t="s">
        <v>291</v>
      </c>
      <c r="C49" s="164">
        <f>SUM(C28:C48)</f>
        <v>281</v>
      </c>
      <c r="D49" s="164">
        <f t="shared" ref="D49:N49" si="5">SUM(D28:D48)</f>
        <v>672.7600000000001</v>
      </c>
      <c r="E49" s="164">
        <f t="shared" si="5"/>
        <v>35935</v>
      </c>
      <c r="F49" s="164">
        <f t="shared" si="5"/>
        <v>24754.829999999994</v>
      </c>
      <c r="G49" s="164">
        <f t="shared" si="5"/>
        <v>13</v>
      </c>
      <c r="H49" s="164">
        <f t="shared" si="5"/>
        <v>19.78</v>
      </c>
      <c r="I49" s="164">
        <f t="shared" si="5"/>
        <v>530</v>
      </c>
      <c r="J49" s="164">
        <f t="shared" si="5"/>
        <v>1891.09</v>
      </c>
      <c r="K49" s="164">
        <f t="shared" si="5"/>
        <v>31</v>
      </c>
      <c r="L49" s="164">
        <f t="shared" si="5"/>
        <v>52.36</v>
      </c>
      <c r="M49" s="164">
        <f t="shared" si="5"/>
        <v>174</v>
      </c>
      <c r="N49" s="164">
        <f t="shared" si="5"/>
        <v>2184.7200000000003</v>
      </c>
      <c r="O49" s="164">
        <f t="shared" si="2"/>
        <v>36964</v>
      </c>
      <c r="P49" s="164">
        <f t="shared" si="3"/>
        <v>29575.539999999994</v>
      </c>
      <c r="Q49" s="196"/>
    </row>
    <row r="50" spans="1:17" s="338" customFormat="1" ht="12.95" customHeight="1" x14ac:dyDescent="0.2">
      <c r="A50" s="324"/>
      <c r="B50" s="140" t="s">
        <v>595</v>
      </c>
      <c r="C50" s="164">
        <f>C49+C27</f>
        <v>1146</v>
      </c>
      <c r="D50" s="164">
        <f t="shared" ref="D50:N50" si="6">D49+D27</f>
        <v>3343.4900000000007</v>
      </c>
      <c r="E50" s="164">
        <f t="shared" si="6"/>
        <v>45222</v>
      </c>
      <c r="F50" s="164">
        <f t="shared" si="6"/>
        <v>48092.359999999993</v>
      </c>
      <c r="G50" s="164">
        <f t="shared" si="6"/>
        <v>61</v>
      </c>
      <c r="H50" s="164">
        <f t="shared" si="6"/>
        <v>4442.62</v>
      </c>
      <c r="I50" s="164">
        <f t="shared" si="6"/>
        <v>1687</v>
      </c>
      <c r="J50" s="164">
        <f t="shared" si="6"/>
        <v>23166.68</v>
      </c>
      <c r="K50" s="164">
        <f t="shared" si="6"/>
        <v>37</v>
      </c>
      <c r="L50" s="164">
        <f t="shared" si="6"/>
        <v>59.2</v>
      </c>
      <c r="M50" s="164">
        <f t="shared" si="6"/>
        <v>2859</v>
      </c>
      <c r="N50" s="164">
        <f t="shared" si="6"/>
        <v>18675.050000000003</v>
      </c>
      <c r="O50" s="164">
        <f t="shared" si="2"/>
        <v>51012</v>
      </c>
      <c r="P50" s="164">
        <f t="shared" si="3"/>
        <v>97779.4</v>
      </c>
      <c r="Q50" s="196"/>
    </row>
    <row r="51" spans="1:17" ht="12.95" customHeight="1" x14ac:dyDescent="0.2">
      <c r="A51" s="48">
        <v>43</v>
      </c>
      <c r="B51" s="49" t="s">
        <v>41</v>
      </c>
      <c r="C51" s="85">
        <v>79</v>
      </c>
      <c r="D51" s="85">
        <v>62.91</v>
      </c>
      <c r="E51" s="85">
        <v>1140</v>
      </c>
      <c r="F51" s="85">
        <v>78.13</v>
      </c>
      <c r="G51" s="85">
        <v>38</v>
      </c>
      <c r="H51" s="85">
        <v>43.63</v>
      </c>
      <c r="I51" s="85">
        <v>11</v>
      </c>
      <c r="J51" s="85">
        <v>22.83</v>
      </c>
      <c r="K51" s="85">
        <v>0</v>
      </c>
      <c r="L51" s="85">
        <v>0</v>
      </c>
      <c r="M51" s="85">
        <v>696</v>
      </c>
      <c r="N51" s="85">
        <v>1997.62</v>
      </c>
      <c r="O51" s="85">
        <f t="shared" si="2"/>
        <v>1964</v>
      </c>
      <c r="P51" s="85">
        <f t="shared" si="3"/>
        <v>2205.12</v>
      </c>
    </row>
    <row r="52" spans="1:17" ht="12.95" customHeight="1" x14ac:dyDescent="0.2">
      <c r="A52" s="48">
        <v>44</v>
      </c>
      <c r="B52" s="49" t="s">
        <v>203</v>
      </c>
      <c r="C52" s="85">
        <v>0</v>
      </c>
      <c r="D52" s="85">
        <v>0</v>
      </c>
      <c r="E52" s="85">
        <v>42</v>
      </c>
      <c r="F52" s="85">
        <v>20</v>
      </c>
      <c r="G52" s="85">
        <v>0</v>
      </c>
      <c r="H52" s="85">
        <v>0</v>
      </c>
      <c r="I52" s="85">
        <v>5</v>
      </c>
      <c r="J52" s="85">
        <v>13</v>
      </c>
      <c r="K52" s="85">
        <v>0</v>
      </c>
      <c r="L52" s="85">
        <v>0</v>
      </c>
      <c r="M52" s="85">
        <v>333</v>
      </c>
      <c r="N52" s="85">
        <v>161</v>
      </c>
      <c r="O52" s="85">
        <f t="shared" si="2"/>
        <v>380</v>
      </c>
      <c r="P52" s="85">
        <f t="shared" si="3"/>
        <v>194</v>
      </c>
    </row>
    <row r="53" spans="1:17" ht="12.95" customHeight="1" x14ac:dyDescent="0.2">
      <c r="A53" s="48">
        <v>45</v>
      </c>
      <c r="B53" s="49" t="s">
        <v>47</v>
      </c>
      <c r="C53" s="85">
        <v>18</v>
      </c>
      <c r="D53" s="85">
        <v>48.32</v>
      </c>
      <c r="E53" s="85">
        <v>456</v>
      </c>
      <c r="F53" s="85">
        <v>820.39</v>
      </c>
      <c r="G53" s="85">
        <v>0</v>
      </c>
      <c r="H53" s="85">
        <v>0</v>
      </c>
      <c r="I53" s="85">
        <v>15</v>
      </c>
      <c r="J53" s="85">
        <v>31.24</v>
      </c>
      <c r="K53" s="85">
        <v>0</v>
      </c>
      <c r="L53" s="85">
        <v>0</v>
      </c>
      <c r="M53" s="85">
        <v>36</v>
      </c>
      <c r="N53" s="85">
        <v>176.08</v>
      </c>
      <c r="O53" s="85">
        <f t="shared" si="2"/>
        <v>525</v>
      </c>
      <c r="P53" s="85">
        <f t="shared" si="3"/>
        <v>1076.03</v>
      </c>
    </row>
    <row r="54" spans="1:17" s="338" customFormat="1" ht="12.95" customHeight="1" x14ac:dyDescent="0.2">
      <c r="A54" s="324"/>
      <c r="B54" s="140" t="s">
        <v>296</v>
      </c>
      <c r="C54" s="164">
        <f>SUM(C51:C53)</f>
        <v>97</v>
      </c>
      <c r="D54" s="164">
        <f t="shared" ref="D54:N54" si="7">SUM(D51:D53)</f>
        <v>111.22999999999999</v>
      </c>
      <c r="E54" s="164">
        <f t="shared" si="7"/>
        <v>1638</v>
      </c>
      <c r="F54" s="164">
        <f t="shared" si="7"/>
        <v>918.52</v>
      </c>
      <c r="G54" s="164">
        <f t="shared" si="7"/>
        <v>38</v>
      </c>
      <c r="H54" s="164">
        <f t="shared" si="7"/>
        <v>43.63</v>
      </c>
      <c r="I54" s="164">
        <f t="shared" si="7"/>
        <v>31</v>
      </c>
      <c r="J54" s="164">
        <f t="shared" si="7"/>
        <v>67.069999999999993</v>
      </c>
      <c r="K54" s="164">
        <f t="shared" si="7"/>
        <v>0</v>
      </c>
      <c r="L54" s="164">
        <f t="shared" si="7"/>
        <v>0</v>
      </c>
      <c r="M54" s="164">
        <f t="shared" si="7"/>
        <v>1065</v>
      </c>
      <c r="N54" s="164">
        <f t="shared" si="7"/>
        <v>2334.6999999999998</v>
      </c>
      <c r="O54" s="164">
        <f t="shared" si="2"/>
        <v>2869</v>
      </c>
      <c r="P54" s="164">
        <f t="shared" si="3"/>
        <v>3475.1499999999996</v>
      </c>
      <c r="Q54" s="196"/>
    </row>
    <row r="55" spans="1:17" ht="12.95" customHeight="1" x14ac:dyDescent="0.2">
      <c r="A55" s="48">
        <v>46</v>
      </c>
      <c r="B55" s="49" t="s">
        <v>596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85">
        <v>0</v>
      </c>
      <c r="L55" s="85">
        <v>0</v>
      </c>
      <c r="M55" s="85">
        <v>0</v>
      </c>
      <c r="N55" s="85">
        <v>0</v>
      </c>
      <c r="O55" s="85">
        <f t="shared" si="2"/>
        <v>0</v>
      </c>
      <c r="P55" s="85">
        <f t="shared" si="3"/>
        <v>0</v>
      </c>
    </row>
    <row r="56" spans="1:17" s="338" customFormat="1" ht="12.95" customHeight="1" x14ac:dyDescent="0.2">
      <c r="A56" s="324"/>
      <c r="B56" s="140" t="s">
        <v>294</v>
      </c>
      <c r="C56" s="164">
        <f>C55</f>
        <v>0</v>
      </c>
      <c r="D56" s="164">
        <f t="shared" ref="D56:N56" si="8">D55</f>
        <v>0</v>
      </c>
      <c r="E56" s="164">
        <f t="shared" si="8"/>
        <v>0</v>
      </c>
      <c r="F56" s="164">
        <f t="shared" si="8"/>
        <v>0</v>
      </c>
      <c r="G56" s="164">
        <f t="shared" si="8"/>
        <v>0</v>
      </c>
      <c r="H56" s="164">
        <f t="shared" si="8"/>
        <v>0</v>
      </c>
      <c r="I56" s="164">
        <f t="shared" si="8"/>
        <v>0</v>
      </c>
      <c r="J56" s="164">
        <f t="shared" si="8"/>
        <v>0</v>
      </c>
      <c r="K56" s="164">
        <f t="shared" si="8"/>
        <v>0</v>
      </c>
      <c r="L56" s="164">
        <f t="shared" si="8"/>
        <v>0</v>
      </c>
      <c r="M56" s="164">
        <f t="shared" si="8"/>
        <v>0</v>
      </c>
      <c r="N56" s="164">
        <f t="shared" si="8"/>
        <v>0</v>
      </c>
      <c r="O56" s="164">
        <f t="shared" si="2"/>
        <v>0</v>
      </c>
      <c r="P56" s="164">
        <f t="shared" si="3"/>
        <v>0</v>
      </c>
      <c r="Q56" s="196"/>
    </row>
    <row r="57" spans="1:17" ht="12.95" customHeight="1" x14ac:dyDescent="0.2">
      <c r="A57" s="48">
        <v>47</v>
      </c>
      <c r="B57" s="49" t="s">
        <v>588</v>
      </c>
      <c r="C57" s="85">
        <v>0</v>
      </c>
      <c r="D57" s="85">
        <v>0</v>
      </c>
      <c r="E57" s="85">
        <v>438</v>
      </c>
      <c r="F57" s="85">
        <v>1796.87</v>
      </c>
      <c r="G57" s="85">
        <v>0</v>
      </c>
      <c r="H57" s="85">
        <v>0</v>
      </c>
      <c r="I57" s="85">
        <v>7</v>
      </c>
      <c r="J57" s="85">
        <v>54.35</v>
      </c>
      <c r="K57" s="85">
        <v>0</v>
      </c>
      <c r="L57" s="85">
        <v>0</v>
      </c>
      <c r="M57" s="85">
        <v>112</v>
      </c>
      <c r="N57" s="85">
        <v>1099.6099999999999</v>
      </c>
      <c r="O57" s="85">
        <f t="shared" si="2"/>
        <v>557</v>
      </c>
      <c r="P57" s="85">
        <f t="shared" si="3"/>
        <v>2950.83</v>
      </c>
    </row>
    <row r="58" spans="1:17" ht="12.95" customHeight="1" x14ac:dyDescent="0.2">
      <c r="A58" s="48">
        <v>48</v>
      </c>
      <c r="B58" s="49" t="s">
        <v>589</v>
      </c>
      <c r="C58" s="85">
        <v>14</v>
      </c>
      <c r="D58" s="85">
        <v>9</v>
      </c>
      <c r="E58" s="85">
        <v>437</v>
      </c>
      <c r="F58" s="85">
        <v>624</v>
      </c>
      <c r="G58" s="85">
        <v>14</v>
      </c>
      <c r="H58" s="85">
        <v>4</v>
      </c>
      <c r="I58" s="85">
        <v>7</v>
      </c>
      <c r="J58" s="85">
        <v>2</v>
      </c>
      <c r="K58" s="85">
        <v>0</v>
      </c>
      <c r="L58" s="85">
        <v>0</v>
      </c>
      <c r="M58" s="85">
        <v>7</v>
      </c>
      <c r="N58" s="85">
        <v>2</v>
      </c>
      <c r="O58" s="85">
        <f t="shared" si="2"/>
        <v>479</v>
      </c>
      <c r="P58" s="85">
        <f t="shared" si="3"/>
        <v>641</v>
      </c>
    </row>
    <row r="59" spans="1:17" ht="12.95" customHeight="1" x14ac:dyDescent="0.2">
      <c r="A59" s="48">
        <v>49</v>
      </c>
      <c r="B59" s="49" t="s">
        <v>590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f t="shared" si="2"/>
        <v>0</v>
      </c>
      <c r="P59" s="85">
        <f t="shared" si="3"/>
        <v>0</v>
      </c>
    </row>
    <row r="60" spans="1:17" ht="12.95" customHeight="1" x14ac:dyDescent="0.2">
      <c r="A60" s="333">
        <v>50</v>
      </c>
      <c r="B60" s="334" t="s">
        <v>591</v>
      </c>
      <c r="C60" s="85">
        <v>13</v>
      </c>
      <c r="D60" s="85">
        <v>5.56</v>
      </c>
      <c r="E60" s="85">
        <v>1112</v>
      </c>
      <c r="F60" s="85">
        <v>393.94</v>
      </c>
      <c r="G60" s="85">
        <v>0</v>
      </c>
      <c r="H60" s="85">
        <v>0</v>
      </c>
      <c r="I60" s="85">
        <v>9</v>
      </c>
      <c r="J60" s="85">
        <v>3.65</v>
      </c>
      <c r="K60" s="85">
        <v>0</v>
      </c>
      <c r="L60" s="85">
        <v>0</v>
      </c>
      <c r="M60" s="85">
        <v>16</v>
      </c>
      <c r="N60" s="85">
        <v>6.21</v>
      </c>
      <c r="O60" s="85">
        <f t="shared" si="2"/>
        <v>1150</v>
      </c>
      <c r="P60" s="85">
        <f t="shared" si="3"/>
        <v>409.35999999999996</v>
      </c>
    </row>
    <row r="61" spans="1:17" ht="12.95" customHeight="1" x14ac:dyDescent="0.2">
      <c r="A61" s="333">
        <v>51</v>
      </c>
      <c r="B61" s="334" t="s">
        <v>592</v>
      </c>
      <c r="C61" s="85">
        <v>4</v>
      </c>
      <c r="D61" s="85">
        <v>0.91</v>
      </c>
      <c r="E61" s="85">
        <v>166</v>
      </c>
      <c r="F61" s="85">
        <v>43.63</v>
      </c>
      <c r="G61" s="85">
        <v>0</v>
      </c>
      <c r="H61" s="85">
        <v>0</v>
      </c>
      <c r="I61" s="85">
        <v>0</v>
      </c>
      <c r="J61" s="85">
        <v>0</v>
      </c>
      <c r="K61" s="85">
        <v>0</v>
      </c>
      <c r="L61" s="85">
        <v>0</v>
      </c>
      <c r="M61" s="85">
        <v>0</v>
      </c>
      <c r="N61" s="85">
        <v>0</v>
      </c>
      <c r="O61" s="85">
        <f t="shared" ref="O61:O65" si="9">C61+E61+G61+I61+K61+M61</f>
        <v>170</v>
      </c>
      <c r="P61" s="85">
        <f t="shared" ref="P61:P65" si="10">D61+F61+H61+J61+L61+N61</f>
        <v>44.54</v>
      </c>
    </row>
    <row r="62" spans="1:17" ht="12.95" customHeight="1" x14ac:dyDescent="0.2">
      <c r="A62" s="333">
        <v>52</v>
      </c>
      <c r="B62" s="334" t="s">
        <v>582</v>
      </c>
      <c r="C62" s="85">
        <v>2</v>
      </c>
      <c r="D62" s="85">
        <v>0.65</v>
      </c>
      <c r="E62" s="85">
        <v>108</v>
      </c>
      <c r="F62" s="85">
        <v>53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f t="shared" si="9"/>
        <v>110</v>
      </c>
      <c r="P62" s="85">
        <f t="shared" si="10"/>
        <v>53.65</v>
      </c>
    </row>
    <row r="63" spans="1:17" ht="12.95" customHeight="1" x14ac:dyDescent="0.2">
      <c r="A63" s="333">
        <v>53</v>
      </c>
      <c r="B63" s="334" t="s">
        <v>593</v>
      </c>
      <c r="C63" s="85">
        <v>4</v>
      </c>
      <c r="D63" s="85">
        <v>1</v>
      </c>
      <c r="E63" s="85">
        <v>180</v>
      </c>
      <c r="F63" s="85">
        <v>25.26</v>
      </c>
      <c r="G63" s="85">
        <v>0</v>
      </c>
      <c r="H63" s="85">
        <v>0</v>
      </c>
      <c r="I63" s="85">
        <v>4</v>
      </c>
      <c r="J63" s="85">
        <v>0.85</v>
      </c>
      <c r="K63" s="85">
        <v>0</v>
      </c>
      <c r="L63" s="85">
        <v>0</v>
      </c>
      <c r="M63" s="85">
        <v>2</v>
      </c>
      <c r="N63" s="85">
        <v>0.5</v>
      </c>
      <c r="O63" s="85">
        <f t="shared" si="9"/>
        <v>190</v>
      </c>
      <c r="P63" s="85">
        <f t="shared" si="10"/>
        <v>27.610000000000003</v>
      </c>
    </row>
    <row r="64" spans="1:17" s="338" customFormat="1" ht="12.95" customHeight="1" x14ac:dyDescent="0.2">
      <c r="A64" s="335"/>
      <c r="B64" s="336" t="s">
        <v>594</v>
      </c>
      <c r="C64" s="164">
        <f>SUM(C57:C63)</f>
        <v>37</v>
      </c>
      <c r="D64" s="164">
        <f t="shared" ref="D64:N64" si="11">SUM(D57:D63)</f>
        <v>17.119999999999997</v>
      </c>
      <c r="E64" s="164">
        <f t="shared" si="11"/>
        <v>2441</v>
      </c>
      <c r="F64" s="164">
        <f t="shared" si="11"/>
        <v>2936.7000000000003</v>
      </c>
      <c r="G64" s="164">
        <f t="shared" si="11"/>
        <v>14</v>
      </c>
      <c r="H64" s="164">
        <f t="shared" si="11"/>
        <v>4</v>
      </c>
      <c r="I64" s="164">
        <f t="shared" si="11"/>
        <v>27</v>
      </c>
      <c r="J64" s="164">
        <f t="shared" si="11"/>
        <v>60.85</v>
      </c>
      <c r="K64" s="164">
        <f t="shared" si="11"/>
        <v>0</v>
      </c>
      <c r="L64" s="164">
        <f t="shared" si="11"/>
        <v>0</v>
      </c>
      <c r="M64" s="164">
        <f t="shared" si="11"/>
        <v>137</v>
      </c>
      <c r="N64" s="164">
        <f t="shared" si="11"/>
        <v>1108.32</v>
      </c>
      <c r="O64" s="164">
        <f t="shared" si="9"/>
        <v>2656</v>
      </c>
      <c r="P64" s="164">
        <f t="shared" si="10"/>
        <v>4126.99</v>
      </c>
      <c r="Q64" s="196"/>
    </row>
    <row r="65" spans="1:17" s="338" customFormat="1" ht="12.95" customHeight="1" x14ac:dyDescent="0.2">
      <c r="A65" s="335"/>
      <c r="B65" s="336" t="s">
        <v>0</v>
      </c>
      <c r="C65" s="164">
        <f>C64+C56+C54+C50</f>
        <v>1280</v>
      </c>
      <c r="D65" s="164">
        <f t="shared" ref="D65:N65" si="12">D64+D56+D54+D50</f>
        <v>3471.8400000000006</v>
      </c>
      <c r="E65" s="164">
        <f t="shared" si="12"/>
        <v>49301</v>
      </c>
      <c r="F65" s="164">
        <f t="shared" si="12"/>
        <v>51947.579999999994</v>
      </c>
      <c r="G65" s="164">
        <f t="shared" si="12"/>
        <v>113</v>
      </c>
      <c r="H65" s="164">
        <f t="shared" si="12"/>
        <v>4490.25</v>
      </c>
      <c r="I65" s="164">
        <f t="shared" si="12"/>
        <v>1745</v>
      </c>
      <c r="J65" s="164">
        <f t="shared" si="12"/>
        <v>23294.6</v>
      </c>
      <c r="K65" s="164">
        <f t="shared" si="12"/>
        <v>37</v>
      </c>
      <c r="L65" s="164">
        <f t="shared" si="12"/>
        <v>59.2</v>
      </c>
      <c r="M65" s="164">
        <f t="shared" si="12"/>
        <v>4061</v>
      </c>
      <c r="N65" s="164">
        <f t="shared" si="12"/>
        <v>22118.070000000003</v>
      </c>
      <c r="O65" s="164">
        <f t="shared" si="9"/>
        <v>56537</v>
      </c>
      <c r="P65" s="164">
        <f t="shared" si="10"/>
        <v>105381.54</v>
      </c>
      <c r="Q65" s="196"/>
    </row>
    <row r="66" spans="1:17" x14ac:dyDescent="0.2">
      <c r="A66" s="339"/>
      <c r="H66" s="182" t="s">
        <v>1020</v>
      </c>
    </row>
  </sheetData>
  <mergeCells count="12">
    <mergeCell ref="M4:N4"/>
    <mergeCell ref="O4:P4"/>
    <mergeCell ref="A1:P1"/>
    <mergeCell ref="B3:D3"/>
    <mergeCell ref="M3:N3"/>
    <mergeCell ref="A4:A5"/>
    <mergeCell ref="B4:B5"/>
    <mergeCell ref="C4:D4"/>
    <mergeCell ref="E4:F4"/>
    <mergeCell ref="G4:H4"/>
    <mergeCell ref="I4:J4"/>
    <mergeCell ref="K4:L4"/>
  </mergeCells>
  <conditionalFormatting sqref="M3">
    <cfRule type="cellIs" dxfId="2" priority="16" operator="lessThan">
      <formula>0</formula>
    </cfRule>
  </conditionalFormatting>
  <conditionalFormatting sqref="Q1:Q1048576">
    <cfRule type="cellIs" dxfId="1" priority="3" operator="greaterThan">
      <formula>100</formula>
    </cfRule>
  </conditionalFormatting>
  <pageMargins left="0.5" right="0" top="1.25" bottom="0.75" header="0.3" footer="0.3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68"/>
  <sheetViews>
    <sheetView zoomScaleNormal="100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D66" sqref="D66"/>
    </sheetView>
  </sheetViews>
  <sheetFormatPr defaultColWidth="9.140625" defaultRowHeight="12.75" x14ac:dyDescent="0.2"/>
  <cols>
    <col min="1" max="1" width="6" style="3" customWidth="1"/>
    <col min="2" max="2" width="24.42578125" style="3" bestFit="1" customWidth="1"/>
    <col min="3" max="3" width="13.140625" style="4" customWidth="1"/>
    <col min="4" max="4" width="14.85546875" style="4" customWidth="1"/>
    <col min="5" max="5" width="13.42578125" style="4" customWidth="1"/>
    <col min="6" max="6" width="14.5703125" style="4" customWidth="1"/>
    <col min="7" max="16384" width="9.140625" style="3"/>
  </cols>
  <sheetData>
    <row r="1" spans="1:6" ht="15.75" customHeight="1" x14ac:dyDescent="0.2">
      <c r="A1" s="546" t="s">
        <v>633</v>
      </c>
      <c r="B1" s="546"/>
      <c r="C1" s="546"/>
      <c r="D1" s="546"/>
      <c r="E1" s="546"/>
      <c r="F1" s="546"/>
    </row>
    <row r="2" spans="1:6" ht="14.25" x14ac:dyDescent="0.2">
      <c r="A2" s="39"/>
      <c r="B2" s="39"/>
      <c r="C2" s="89"/>
      <c r="D2" s="89"/>
      <c r="E2" s="89"/>
      <c r="F2" s="89"/>
    </row>
    <row r="3" spans="1:6" ht="15" customHeight="1" x14ac:dyDescent="0.2">
      <c r="A3" s="31"/>
      <c r="B3" s="579" t="s">
        <v>11</v>
      </c>
      <c r="C3" s="579"/>
      <c r="D3" s="579"/>
      <c r="F3" s="94" t="s">
        <v>173</v>
      </c>
    </row>
    <row r="4" spans="1:6" ht="14.25" customHeight="1" x14ac:dyDescent="0.2">
      <c r="A4" s="563" t="s">
        <v>204</v>
      </c>
      <c r="B4" s="563" t="s">
        <v>2</v>
      </c>
      <c r="C4" s="580" t="s">
        <v>171</v>
      </c>
      <c r="D4" s="581"/>
      <c r="E4" s="530" t="s">
        <v>172</v>
      </c>
      <c r="F4" s="530"/>
    </row>
    <row r="5" spans="1:6" ht="13.5" x14ac:dyDescent="0.2">
      <c r="A5" s="564"/>
      <c r="B5" s="566"/>
      <c r="C5" s="325" t="s">
        <v>28</v>
      </c>
      <c r="D5" s="326" t="s">
        <v>15</v>
      </c>
      <c r="E5" s="325" t="s">
        <v>28</v>
      </c>
      <c r="F5" s="325" t="s">
        <v>15</v>
      </c>
    </row>
    <row r="6" spans="1:6" ht="12.95" customHeight="1" x14ac:dyDescent="0.2">
      <c r="A6" s="48">
        <v>1</v>
      </c>
      <c r="B6" s="49" t="s">
        <v>50</v>
      </c>
      <c r="C6" s="85">
        <v>32784</v>
      </c>
      <c r="D6" s="85">
        <v>79787</v>
      </c>
      <c r="E6" s="85">
        <v>13301</v>
      </c>
      <c r="F6" s="85">
        <v>21191</v>
      </c>
    </row>
    <row r="7" spans="1:6" ht="12.95" customHeight="1" x14ac:dyDescent="0.2">
      <c r="A7" s="48">
        <v>2</v>
      </c>
      <c r="B7" s="49" t="s">
        <v>51</v>
      </c>
      <c r="C7" s="85">
        <v>455</v>
      </c>
      <c r="D7" s="85">
        <v>1232</v>
      </c>
      <c r="E7" s="85">
        <v>352</v>
      </c>
      <c r="F7" s="85">
        <v>917</v>
      </c>
    </row>
    <row r="8" spans="1:6" ht="12.95" customHeight="1" x14ac:dyDescent="0.2">
      <c r="A8" s="48">
        <v>3</v>
      </c>
      <c r="B8" s="49" t="s">
        <v>52</v>
      </c>
      <c r="C8" s="85">
        <v>16139</v>
      </c>
      <c r="D8" s="85">
        <v>16519</v>
      </c>
      <c r="E8" s="85">
        <v>12597</v>
      </c>
      <c r="F8" s="85">
        <v>13396</v>
      </c>
    </row>
    <row r="9" spans="1:6" ht="12.95" customHeight="1" x14ac:dyDescent="0.2">
      <c r="A9" s="48">
        <v>4</v>
      </c>
      <c r="B9" s="49" t="s">
        <v>53</v>
      </c>
      <c r="C9" s="85">
        <v>86604</v>
      </c>
      <c r="D9" s="85">
        <v>99479</v>
      </c>
      <c r="E9" s="85">
        <v>16543</v>
      </c>
      <c r="F9" s="85">
        <v>20543</v>
      </c>
    </row>
    <row r="10" spans="1:6" ht="12.95" customHeight="1" x14ac:dyDescent="0.2">
      <c r="A10" s="48">
        <v>5</v>
      </c>
      <c r="B10" s="49" t="s">
        <v>54</v>
      </c>
      <c r="C10" s="85">
        <v>17928</v>
      </c>
      <c r="D10" s="85">
        <v>63226</v>
      </c>
      <c r="E10" s="85">
        <v>6731</v>
      </c>
      <c r="F10" s="85">
        <v>9261</v>
      </c>
    </row>
    <row r="11" spans="1:6" ht="12.95" customHeight="1" x14ac:dyDescent="0.2">
      <c r="A11" s="48">
        <v>6</v>
      </c>
      <c r="B11" s="49" t="s">
        <v>55</v>
      </c>
      <c r="C11" s="85">
        <v>5699</v>
      </c>
      <c r="D11" s="85">
        <v>10070.200000000001</v>
      </c>
      <c r="E11" s="85">
        <v>2532</v>
      </c>
      <c r="F11" s="85">
        <v>7462.82</v>
      </c>
    </row>
    <row r="12" spans="1:6" ht="12.95" customHeight="1" x14ac:dyDescent="0.2">
      <c r="A12" s="48">
        <v>7</v>
      </c>
      <c r="B12" s="49" t="s">
        <v>56</v>
      </c>
      <c r="C12" s="85">
        <v>84971</v>
      </c>
      <c r="D12" s="85">
        <v>51802</v>
      </c>
      <c r="E12" s="85">
        <v>57014</v>
      </c>
      <c r="F12" s="85">
        <v>64659</v>
      </c>
    </row>
    <row r="13" spans="1:6" ht="12.95" customHeight="1" x14ac:dyDescent="0.2">
      <c r="A13" s="48">
        <v>8</v>
      </c>
      <c r="B13" s="49" t="s">
        <v>43</v>
      </c>
      <c r="C13" s="85">
        <v>1341</v>
      </c>
      <c r="D13" s="85">
        <v>2905.49</v>
      </c>
      <c r="E13" s="85">
        <v>875</v>
      </c>
      <c r="F13" s="85">
        <v>2129.63</v>
      </c>
    </row>
    <row r="14" spans="1:6" ht="12.95" customHeight="1" x14ac:dyDescent="0.2">
      <c r="A14" s="48">
        <v>9</v>
      </c>
      <c r="B14" s="49" t="s">
        <v>44</v>
      </c>
      <c r="C14" s="85">
        <v>2939</v>
      </c>
      <c r="D14" s="85">
        <v>2574</v>
      </c>
      <c r="E14" s="85">
        <v>1576</v>
      </c>
      <c r="F14" s="85">
        <v>1769</v>
      </c>
    </row>
    <row r="15" spans="1:6" ht="12.95" customHeight="1" x14ac:dyDescent="0.2">
      <c r="A15" s="48">
        <v>10</v>
      </c>
      <c r="B15" s="49" t="s">
        <v>76</v>
      </c>
      <c r="C15" s="85">
        <v>6101</v>
      </c>
      <c r="D15" s="85">
        <v>5564</v>
      </c>
      <c r="E15" s="85">
        <v>3923</v>
      </c>
      <c r="F15" s="85">
        <v>3651</v>
      </c>
    </row>
    <row r="16" spans="1:6" ht="12.95" customHeight="1" x14ac:dyDescent="0.2">
      <c r="A16" s="48">
        <v>11</v>
      </c>
      <c r="B16" s="49" t="s">
        <v>57</v>
      </c>
      <c r="C16" s="85">
        <v>991</v>
      </c>
      <c r="D16" s="85">
        <v>1368</v>
      </c>
      <c r="E16" s="85">
        <v>381</v>
      </c>
      <c r="F16" s="85">
        <v>569</v>
      </c>
    </row>
    <row r="17" spans="1:6" ht="12.95" customHeight="1" x14ac:dyDescent="0.2">
      <c r="A17" s="48">
        <v>12</v>
      </c>
      <c r="B17" s="49" t="s">
        <v>58</v>
      </c>
      <c r="C17" s="85">
        <v>1337</v>
      </c>
      <c r="D17" s="85">
        <v>2310</v>
      </c>
      <c r="E17" s="85">
        <v>943</v>
      </c>
      <c r="F17" s="85">
        <v>1250</v>
      </c>
    </row>
    <row r="18" spans="1:6" ht="12.95" customHeight="1" x14ac:dyDescent="0.2">
      <c r="A18" s="48">
        <v>13</v>
      </c>
      <c r="B18" s="49" t="s">
        <v>186</v>
      </c>
      <c r="C18" s="85">
        <v>3355</v>
      </c>
      <c r="D18" s="85">
        <v>8424</v>
      </c>
      <c r="E18" s="85">
        <v>1554</v>
      </c>
      <c r="F18" s="85">
        <v>3341</v>
      </c>
    </row>
    <row r="19" spans="1:6" ht="12.95" customHeight="1" x14ac:dyDescent="0.2">
      <c r="A19" s="48">
        <v>14</v>
      </c>
      <c r="B19" s="49" t="s">
        <v>187</v>
      </c>
      <c r="C19" s="85">
        <v>1217</v>
      </c>
      <c r="D19" s="85">
        <v>1326</v>
      </c>
      <c r="E19" s="85">
        <v>1135</v>
      </c>
      <c r="F19" s="85">
        <v>1287</v>
      </c>
    </row>
    <row r="20" spans="1:6" ht="12.95" customHeight="1" x14ac:dyDescent="0.2">
      <c r="A20" s="48">
        <v>15</v>
      </c>
      <c r="B20" s="49" t="s">
        <v>59</v>
      </c>
      <c r="C20" s="85">
        <v>16831</v>
      </c>
      <c r="D20" s="85">
        <v>21605.64</v>
      </c>
      <c r="E20" s="85">
        <v>12869</v>
      </c>
      <c r="F20" s="85">
        <v>17163.64</v>
      </c>
    </row>
    <row r="21" spans="1:6" ht="12.95" customHeight="1" x14ac:dyDescent="0.2">
      <c r="A21" s="48">
        <v>16</v>
      </c>
      <c r="B21" s="49" t="s">
        <v>65</v>
      </c>
      <c r="C21" s="85">
        <v>37911</v>
      </c>
      <c r="D21" s="85">
        <v>110966</v>
      </c>
      <c r="E21" s="85">
        <v>28082</v>
      </c>
      <c r="F21" s="85">
        <v>80561</v>
      </c>
    </row>
    <row r="22" spans="1:6" ht="12.95" customHeight="1" x14ac:dyDescent="0.2">
      <c r="A22" s="48">
        <v>17</v>
      </c>
      <c r="B22" s="49" t="s">
        <v>60</v>
      </c>
      <c r="C22" s="85">
        <v>1275</v>
      </c>
      <c r="D22" s="85">
        <v>1739</v>
      </c>
      <c r="E22" s="85">
        <v>1238</v>
      </c>
      <c r="F22" s="85">
        <v>1444</v>
      </c>
    </row>
    <row r="23" spans="1:6" ht="12.95" customHeight="1" x14ac:dyDescent="0.2">
      <c r="A23" s="48">
        <v>18</v>
      </c>
      <c r="B23" s="49" t="s">
        <v>188</v>
      </c>
      <c r="C23" s="85">
        <v>16039</v>
      </c>
      <c r="D23" s="85">
        <v>17795</v>
      </c>
      <c r="E23" s="85">
        <v>10309</v>
      </c>
      <c r="F23" s="85">
        <v>2593</v>
      </c>
    </row>
    <row r="24" spans="1:6" ht="12.95" customHeight="1" x14ac:dyDescent="0.2">
      <c r="A24" s="48">
        <v>19</v>
      </c>
      <c r="B24" s="49" t="s">
        <v>61</v>
      </c>
      <c r="C24" s="85">
        <v>22498</v>
      </c>
      <c r="D24" s="85">
        <v>30687</v>
      </c>
      <c r="E24" s="85">
        <v>14147</v>
      </c>
      <c r="F24" s="85">
        <v>18106</v>
      </c>
    </row>
    <row r="25" spans="1:6" ht="12.95" customHeight="1" x14ac:dyDescent="0.2">
      <c r="A25" s="48">
        <v>20</v>
      </c>
      <c r="B25" s="49" t="s">
        <v>62</v>
      </c>
      <c r="C25" s="85">
        <v>170</v>
      </c>
      <c r="D25" s="85">
        <v>1781</v>
      </c>
      <c r="E25" s="85">
        <v>73</v>
      </c>
      <c r="F25" s="85">
        <v>770</v>
      </c>
    </row>
    <row r="26" spans="1:6" ht="12.95" customHeight="1" x14ac:dyDescent="0.2">
      <c r="A26" s="48">
        <v>21</v>
      </c>
      <c r="B26" s="49" t="s">
        <v>45</v>
      </c>
      <c r="C26" s="85">
        <v>630</v>
      </c>
      <c r="D26" s="85">
        <v>1331</v>
      </c>
      <c r="E26" s="85">
        <v>465</v>
      </c>
      <c r="F26" s="85">
        <v>907</v>
      </c>
    </row>
    <row r="27" spans="1:6" ht="12.95" customHeight="1" x14ac:dyDescent="0.2">
      <c r="A27" s="324"/>
      <c r="B27" s="140" t="s">
        <v>295</v>
      </c>
      <c r="C27" s="164">
        <f>SUM(C6:C26)</f>
        <v>357215</v>
      </c>
      <c r="D27" s="164">
        <f t="shared" ref="D27:F27" si="0">SUM(D6:D26)</f>
        <v>532491.33000000007</v>
      </c>
      <c r="E27" s="164">
        <f t="shared" si="0"/>
        <v>186640</v>
      </c>
      <c r="F27" s="164">
        <f t="shared" si="0"/>
        <v>272971.09000000003</v>
      </c>
    </row>
    <row r="28" spans="1:6" ht="12.95" customHeight="1" x14ac:dyDescent="0.2">
      <c r="A28" s="48">
        <v>22</v>
      </c>
      <c r="B28" s="49" t="s">
        <v>42</v>
      </c>
      <c r="C28" s="85">
        <v>25932</v>
      </c>
      <c r="D28" s="85">
        <v>7443.97</v>
      </c>
      <c r="E28" s="85">
        <v>12304</v>
      </c>
      <c r="F28" s="85">
        <v>4304.2299999999996</v>
      </c>
    </row>
    <row r="29" spans="1:6" ht="12.95" customHeight="1" x14ac:dyDescent="0.2">
      <c r="A29" s="48">
        <v>23</v>
      </c>
      <c r="B29" s="49" t="s">
        <v>189</v>
      </c>
      <c r="C29" s="85">
        <v>71858</v>
      </c>
      <c r="D29" s="85">
        <v>22818.34</v>
      </c>
      <c r="E29" s="85">
        <v>43845</v>
      </c>
      <c r="F29" s="85">
        <v>12394.97</v>
      </c>
    </row>
    <row r="30" spans="1:6" ht="12.95" customHeight="1" x14ac:dyDescent="0.2">
      <c r="A30" s="48">
        <v>24</v>
      </c>
      <c r="B30" s="49" t="s">
        <v>190</v>
      </c>
      <c r="C30" s="85">
        <v>10</v>
      </c>
      <c r="D30" s="85">
        <v>13.86</v>
      </c>
      <c r="E30" s="85">
        <v>0</v>
      </c>
      <c r="F30" s="85">
        <v>0</v>
      </c>
    </row>
    <row r="31" spans="1:6" ht="12.95" customHeight="1" x14ac:dyDescent="0.2">
      <c r="A31" s="48">
        <v>25</v>
      </c>
      <c r="B31" s="49" t="s">
        <v>46</v>
      </c>
      <c r="C31" s="85">
        <v>0</v>
      </c>
      <c r="D31" s="85">
        <v>0</v>
      </c>
      <c r="E31" s="85">
        <v>0</v>
      </c>
      <c r="F31" s="85">
        <v>0</v>
      </c>
    </row>
    <row r="32" spans="1:6" ht="12.95" customHeight="1" x14ac:dyDescent="0.2">
      <c r="A32" s="48">
        <v>26</v>
      </c>
      <c r="B32" s="49" t="s">
        <v>191</v>
      </c>
      <c r="C32" s="85">
        <v>14</v>
      </c>
      <c r="D32" s="85">
        <v>35</v>
      </c>
      <c r="E32" s="85">
        <v>15</v>
      </c>
      <c r="F32" s="85">
        <v>23</v>
      </c>
    </row>
    <row r="33" spans="1:6" ht="12.95" customHeight="1" x14ac:dyDescent="0.2">
      <c r="A33" s="48">
        <v>27</v>
      </c>
      <c r="B33" s="49" t="s">
        <v>192</v>
      </c>
      <c r="C33" s="85">
        <v>0</v>
      </c>
      <c r="D33" s="85">
        <v>0</v>
      </c>
      <c r="E33" s="85">
        <v>0</v>
      </c>
      <c r="F33" s="85">
        <v>0</v>
      </c>
    </row>
    <row r="34" spans="1:6" ht="12.95" customHeight="1" x14ac:dyDescent="0.2">
      <c r="A34" s="48">
        <v>28</v>
      </c>
      <c r="B34" s="49" t="s">
        <v>193</v>
      </c>
      <c r="C34" s="85">
        <v>69</v>
      </c>
      <c r="D34" s="85">
        <v>168</v>
      </c>
      <c r="E34" s="85">
        <v>23</v>
      </c>
      <c r="F34" s="85">
        <v>19</v>
      </c>
    </row>
    <row r="35" spans="1:6" ht="12.95" customHeight="1" x14ac:dyDescent="0.2">
      <c r="A35" s="48">
        <v>29</v>
      </c>
      <c r="B35" s="49" t="s">
        <v>66</v>
      </c>
      <c r="C35" s="85">
        <v>2422</v>
      </c>
      <c r="D35" s="85">
        <v>7831.31</v>
      </c>
      <c r="E35" s="85">
        <v>1612</v>
      </c>
      <c r="F35" s="85">
        <v>3157.4</v>
      </c>
    </row>
    <row r="36" spans="1:6" ht="12.95" customHeight="1" x14ac:dyDescent="0.2">
      <c r="A36" s="48">
        <v>30</v>
      </c>
      <c r="B36" s="49" t="s">
        <v>67</v>
      </c>
      <c r="C36" s="85">
        <v>15277</v>
      </c>
      <c r="D36" s="85">
        <v>21728</v>
      </c>
      <c r="E36" s="85">
        <v>6729</v>
      </c>
      <c r="F36" s="85">
        <v>13598</v>
      </c>
    </row>
    <row r="37" spans="1:6" ht="12.95" customHeight="1" x14ac:dyDescent="0.2">
      <c r="A37" s="48">
        <v>31</v>
      </c>
      <c r="B37" s="49" t="s">
        <v>194</v>
      </c>
      <c r="C37" s="85">
        <v>400</v>
      </c>
      <c r="D37" s="85">
        <v>294.77</v>
      </c>
      <c r="E37" s="85">
        <v>276</v>
      </c>
      <c r="F37" s="85">
        <v>169.39</v>
      </c>
    </row>
    <row r="38" spans="1:6" ht="12.95" customHeight="1" x14ac:dyDescent="0.2">
      <c r="A38" s="48">
        <v>32</v>
      </c>
      <c r="B38" s="49" t="s">
        <v>195</v>
      </c>
      <c r="C38" s="85">
        <v>83738</v>
      </c>
      <c r="D38" s="85">
        <v>15066</v>
      </c>
      <c r="E38" s="85">
        <v>53498</v>
      </c>
      <c r="F38" s="85">
        <v>10762</v>
      </c>
    </row>
    <row r="39" spans="1:6" ht="12.95" customHeight="1" x14ac:dyDescent="0.2">
      <c r="A39" s="48">
        <v>33</v>
      </c>
      <c r="B39" s="49" t="s">
        <v>196</v>
      </c>
      <c r="C39" s="85">
        <v>6</v>
      </c>
      <c r="D39" s="85">
        <v>11</v>
      </c>
      <c r="E39" s="85">
        <v>8</v>
      </c>
      <c r="F39" s="85">
        <v>2</v>
      </c>
    </row>
    <row r="40" spans="1:6" ht="12.95" customHeight="1" x14ac:dyDescent="0.2">
      <c r="A40" s="48">
        <v>34</v>
      </c>
      <c r="B40" s="49" t="s">
        <v>197</v>
      </c>
      <c r="C40" s="85">
        <v>9</v>
      </c>
      <c r="D40" s="85">
        <v>100.97</v>
      </c>
      <c r="E40" s="85">
        <v>0</v>
      </c>
      <c r="F40" s="85">
        <v>0</v>
      </c>
    </row>
    <row r="41" spans="1:6" ht="12.95" customHeight="1" x14ac:dyDescent="0.2">
      <c r="A41" s="48">
        <v>35</v>
      </c>
      <c r="B41" s="49" t="s">
        <v>198</v>
      </c>
      <c r="C41" s="85">
        <v>0</v>
      </c>
      <c r="D41" s="85">
        <v>0</v>
      </c>
      <c r="E41" s="85">
        <v>0</v>
      </c>
      <c r="F41" s="85">
        <v>0</v>
      </c>
    </row>
    <row r="42" spans="1:6" ht="12.95" customHeight="1" x14ac:dyDescent="0.2">
      <c r="A42" s="48">
        <v>36</v>
      </c>
      <c r="B42" s="49" t="s">
        <v>68</v>
      </c>
      <c r="C42" s="85">
        <v>1637</v>
      </c>
      <c r="D42" s="85">
        <v>3680.73</v>
      </c>
      <c r="E42" s="85">
        <v>1339</v>
      </c>
      <c r="F42" s="85">
        <v>4137.09</v>
      </c>
    </row>
    <row r="43" spans="1:6" ht="12.95" customHeight="1" x14ac:dyDescent="0.2">
      <c r="A43" s="48">
        <v>37</v>
      </c>
      <c r="B43" s="49" t="s">
        <v>199</v>
      </c>
      <c r="C43" s="85">
        <v>0</v>
      </c>
      <c r="D43" s="85">
        <v>0</v>
      </c>
      <c r="E43" s="85">
        <v>1</v>
      </c>
      <c r="F43" s="85">
        <v>1</v>
      </c>
    </row>
    <row r="44" spans="1:6" ht="12.95" customHeight="1" x14ac:dyDescent="0.2">
      <c r="A44" s="48">
        <v>38</v>
      </c>
      <c r="B44" s="49" t="s">
        <v>200</v>
      </c>
      <c r="C44" s="85">
        <v>3988</v>
      </c>
      <c r="D44" s="85">
        <v>599</v>
      </c>
      <c r="E44" s="85">
        <v>3111</v>
      </c>
      <c r="F44" s="85">
        <v>508</v>
      </c>
    </row>
    <row r="45" spans="1:6" ht="12.95" customHeight="1" x14ac:dyDescent="0.2">
      <c r="A45" s="48">
        <v>39</v>
      </c>
      <c r="B45" s="49" t="s">
        <v>201</v>
      </c>
      <c r="C45" s="85">
        <v>5</v>
      </c>
      <c r="D45" s="85">
        <v>11</v>
      </c>
      <c r="E45" s="85">
        <v>2</v>
      </c>
      <c r="F45" s="85">
        <v>7</v>
      </c>
    </row>
    <row r="46" spans="1:6" ht="12.95" customHeight="1" x14ac:dyDescent="0.2">
      <c r="A46" s="48">
        <v>40</v>
      </c>
      <c r="B46" s="49" t="s">
        <v>72</v>
      </c>
      <c r="C46" s="85">
        <v>0</v>
      </c>
      <c r="D46" s="85">
        <v>0</v>
      </c>
      <c r="E46" s="85">
        <v>0</v>
      </c>
      <c r="F46" s="85">
        <v>0</v>
      </c>
    </row>
    <row r="47" spans="1:6" ht="12.95" customHeight="1" x14ac:dyDescent="0.2">
      <c r="A47" s="48">
        <v>41</v>
      </c>
      <c r="B47" s="49" t="s">
        <v>202</v>
      </c>
      <c r="C47" s="85">
        <v>0</v>
      </c>
      <c r="D47" s="85">
        <v>0</v>
      </c>
      <c r="E47" s="85">
        <v>0</v>
      </c>
      <c r="F47" s="85">
        <v>0</v>
      </c>
    </row>
    <row r="48" spans="1:6" ht="12.95" customHeight="1" x14ac:dyDescent="0.2">
      <c r="A48" s="48">
        <v>42</v>
      </c>
      <c r="B48" s="49" t="s">
        <v>71</v>
      </c>
      <c r="C48" s="85">
        <v>65</v>
      </c>
      <c r="D48" s="85">
        <v>332</v>
      </c>
      <c r="E48" s="85">
        <v>3</v>
      </c>
      <c r="F48" s="85">
        <v>15</v>
      </c>
    </row>
    <row r="49" spans="1:6" ht="12.95" customHeight="1" x14ac:dyDescent="0.2">
      <c r="A49" s="324"/>
      <c r="B49" s="140" t="s">
        <v>291</v>
      </c>
      <c r="C49" s="164">
        <f>SUM(C28:C48)</f>
        <v>205430</v>
      </c>
      <c r="D49" s="164">
        <f t="shared" ref="D49:F49" si="1">SUM(D28:D48)</f>
        <v>80133.95</v>
      </c>
      <c r="E49" s="164">
        <f t="shared" si="1"/>
        <v>122766</v>
      </c>
      <c r="F49" s="164">
        <f t="shared" si="1"/>
        <v>49098.080000000002</v>
      </c>
    </row>
    <row r="50" spans="1:6" s="167" customFormat="1" ht="12.95" customHeight="1" x14ac:dyDescent="0.2">
      <c r="A50" s="324"/>
      <c r="B50" s="140" t="s">
        <v>595</v>
      </c>
      <c r="C50" s="164">
        <f>C49+C27</f>
        <v>562645</v>
      </c>
      <c r="D50" s="164">
        <f t="shared" ref="D50:F50" si="2">D49+D27</f>
        <v>612625.28</v>
      </c>
      <c r="E50" s="164">
        <f t="shared" si="2"/>
        <v>309406</v>
      </c>
      <c r="F50" s="164">
        <f t="shared" si="2"/>
        <v>322069.17000000004</v>
      </c>
    </row>
    <row r="51" spans="1:6" ht="12.95" customHeight="1" x14ac:dyDescent="0.2">
      <c r="A51" s="48">
        <v>43</v>
      </c>
      <c r="B51" s="49" t="s">
        <v>41</v>
      </c>
      <c r="C51" s="85">
        <v>24284</v>
      </c>
      <c r="D51" s="85">
        <v>25203.81</v>
      </c>
      <c r="E51" s="85">
        <v>33653</v>
      </c>
      <c r="F51" s="85">
        <v>34425.35</v>
      </c>
    </row>
    <row r="52" spans="1:6" ht="12.95" customHeight="1" x14ac:dyDescent="0.2">
      <c r="A52" s="48">
        <v>44</v>
      </c>
      <c r="B52" s="49" t="s">
        <v>203</v>
      </c>
      <c r="C52" s="85">
        <v>24979</v>
      </c>
      <c r="D52" s="85">
        <v>23241</v>
      </c>
      <c r="E52" s="85">
        <v>9566</v>
      </c>
      <c r="F52" s="85">
        <v>8803</v>
      </c>
    </row>
    <row r="53" spans="1:6" ht="12.95" customHeight="1" x14ac:dyDescent="0.2">
      <c r="A53" s="48">
        <v>45</v>
      </c>
      <c r="B53" s="49" t="s">
        <v>47</v>
      </c>
      <c r="C53" s="85">
        <v>23324</v>
      </c>
      <c r="D53" s="85">
        <v>20492.05</v>
      </c>
      <c r="E53" s="85">
        <v>45594</v>
      </c>
      <c r="F53" s="85">
        <v>43394.76</v>
      </c>
    </row>
    <row r="54" spans="1:6" s="167" customFormat="1" ht="12.95" customHeight="1" x14ac:dyDescent="0.2">
      <c r="A54" s="324"/>
      <c r="B54" s="140" t="s">
        <v>296</v>
      </c>
      <c r="C54" s="164">
        <f>SUM(C51:C53)</f>
        <v>72587</v>
      </c>
      <c r="D54" s="164">
        <f t="shared" ref="D54:F54" si="3">SUM(D51:D53)</f>
        <v>68936.86</v>
      </c>
      <c r="E54" s="164">
        <f t="shared" si="3"/>
        <v>88813</v>
      </c>
      <c r="F54" s="164">
        <f t="shared" si="3"/>
        <v>86623.11</v>
      </c>
    </row>
    <row r="55" spans="1:6" ht="12.95" customHeight="1" x14ac:dyDescent="0.2">
      <c r="A55" s="48">
        <v>46</v>
      </c>
      <c r="B55" s="49" t="s">
        <v>596</v>
      </c>
      <c r="C55" s="85">
        <v>322652</v>
      </c>
      <c r="D55" s="85">
        <v>129061</v>
      </c>
      <c r="E55" s="85">
        <v>458773</v>
      </c>
      <c r="F55" s="85">
        <v>224799</v>
      </c>
    </row>
    <row r="56" spans="1:6" s="167" customFormat="1" ht="12.95" customHeight="1" x14ac:dyDescent="0.2">
      <c r="A56" s="324"/>
      <c r="B56" s="140" t="s">
        <v>294</v>
      </c>
      <c r="C56" s="164">
        <f>C55</f>
        <v>322652</v>
      </c>
      <c r="D56" s="164">
        <f t="shared" ref="D56:F56" si="4">D55</f>
        <v>129061</v>
      </c>
      <c r="E56" s="164">
        <f t="shared" si="4"/>
        <v>458773</v>
      </c>
      <c r="F56" s="164">
        <f t="shared" si="4"/>
        <v>224799</v>
      </c>
    </row>
    <row r="57" spans="1:6" ht="12.95" customHeight="1" x14ac:dyDescent="0.2">
      <c r="A57" s="48">
        <v>47</v>
      </c>
      <c r="B57" s="49" t="s">
        <v>588</v>
      </c>
      <c r="C57" s="85">
        <v>209</v>
      </c>
      <c r="D57" s="85">
        <v>687.75</v>
      </c>
      <c r="E57" s="85">
        <v>192</v>
      </c>
      <c r="F57" s="85">
        <v>646.63</v>
      </c>
    </row>
    <row r="58" spans="1:6" ht="12.95" customHeight="1" x14ac:dyDescent="0.2">
      <c r="A58" s="48">
        <v>48</v>
      </c>
      <c r="B58" s="49" t="s">
        <v>589</v>
      </c>
      <c r="C58" s="341">
        <v>13065</v>
      </c>
      <c r="D58" s="341">
        <v>1207</v>
      </c>
      <c r="E58" s="341">
        <v>3245</v>
      </c>
      <c r="F58" s="341">
        <v>343</v>
      </c>
    </row>
    <row r="59" spans="1:6" ht="12.95" customHeight="1" x14ac:dyDescent="0.2">
      <c r="A59" s="48">
        <v>49</v>
      </c>
      <c r="B59" s="49" t="s">
        <v>590</v>
      </c>
      <c r="C59" s="341">
        <v>0</v>
      </c>
      <c r="D59" s="341">
        <v>0</v>
      </c>
      <c r="E59" s="341">
        <v>0</v>
      </c>
      <c r="F59" s="341">
        <v>0</v>
      </c>
    </row>
    <row r="60" spans="1:6" ht="12.95" customHeight="1" x14ac:dyDescent="0.2">
      <c r="A60" s="333">
        <v>50</v>
      </c>
      <c r="B60" s="334" t="s">
        <v>591</v>
      </c>
      <c r="C60" s="341">
        <v>27361</v>
      </c>
      <c r="D60" s="341">
        <v>4846.4399999999996</v>
      </c>
      <c r="E60" s="341">
        <v>16258</v>
      </c>
      <c r="F60" s="341">
        <v>2916.36</v>
      </c>
    </row>
    <row r="61" spans="1:6" ht="12.95" customHeight="1" x14ac:dyDescent="0.2">
      <c r="A61" s="333">
        <v>51</v>
      </c>
      <c r="B61" s="334" t="s">
        <v>592</v>
      </c>
      <c r="C61" s="341">
        <v>10641</v>
      </c>
      <c r="D61" s="341">
        <v>1798.37</v>
      </c>
      <c r="E61" s="341">
        <v>5683</v>
      </c>
      <c r="F61" s="341">
        <v>866</v>
      </c>
    </row>
    <row r="62" spans="1:6" ht="12.95" customHeight="1" x14ac:dyDescent="0.2">
      <c r="A62" s="333">
        <v>52</v>
      </c>
      <c r="B62" s="334" t="s">
        <v>582</v>
      </c>
      <c r="C62" s="85">
        <v>6204</v>
      </c>
      <c r="D62" s="85">
        <v>1303.17</v>
      </c>
      <c r="E62" s="85">
        <v>1540</v>
      </c>
      <c r="F62" s="85">
        <v>330.67</v>
      </c>
    </row>
    <row r="63" spans="1:6" ht="12.95" customHeight="1" x14ac:dyDescent="0.2">
      <c r="A63" s="333">
        <v>53</v>
      </c>
      <c r="B63" s="334" t="s">
        <v>593</v>
      </c>
      <c r="C63" s="85">
        <v>17646</v>
      </c>
      <c r="D63" s="85">
        <v>2991.72</v>
      </c>
      <c r="E63" s="85">
        <v>22816</v>
      </c>
      <c r="F63" s="85">
        <v>3810.63</v>
      </c>
    </row>
    <row r="64" spans="1:6" s="167" customFormat="1" ht="12.95" customHeight="1" x14ac:dyDescent="0.2">
      <c r="A64" s="335"/>
      <c r="B64" s="336" t="s">
        <v>594</v>
      </c>
      <c r="C64" s="164">
        <f>SUM(C57:C63)</f>
        <v>75126</v>
      </c>
      <c r="D64" s="164">
        <f t="shared" ref="D64:F64" si="5">SUM(D57:D63)</f>
        <v>12834.449999999999</v>
      </c>
      <c r="E64" s="164">
        <f t="shared" si="5"/>
        <v>49734</v>
      </c>
      <c r="F64" s="164">
        <f t="shared" si="5"/>
        <v>8913.2900000000009</v>
      </c>
    </row>
    <row r="65" spans="1:6" s="167" customFormat="1" ht="12.95" customHeight="1" x14ac:dyDescent="0.2">
      <c r="A65" s="335"/>
      <c r="B65" s="336" t="s">
        <v>0</v>
      </c>
      <c r="C65" s="164">
        <f>C64+C56+C54+C50</f>
        <v>1033010</v>
      </c>
      <c r="D65" s="164">
        <f t="shared" ref="D65:F65" si="6">D64+D56+D54+D50</f>
        <v>823457.59000000008</v>
      </c>
      <c r="E65" s="164">
        <f t="shared" si="6"/>
        <v>906726</v>
      </c>
      <c r="F65" s="164">
        <f t="shared" si="6"/>
        <v>642404.57000000007</v>
      </c>
    </row>
    <row r="66" spans="1:6" x14ac:dyDescent="0.2">
      <c r="D66" s="182" t="s">
        <v>466</v>
      </c>
    </row>
    <row r="68" spans="1:6" ht="14.25" x14ac:dyDescent="0.2">
      <c r="C68" s="340"/>
      <c r="D68" s="340"/>
      <c r="E68" s="340"/>
      <c r="F68" s="340"/>
    </row>
  </sheetData>
  <mergeCells count="6">
    <mergeCell ref="A1:F1"/>
    <mergeCell ref="B3:D3"/>
    <mergeCell ref="A4:A5"/>
    <mergeCell ref="B4:B5"/>
    <mergeCell ref="C4:D4"/>
    <mergeCell ref="E4:F4"/>
  </mergeCells>
  <pageMargins left="1.45" right="0.7" top="0.25" bottom="0.25" header="0.3" footer="0.3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6"/>
  <sheetViews>
    <sheetView zoomScaleNormal="10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D66" sqref="D66"/>
    </sheetView>
  </sheetViews>
  <sheetFormatPr defaultColWidth="9.140625" defaultRowHeight="12.75" x14ac:dyDescent="0.2"/>
  <cols>
    <col min="1" max="1" width="5" style="3" customWidth="1"/>
    <col min="2" max="2" width="24.42578125" style="3" bestFit="1" customWidth="1"/>
    <col min="3" max="3" width="15" style="4" customWidth="1"/>
    <col min="4" max="4" width="12.42578125" style="4" customWidth="1"/>
    <col min="5" max="5" width="15.85546875" style="4" customWidth="1"/>
    <col min="6" max="6" width="14" style="4" customWidth="1"/>
    <col min="7" max="16384" width="9.140625" style="3"/>
  </cols>
  <sheetData>
    <row r="1" spans="1:6" ht="18.75" x14ac:dyDescent="0.2">
      <c r="A1" s="546" t="s">
        <v>634</v>
      </c>
      <c r="B1" s="546"/>
      <c r="C1" s="546"/>
      <c r="D1" s="546"/>
      <c r="E1" s="546"/>
      <c r="F1" s="546"/>
    </row>
    <row r="2" spans="1:6" ht="14.25" x14ac:dyDescent="0.2">
      <c r="A2" s="39"/>
      <c r="B2" s="39"/>
      <c r="C2" s="89"/>
      <c r="D2" s="89"/>
      <c r="E2" s="89"/>
      <c r="F2" s="89"/>
    </row>
    <row r="3" spans="1:6" ht="15.75" x14ac:dyDescent="0.2">
      <c r="A3" s="31"/>
      <c r="B3" s="571" t="s">
        <v>11</v>
      </c>
      <c r="C3" s="571"/>
      <c r="D3" s="571"/>
      <c r="F3" s="94" t="s">
        <v>174</v>
      </c>
    </row>
    <row r="4" spans="1:6" ht="15" customHeight="1" x14ac:dyDescent="0.2">
      <c r="A4" s="449" t="s">
        <v>204</v>
      </c>
      <c r="B4" s="449" t="s">
        <v>2</v>
      </c>
      <c r="C4" s="530" t="s">
        <v>171</v>
      </c>
      <c r="D4" s="530"/>
      <c r="E4" s="530" t="s">
        <v>172</v>
      </c>
      <c r="F4" s="530"/>
    </row>
    <row r="5" spans="1:6" ht="15" customHeight="1" x14ac:dyDescent="0.2">
      <c r="A5" s="449"/>
      <c r="B5" s="449"/>
      <c r="C5" s="325" t="s">
        <v>28</v>
      </c>
      <c r="D5" s="325" t="s">
        <v>15</v>
      </c>
      <c r="E5" s="325" t="s">
        <v>28</v>
      </c>
      <c r="F5" s="325" t="s">
        <v>15</v>
      </c>
    </row>
    <row r="6" spans="1:6" ht="12.95" customHeight="1" x14ac:dyDescent="0.2">
      <c r="A6" s="342">
        <v>1</v>
      </c>
      <c r="B6" s="343" t="s">
        <v>50</v>
      </c>
      <c r="C6" s="344">
        <v>403</v>
      </c>
      <c r="D6" s="344">
        <v>387</v>
      </c>
      <c r="E6" s="344">
        <v>244</v>
      </c>
      <c r="F6" s="344">
        <v>167</v>
      </c>
    </row>
    <row r="7" spans="1:6" ht="12.95" customHeight="1" x14ac:dyDescent="0.2">
      <c r="A7" s="342">
        <v>2</v>
      </c>
      <c r="B7" s="343" t="s">
        <v>51</v>
      </c>
      <c r="C7" s="344">
        <v>455</v>
      </c>
      <c r="D7" s="344">
        <v>352</v>
      </c>
      <c r="E7" s="344">
        <v>232</v>
      </c>
      <c r="F7" s="344">
        <v>247</v>
      </c>
    </row>
    <row r="8" spans="1:6" ht="12.95" customHeight="1" x14ac:dyDescent="0.2">
      <c r="A8" s="342">
        <v>3</v>
      </c>
      <c r="B8" s="343" t="s">
        <v>52</v>
      </c>
      <c r="C8" s="344">
        <v>140</v>
      </c>
      <c r="D8" s="344">
        <v>159</v>
      </c>
      <c r="E8" s="344">
        <v>60</v>
      </c>
      <c r="F8" s="344">
        <v>90</v>
      </c>
    </row>
    <row r="9" spans="1:6" ht="12.95" customHeight="1" x14ac:dyDescent="0.2">
      <c r="A9" s="342">
        <v>4</v>
      </c>
      <c r="B9" s="343" t="s">
        <v>53</v>
      </c>
      <c r="C9" s="344">
        <v>3568</v>
      </c>
      <c r="D9" s="344">
        <v>9595</v>
      </c>
      <c r="E9" s="344">
        <v>3895</v>
      </c>
      <c r="F9" s="344">
        <v>9017</v>
      </c>
    </row>
    <row r="10" spans="1:6" ht="12.95" customHeight="1" x14ac:dyDescent="0.2">
      <c r="A10" s="342">
        <v>5</v>
      </c>
      <c r="B10" s="343" t="s">
        <v>54</v>
      </c>
      <c r="C10" s="344">
        <v>34</v>
      </c>
      <c r="D10" s="344">
        <v>19</v>
      </c>
      <c r="E10" s="344">
        <v>21</v>
      </c>
      <c r="F10" s="344">
        <v>16</v>
      </c>
    </row>
    <row r="11" spans="1:6" ht="12.95" customHeight="1" x14ac:dyDescent="0.2">
      <c r="A11" s="342">
        <v>6</v>
      </c>
      <c r="B11" s="343" t="s">
        <v>55</v>
      </c>
      <c r="C11" s="344">
        <v>80</v>
      </c>
      <c r="D11" s="344">
        <v>652.70000000000005</v>
      </c>
      <c r="E11" s="344">
        <v>42</v>
      </c>
      <c r="F11" s="344">
        <v>257.12</v>
      </c>
    </row>
    <row r="12" spans="1:6" ht="12.95" customHeight="1" x14ac:dyDescent="0.2">
      <c r="A12" s="342">
        <v>7</v>
      </c>
      <c r="B12" s="343" t="s">
        <v>56</v>
      </c>
      <c r="C12" s="344">
        <v>11046</v>
      </c>
      <c r="D12" s="344">
        <v>6734</v>
      </c>
      <c r="E12" s="344">
        <v>7412</v>
      </c>
      <c r="F12" s="344">
        <v>8406</v>
      </c>
    </row>
    <row r="13" spans="1:6" ht="12.95" customHeight="1" x14ac:dyDescent="0.2">
      <c r="A13" s="342">
        <v>8</v>
      </c>
      <c r="B13" s="343" t="s">
        <v>43</v>
      </c>
      <c r="C13" s="344">
        <v>16</v>
      </c>
      <c r="D13" s="344">
        <v>20.440000000000001</v>
      </c>
      <c r="E13" s="344">
        <v>9</v>
      </c>
      <c r="F13" s="344">
        <v>5.99</v>
      </c>
    </row>
    <row r="14" spans="1:6" ht="12.95" customHeight="1" x14ac:dyDescent="0.2">
      <c r="A14" s="342">
        <v>9</v>
      </c>
      <c r="B14" s="343" t="s">
        <v>44</v>
      </c>
      <c r="C14" s="344">
        <v>12</v>
      </c>
      <c r="D14" s="344">
        <v>42</v>
      </c>
      <c r="E14" s="344">
        <v>5</v>
      </c>
      <c r="F14" s="344">
        <v>11</v>
      </c>
    </row>
    <row r="15" spans="1:6" ht="12.95" customHeight="1" x14ac:dyDescent="0.2">
      <c r="A15" s="342">
        <v>10</v>
      </c>
      <c r="B15" s="343" t="s">
        <v>76</v>
      </c>
      <c r="C15" s="344">
        <v>747</v>
      </c>
      <c r="D15" s="344">
        <v>1043</v>
      </c>
      <c r="E15" s="344">
        <v>453</v>
      </c>
      <c r="F15" s="344">
        <v>588</v>
      </c>
    </row>
    <row r="16" spans="1:6" ht="12.95" customHeight="1" x14ac:dyDescent="0.2">
      <c r="A16" s="342">
        <v>11</v>
      </c>
      <c r="B16" s="343" t="s">
        <v>57</v>
      </c>
      <c r="C16" s="344">
        <v>2</v>
      </c>
      <c r="D16" s="344">
        <v>43</v>
      </c>
      <c r="E16" s="344">
        <v>7</v>
      </c>
      <c r="F16" s="344">
        <v>23</v>
      </c>
    </row>
    <row r="17" spans="1:6" ht="12.95" customHeight="1" x14ac:dyDescent="0.2">
      <c r="A17" s="342">
        <v>12</v>
      </c>
      <c r="B17" s="343" t="s">
        <v>58</v>
      </c>
      <c r="C17" s="344">
        <v>102</v>
      </c>
      <c r="D17" s="344">
        <v>132</v>
      </c>
      <c r="E17" s="344">
        <v>52</v>
      </c>
      <c r="F17" s="344">
        <v>78</v>
      </c>
    </row>
    <row r="18" spans="1:6" ht="12.95" customHeight="1" x14ac:dyDescent="0.2">
      <c r="A18" s="342">
        <v>13</v>
      </c>
      <c r="B18" s="343" t="s">
        <v>186</v>
      </c>
      <c r="C18" s="344">
        <v>241</v>
      </c>
      <c r="D18" s="344">
        <v>516</v>
      </c>
      <c r="E18" s="344">
        <v>74</v>
      </c>
      <c r="F18" s="344">
        <v>240</v>
      </c>
    </row>
    <row r="19" spans="1:6" ht="12.95" customHeight="1" x14ac:dyDescent="0.2">
      <c r="A19" s="342">
        <v>14</v>
      </c>
      <c r="B19" s="343" t="s">
        <v>187</v>
      </c>
      <c r="C19" s="344">
        <v>1158</v>
      </c>
      <c r="D19" s="344">
        <v>1217</v>
      </c>
      <c r="E19" s="344">
        <v>1124</v>
      </c>
      <c r="F19" s="344">
        <v>1253</v>
      </c>
    </row>
    <row r="20" spans="1:6" ht="12.95" customHeight="1" x14ac:dyDescent="0.2">
      <c r="A20" s="342">
        <v>15</v>
      </c>
      <c r="B20" s="343" t="s">
        <v>59</v>
      </c>
      <c r="C20" s="344">
        <v>2489</v>
      </c>
      <c r="D20" s="344">
        <v>3097.43</v>
      </c>
      <c r="E20" s="344">
        <v>1604</v>
      </c>
      <c r="F20" s="344">
        <v>3268.65</v>
      </c>
    </row>
    <row r="21" spans="1:6" ht="12.95" customHeight="1" x14ac:dyDescent="0.2">
      <c r="A21" s="342">
        <v>16</v>
      </c>
      <c r="B21" s="343" t="s">
        <v>65</v>
      </c>
      <c r="C21" s="344">
        <v>29851</v>
      </c>
      <c r="D21" s="344">
        <v>18741</v>
      </c>
      <c r="E21" s="344">
        <v>19760</v>
      </c>
      <c r="F21" s="344">
        <v>14009</v>
      </c>
    </row>
    <row r="22" spans="1:6" ht="12.95" customHeight="1" x14ac:dyDescent="0.2">
      <c r="A22" s="342">
        <v>17</v>
      </c>
      <c r="B22" s="343" t="s">
        <v>60</v>
      </c>
      <c r="C22" s="344">
        <v>143</v>
      </c>
      <c r="D22" s="344">
        <v>258</v>
      </c>
      <c r="E22" s="344">
        <v>86</v>
      </c>
      <c r="F22" s="344">
        <v>127</v>
      </c>
    </row>
    <row r="23" spans="1:6" ht="12.95" customHeight="1" x14ac:dyDescent="0.2">
      <c r="A23" s="342">
        <v>18</v>
      </c>
      <c r="B23" s="343" t="s">
        <v>188</v>
      </c>
      <c r="C23" s="344">
        <v>54</v>
      </c>
      <c r="D23" s="344">
        <v>102</v>
      </c>
      <c r="E23" s="344">
        <v>17</v>
      </c>
      <c r="F23" s="344">
        <v>18</v>
      </c>
    </row>
    <row r="24" spans="1:6" ht="12.95" customHeight="1" x14ac:dyDescent="0.2">
      <c r="A24" s="342">
        <v>19</v>
      </c>
      <c r="B24" s="343" t="s">
        <v>61</v>
      </c>
      <c r="C24" s="344">
        <v>178</v>
      </c>
      <c r="D24" s="344">
        <v>103</v>
      </c>
      <c r="E24" s="344">
        <v>46</v>
      </c>
      <c r="F24" s="344">
        <v>37</v>
      </c>
    </row>
    <row r="25" spans="1:6" ht="12.95" customHeight="1" x14ac:dyDescent="0.2">
      <c r="A25" s="342">
        <v>20</v>
      </c>
      <c r="B25" s="343" t="s">
        <v>62</v>
      </c>
      <c r="C25" s="344">
        <v>5</v>
      </c>
      <c r="D25" s="344">
        <v>48</v>
      </c>
      <c r="E25" s="344">
        <v>4</v>
      </c>
      <c r="F25" s="344">
        <v>23</v>
      </c>
    </row>
    <row r="26" spans="1:6" ht="12.95" customHeight="1" x14ac:dyDescent="0.2">
      <c r="A26" s="342">
        <v>21</v>
      </c>
      <c r="B26" s="343" t="s">
        <v>45</v>
      </c>
      <c r="C26" s="344">
        <v>630</v>
      </c>
      <c r="D26" s="344">
        <v>1301</v>
      </c>
      <c r="E26" s="344">
        <v>465</v>
      </c>
      <c r="F26" s="344">
        <v>896</v>
      </c>
    </row>
    <row r="27" spans="1:6" ht="12.95" customHeight="1" x14ac:dyDescent="0.2">
      <c r="A27" s="345"/>
      <c r="B27" s="346" t="s">
        <v>295</v>
      </c>
      <c r="C27" s="347">
        <f>SUM(C6:C26)</f>
        <v>51354</v>
      </c>
      <c r="D27" s="347">
        <f t="shared" ref="D27:F27" si="0">SUM(D6:D26)</f>
        <v>44562.57</v>
      </c>
      <c r="E27" s="347">
        <f t="shared" si="0"/>
        <v>35612</v>
      </c>
      <c r="F27" s="347">
        <f t="shared" si="0"/>
        <v>38777.760000000009</v>
      </c>
    </row>
    <row r="28" spans="1:6" ht="12.95" customHeight="1" x14ac:dyDescent="0.2">
      <c r="A28" s="342">
        <v>22</v>
      </c>
      <c r="B28" s="343" t="s">
        <v>42</v>
      </c>
      <c r="C28" s="344">
        <v>5449</v>
      </c>
      <c r="D28" s="344">
        <v>1772.91</v>
      </c>
      <c r="E28" s="344">
        <v>2428</v>
      </c>
      <c r="F28" s="344">
        <v>999.4</v>
      </c>
    </row>
    <row r="29" spans="1:6" ht="12.95" customHeight="1" x14ac:dyDescent="0.2">
      <c r="A29" s="342">
        <v>23</v>
      </c>
      <c r="B29" s="343" t="s">
        <v>189</v>
      </c>
      <c r="C29" s="344">
        <v>14660</v>
      </c>
      <c r="D29" s="344">
        <v>8597.42</v>
      </c>
      <c r="E29" s="344">
        <v>9750</v>
      </c>
      <c r="F29" s="344">
        <v>4817.82</v>
      </c>
    </row>
    <row r="30" spans="1:6" ht="12.95" customHeight="1" x14ac:dyDescent="0.2">
      <c r="A30" s="342">
        <v>24</v>
      </c>
      <c r="B30" s="343" t="s">
        <v>190</v>
      </c>
      <c r="C30" s="344">
        <v>0</v>
      </c>
      <c r="D30" s="344">
        <v>0</v>
      </c>
      <c r="E30" s="344">
        <v>0</v>
      </c>
      <c r="F30" s="344">
        <v>0</v>
      </c>
    </row>
    <row r="31" spans="1:6" ht="12.95" customHeight="1" x14ac:dyDescent="0.2">
      <c r="A31" s="342">
        <v>25</v>
      </c>
      <c r="B31" s="343" t="s">
        <v>46</v>
      </c>
      <c r="C31" s="344">
        <v>0</v>
      </c>
      <c r="D31" s="344">
        <v>0</v>
      </c>
      <c r="E31" s="344">
        <v>0</v>
      </c>
      <c r="F31" s="344">
        <v>0</v>
      </c>
    </row>
    <row r="32" spans="1:6" ht="12.95" customHeight="1" x14ac:dyDescent="0.2">
      <c r="A32" s="342">
        <v>26</v>
      </c>
      <c r="B32" s="343" t="s">
        <v>191</v>
      </c>
      <c r="C32" s="344">
        <v>11</v>
      </c>
      <c r="D32" s="344">
        <v>32</v>
      </c>
      <c r="E32" s="344">
        <v>2</v>
      </c>
      <c r="F32" s="344">
        <v>7</v>
      </c>
    </row>
    <row r="33" spans="1:6" ht="12.95" customHeight="1" x14ac:dyDescent="0.2">
      <c r="A33" s="342">
        <v>27</v>
      </c>
      <c r="B33" s="343" t="s">
        <v>192</v>
      </c>
      <c r="C33" s="344">
        <v>0</v>
      </c>
      <c r="D33" s="344">
        <v>0</v>
      </c>
      <c r="E33" s="344">
        <v>0</v>
      </c>
      <c r="F33" s="344">
        <v>0</v>
      </c>
    </row>
    <row r="34" spans="1:6" ht="12.95" customHeight="1" x14ac:dyDescent="0.2">
      <c r="A34" s="342">
        <v>28</v>
      </c>
      <c r="B34" s="343" t="s">
        <v>193</v>
      </c>
      <c r="C34" s="344">
        <v>34</v>
      </c>
      <c r="D34" s="344">
        <v>75</v>
      </c>
      <c r="E34" s="344">
        <v>8</v>
      </c>
      <c r="F34" s="344">
        <v>10</v>
      </c>
    </row>
    <row r="35" spans="1:6" ht="12.95" customHeight="1" x14ac:dyDescent="0.2">
      <c r="A35" s="342">
        <v>29</v>
      </c>
      <c r="B35" s="343" t="s">
        <v>66</v>
      </c>
      <c r="C35" s="344">
        <v>141</v>
      </c>
      <c r="D35" s="344">
        <v>582.85</v>
      </c>
      <c r="E35" s="344">
        <v>47</v>
      </c>
      <c r="F35" s="344">
        <v>145.37</v>
      </c>
    </row>
    <row r="36" spans="1:6" ht="12.95" customHeight="1" x14ac:dyDescent="0.2">
      <c r="A36" s="342">
        <v>30</v>
      </c>
      <c r="B36" s="343" t="s">
        <v>67</v>
      </c>
      <c r="C36" s="344">
        <v>1458</v>
      </c>
      <c r="D36" s="344">
        <v>1212</v>
      </c>
      <c r="E36" s="344">
        <v>652</v>
      </c>
      <c r="F36" s="344">
        <v>463</v>
      </c>
    </row>
    <row r="37" spans="1:6" ht="12.95" customHeight="1" x14ac:dyDescent="0.2">
      <c r="A37" s="342">
        <v>31</v>
      </c>
      <c r="B37" s="343" t="s">
        <v>194</v>
      </c>
      <c r="C37" s="344">
        <v>22</v>
      </c>
      <c r="D37" s="344">
        <v>31.22</v>
      </c>
      <c r="E37" s="344">
        <v>18</v>
      </c>
      <c r="F37" s="344">
        <v>19.37</v>
      </c>
    </row>
    <row r="38" spans="1:6" ht="12.95" customHeight="1" x14ac:dyDescent="0.2">
      <c r="A38" s="342">
        <v>32</v>
      </c>
      <c r="B38" s="343" t="s">
        <v>195</v>
      </c>
      <c r="C38" s="344">
        <v>13605</v>
      </c>
      <c r="D38" s="344">
        <v>3080</v>
      </c>
      <c r="E38" s="344">
        <v>7881</v>
      </c>
      <c r="F38" s="344">
        <v>1857</v>
      </c>
    </row>
    <row r="39" spans="1:6" ht="12.95" customHeight="1" x14ac:dyDescent="0.2">
      <c r="A39" s="342">
        <v>33</v>
      </c>
      <c r="B39" s="343" t="s">
        <v>196</v>
      </c>
      <c r="C39" s="344">
        <v>2</v>
      </c>
      <c r="D39" s="344">
        <v>4</v>
      </c>
      <c r="E39" s="344">
        <v>0</v>
      </c>
      <c r="F39" s="344">
        <v>0</v>
      </c>
    </row>
    <row r="40" spans="1:6" ht="12.95" customHeight="1" x14ac:dyDescent="0.2">
      <c r="A40" s="342">
        <v>34</v>
      </c>
      <c r="B40" s="343" t="s">
        <v>197</v>
      </c>
      <c r="C40" s="344">
        <v>4</v>
      </c>
      <c r="D40" s="344">
        <v>79.540000000000006</v>
      </c>
      <c r="E40" s="344">
        <v>0</v>
      </c>
      <c r="F40" s="344">
        <v>0</v>
      </c>
    </row>
    <row r="41" spans="1:6" ht="12.95" customHeight="1" x14ac:dyDescent="0.2">
      <c r="A41" s="342">
        <v>35</v>
      </c>
      <c r="B41" s="343" t="s">
        <v>198</v>
      </c>
      <c r="C41" s="344">
        <v>0</v>
      </c>
      <c r="D41" s="344">
        <v>0</v>
      </c>
      <c r="E41" s="344">
        <v>0</v>
      </c>
      <c r="F41" s="344">
        <v>0</v>
      </c>
    </row>
    <row r="42" spans="1:6" ht="12.95" customHeight="1" x14ac:dyDescent="0.2">
      <c r="A42" s="342">
        <v>36</v>
      </c>
      <c r="B42" s="343" t="s">
        <v>68</v>
      </c>
      <c r="C42" s="344">
        <v>244</v>
      </c>
      <c r="D42" s="344">
        <v>568.97</v>
      </c>
      <c r="E42" s="344">
        <v>318</v>
      </c>
      <c r="F42" s="344">
        <v>872.92</v>
      </c>
    </row>
    <row r="43" spans="1:6" ht="12.95" customHeight="1" x14ac:dyDescent="0.2">
      <c r="A43" s="342">
        <v>37</v>
      </c>
      <c r="B43" s="343" t="s">
        <v>199</v>
      </c>
      <c r="C43" s="344">
        <v>0</v>
      </c>
      <c r="D43" s="344">
        <v>0</v>
      </c>
      <c r="E43" s="344">
        <v>1</v>
      </c>
      <c r="F43" s="344">
        <v>1</v>
      </c>
    </row>
    <row r="44" spans="1:6" ht="12.95" customHeight="1" x14ac:dyDescent="0.2">
      <c r="A44" s="342">
        <v>38</v>
      </c>
      <c r="B44" s="343" t="s">
        <v>200</v>
      </c>
      <c r="C44" s="344">
        <v>492</v>
      </c>
      <c r="D44" s="344">
        <v>173</v>
      </c>
      <c r="E44" s="344">
        <v>695</v>
      </c>
      <c r="F44" s="344">
        <v>194</v>
      </c>
    </row>
    <row r="45" spans="1:6" ht="12.95" customHeight="1" x14ac:dyDescent="0.2">
      <c r="A45" s="342">
        <v>39</v>
      </c>
      <c r="B45" s="343" t="s">
        <v>201</v>
      </c>
      <c r="C45" s="344">
        <v>0</v>
      </c>
      <c r="D45" s="344">
        <v>0</v>
      </c>
      <c r="E45" s="344">
        <v>0</v>
      </c>
      <c r="F45" s="344">
        <v>0</v>
      </c>
    </row>
    <row r="46" spans="1:6" ht="12.95" customHeight="1" x14ac:dyDescent="0.2">
      <c r="A46" s="342">
        <v>40</v>
      </c>
      <c r="B46" s="343" t="s">
        <v>72</v>
      </c>
      <c r="C46" s="344">
        <v>0</v>
      </c>
      <c r="D46" s="344">
        <v>0</v>
      </c>
      <c r="E46" s="344">
        <v>0</v>
      </c>
      <c r="F46" s="344">
        <v>0</v>
      </c>
    </row>
    <row r="47" spans="1:6" ht="12.95" customHeight="1" x14ac:dyDescent="0.2">
      <c r="A47" s="342">
        <v>41</v>
      </c>
      <c r="B47" s="343" t="s">
        <v>202</v>
      </c>
      <c r="C47" s="344">
        <v>0</v>
      </c>
      <c r="D47" s="344">
        <v>0</v>
      </c>
      <c r="E47" s="344">
        <v>0</v>
      </c>
      <c r="F47" s="344">
        <v>0</v>
      </c>
    </row>
    <row r="48" spans="1:6" ht="12.95" customHeight="1" x14ac:dyDescent="0.2">
      <c r="A48" s="342">
        <v>42</v>
      </c>
      <c r="B48" s="343" t="s">
        <v>71</v>
      </c>
      <c r="C48" s="344">
        <v>0</v>
      </c>
      <c r="D48" s="344">
        <v>0</v>
      </c>
      <c r="E48" s="344">
        <v>0</v>
      </c>
      <c r="F48" s="344">
        <v>0</v>
      </c>
    </row>
    <row r="49" spans="1:6" ht="12.95" customHeight="1" x14ac:dyDescent="0.2">
      <c r="A49" s="345"/>
      <c r="B49" s="346" t="s">
        <v>291</v>
      </c>
      <c r="C49" s="347">
        <f>SUM(C28:C48)</f>
        <v>36122</v>
      </c>
      <c r="D49" s="347">
        <f t="shared" ref="D49:F49" si="1">SUM(D28:D48)</f>
        <v>16208.91</v>
      </c>
      <c r="E49" s="347">
        <f t="shared" si="1"/>
        <v>21800</v>
      </c>
      <c r="F49" s="347">
        <f t="shared" si="1"/>
        <v>9386.8799999999992</v>
      </c>
    </row>
    <row r="50" spans="1:6" ht="12.95" customHeight="1" x14ac:dyDescent="0.2">
      <c r="A50" s="345"/>
      <c r="B50" s="346" t="s">
        <v>595</v>
      </c>
      <c r="C50" s="347">
        <f>C49+C27</f>
        <v>87476</v>
      </c>
      <c r="D50" s="347">
        <f t="shared" ref="D50:F50" si="2">D49+D27</f>
        <v>60771.479999999996</v>
      </c>
      <c r="E50" s="347">
        <f t="shared" si="2"/>
        <v>57412</v>
      </c>
      <c r="F50" s="347">
        <f t="shared" si="2"/>
        <v>48164.640000000007</v>
      </c>
    </row>
    <row r="51" spans="1:6" ht="12.95" customHeight="1" x14ac:dyDescent="0.2">
      <c r="A51" s="342">
        <v>43</v>
      </c>
      <c r="B51" s="343" t="s">
        <v>41</v>
      </c>
      <c r="C51" s="344">
        <v>2155</v>
      </c>
      <c r="D51" s="344">
        <v>3438.57</v>
      </c>
      <c r="E51" s="344">
        <v>3097</v>
      </c>
      <c r="F51" s="344">
        <v>4314.8900000000003</v>
      </c>
    </row>
    <row r="52" spans="1:6" ht="12.95" customHeight="1" x14ac:dyDescent="0.2">
      <c r="A52" s="342">
        <v>44</v>
      </c>
      <c r="B52" s="343" t="s">
        <v>203</v>
      </c>
      <c r="C52" s="344">
        <v>9916</v>
      </c>
      <c r="D52" s="344">
        <v>1756</v>
      </c>
      <c r="E52" s="344">
        <v>561</v>
      </c>
      <c r="F52" s="344">
        <v>658</v>
      </c>
    </row>
    <row r="53" spans="1:6" ht="12.95" customHeight="1" x14ac:dyDescent="0.2">
      <c r="A53" s="342">
        <v>45</v>
      </c>
      <c r="B53" s="343" t="s">
        <v>47</v>
      </c>
      <c r="C53" s="344">
        <v>644</v>
      </c>
      <c r="D53" s="344">
        <v>983.89</v>
      </c>
      <c r="E53" s="344">
        <v>2057</v>
      </c>
      <c r="F53" s="344">
        <v>2838.5</v>
      </c>
    </row>
    <row r="54" spans="1:6" ht="12.95" customHeight="1" x14ac:dyDescent="0.2">
      <c r="A54" s="345"/>
      <c r="B54" s="346" t="s">
        <v>296</v>
      </c>
      <c r="C54" s="347">
        <f>SUM(C51:C53)</f>
        <v>12715</v>
      </c>
      <c r="D54" s="347">
        <f t="shared" ref="D54:F54" si="3">SUM(D51:D53)</f>
        <v>6178.46</v>
      </c>
      <c r="E54" s="347">
        <f t="shared" si="3"/>
        <v>5715</v>
      </c>
      <c r="F54" s="347">
        <f t="shared" si="3"/>
        <v>7811.39</v>
      </c>
    </row>
    <row r="55" spans="1:6" ht="12.95" customHeight="1" x14ac:dyDescent="0.2">
      <c r="A55" s="342">
        <v>46</v>
      </c>
      <c r="B55" s="343" t="s">
        <v>596</v>
      </c>
      <c r="C55" s="344">
        <v>0</v>
      </c>
      <c r="D55" s="344">
        <v>0</v>
      </c>
      <c r="E55" s="344">
        <v>0</v>
      </c>
      <c r="F55" s="344">
        <v>0</v>
      </c>
    </row>
    <row r="56" spans="1:6" ht="12.95" customHeight="1" x14ac:dyDescent="0.2">
      <c r="A56" s="345"/>
      <c r="B56" s="346" t="s">
        <v>294</v>
      </c>
      <c r="C56" s="347">
        <f>C55</f>
        <v>0</v>
      </c>
      <c r="D56" s="347">
        <f t="shared" ref="D56:F56" si="4">D55</f>
        <v>0</v>
      </c>
      <c r="E56" s="347">
        <f t="shared" si="4"/>
        <v>0</v>
      </c>
      <c r="F56" s="347">
        <f t="shared" si="4"/>
        <v>0</v>
      </c>
    </row>
    <row r="57" spans="1:6" ht="12.95" customHeight="1" x14ac:dyDescent="0.2">
      <c r="A57" s="342">
        <v>47</v>
      </c>
      <c r="B57" s="343" t="s">
        <v>588</v>
      </c>
      <c r="C57" s="344">
        <v>24</v>
      </c>
      <c r="D57" s="344">
        <v>102.3</v>
      </c>
      <c r="E57" s="344">
        <v>15</v>
      </c>
      <c r="F57" s="344">
        <v>71.7</v>
      </c>
    </row>
    <row r="58" spans="1:6" ht="12.95" customHeight="1" x14ac:dyDescent="0.2">
      <c r="A58" s="342">
        <v>48</v>
      </c>
      <c r="B58" s="343" t="s">
        <v>589</v>
      </c>
      <c r="C58" s="344">
        <v>1200</v>
      </c>
      <c r="D58" s="344">
        <v>342</v>
      </c>
      <c r="E58" s="344">
        <v>483</v>
      </c>
      <c r="F58" s="344">
        <v>129</v>
      </c>
    </row>
    <row r="59" spans="1:6" ht="12.95" customHeight="1" x14ac:dyDescent="0.2">
      <c r="A59" s="342">
        <v>49</v>
      </c>
      <c r="B59" s="343" t="s">
        <v>590</v>
      </c>
      <c r="C59" s="344">
        <v>0</v>
      </c>
      <c r="D59" s="344">
        <v>0</v>
      </c>
      <c r="E59" s="344">
        <v>0</v>
      </c>
      <c r="F59" s="344">
        <v>0</v>
      </c>
    </row>
    <row r="60" spans="1:6" ht="12.95" customHeight="1" x14ac:dyDescent="0.2">
      <c r="A60" s="348">
        <v>50</v>
      </c>
      <c r="B60" s="349" t="s">
        <v>591</v>
      </c>
      <c r="C60" s="344">
        <v>1953</v>
      </c>
      <c r="D60" s="344">
        <v>690.72</v>
      </c>
      <c r="E60" s="344">
        <v>2226</v>
      </c>
      <c r="F60" s="344">
        <v>734.19</v>
      </c>
    </row>
    <row r="61" spans="1:6" ht="12.95" customHeight="1" x14ac:dyDescent="0.2">
      <c r="A61" s="348">
        <v>51</v>
      </c>
      <c r="B61" s="349" t="s">
        <v>592</v>
      </c>
      <c r="C61" s="344">
        <v>1523</v>
      </c>
      <c r="D61" s="344">
        <v>390.23</v>
      </c>
      <c r="E61" s="344">
        <v>833</v>
      </c>
      <c r="F61" s="344">
        <v>209.69</v>
      </c>
    </row>
    <row r="62" spans="1:6" ht="12.95" customHeight="1" x14ac:dyDescent="0.2">
      <c r="A62" s="348">
        <v>52</v>
      </c>
      <c r="B62" s="349" t="s">
        <v>582</v>
      </c>
      <c r="C62" s="344">
        <v>1004</v>
      </c>
      <c r="D62" s="344">
        <v>337.57</v>
      </c>
      <c r="E62" s="344">
        <v>171</v>
      </c>
      <c r="F62" s="344">
        <v>66.44</v>
      </c>
    </row>
    <row r="63" spans="1:6" ht="12.95" customHeight="1" x14ac:dyDescent="0.2">
      <c r="A63" s="348">
        <v>53</v>
      </c>
      <c r="B63" s="349" t="s">
        <v>593</v>
      </c>
      <c r="C63" s="344">
        <v>3024</v>
      </c>
      <c r="D63" s="344">
        <v>819.68</v>
      </c>
      <c r="E63" s="344">
        <v>4013</v>
      </c>
      <c r="F63" s="344">
        <v>1067.43</v>
      </c>
    </row>
    <row r="64" spans="1:6" ht="12.95" customHeight="1" x14ac:dyDescent="0.2">
      <c r="A64" s="350"/>
      <c r="B64" s="351" t="s">
        <v>594</v>
      </c>
      <c r="C64" s="347">
        <f>SUM(C57:C63)</f>
        <v>8728</v>
      </c>
      <c r="D64" s="347">
        <f t="shared" ref="D64:F64" si="5">SUM(D57:D63)</f>
        <v>2682.5</v>
      </c>
      <c r="E64" s="347">
        <f t="shared" si="5"/>
        <v>7741</v>
      </c>
      <c r="F64" s="347">
        <f t="shared" si="5"/>
        <v>2278.4500000000003</v>
      </c>
    </row>
    <row r="65" spans="1:6" ht="12.95" customHeight="1" x14ac:dyDescent="0.2">
      <c r="A65" s="350"/>
      <c r="B65" s="351" t="s">
        <v>0</v>
      </c>
      <c r="C65" s="347">
        <f>C64+C56+C54+C50</f>
        <v>108919</v>
      </c>
      <c r="D65" s="347">
        <f t="shared" ref="D65:F65" si="6">D64+D56+D54+D50</f>
        <v>69632.44</v>
      </c>
      <c r="E65" s="347">
        <f t="shared" si="6"/>
        <v>70868</v>
      </c>
      <c r="F65" s="347">
        <f t="shared" si="6"/>
        <v>58254.48000000001</v>
      </c>
    </row>
    <row r="66" spans="1:6" x14ac:dyDescent="0.2">
      <c r="D66" s="182" t="s">
        <v>1021</v>
      </c>
    </row>
  </sheetData>
  <mergeCells count="6">
    <mergeCell ref="A1:F1"/>
    <mergeCell ref="B3:D3"/>
    <mergeCell ref="A4:A5"/>
    <mergeCell ref="B4:B5"/>
    <mergeCell ref="C4:D4"/>
    <mergeCell ref="E4:F4"/>
  </mergeCells>
  <pageMargins left="1.45" right="0.7" top="0.25" bottom="0.25" header="0.3" footer="0.3"/>
  <pageSetup paperSize="9" scale="8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70"/>
  <sheetViews>
    <sheetView zoomScaleNormal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D66" sqref="D66"/>
    </sheetView>
  </sheetViews>
  <sheetFormatPr defaultColWidth="9.140625" defaultRowHeight="12.75" x14ac:dyDescent="0.2"/>
  <cols>
    <col min="1" max="1" width="5.140625" style="3" customWidth="1"/>
    <col min="2" max="2" width="24.42578125" style="3" bestFit="1" customWidth="1"/>
    <col min="3" max="3" width="15" style="3" customWidth="1"/>
    <col min="4" max="6" width="12.42578125" style="3" customWidth="1"/>
    <col min="7" max="7" width="13" style="3" customWidth="1"/>
    <col min="8" max="8" width="11.85546875" style="3" customWidth="1"/>
    <col min="9" max="12" width="9.140625" style="4"/>
    <col min="13" max="16384" width="9.140625" style="3"/>
  </cols>
  <sheetData>
    <row r="1" spans="1:8" ht="18.75" x14ac:dyDescent="0.2">
      <c r="A1" s="546" t="s">
        <v>635</v>
      </c>
      <c r="B1" s="546"/>
      <c r="C1" s="546"/>
      <c r="D1" s="546"/>
      <c r="E1" s="546"/>
      <c r="F1" s="546"/>
      <c r="G1" s="546"/>
      <c r="H1" s="546"/>
    </row>
    <row r="2" spans="1:8" ht="14.25" x14ac:dyDescent="0.2">
      <c r="A2" s="39"/>
      <c r="B2" s="39"/>
      <c r="C2" s="39"/>
      <c r="D2" s="39"/>
      <c r="E2" s="39"/>
      <c r="F2" s="39"/>
      <c r="G2" s="39"/>
      <c r="H2" s="39"/>
    </row>
    <row r="3" spans="1:8" ht="15.75" x14ac:dyDescent="0.2">
      <c r="A3" s="31"/>
      <c r="B3" s="573" t="s">
        <v>11</v>
      </c>
      <c r="C3" s="573"/>
      <c r="D3" s="573"/>
      <c r="E3" s="327"/>
      <c r="F3" s="327"/>
      <c r="H3" s="92" t="s">
        <v>181</v>
      </c>
    </row>
    <row r="4" spans="1:8" ht="54.95" customHeight="1" x14ac:dyDescent="0.2">
      <c r="A4" s="582" t="s">
        <v>204</v>
      </c>
      <c r="B4" s="582" t="s">
        <v>2</v>
      </c>
      <c r="C4" s="580" t="s">
        <v>182</v>
      </c>
      <c r="D4" s="581"/>
      <c r="E4" s="580" t="s">
        <v>301</v>
      </c>
      <c r="F4" s="581"/>
      <c r="G4" s="530" t="s">
        <v>636</v>
      </c>
      <c r="H4" s="530"/>
    </row>
    <row r="5" spans="1:8" ht="13.5" x14ac:dyDescent="0.2">
      <c r="A5" s="583"/>
      <c r="B5" s="584"/>
      <c r="C5" s="325" t="s">
        <v>28</v>
      </c>
      <c r="D5" s="325" t="s">
        <v>15</v>
      </c>
      <c r="E5" s="325" t="s">
        <v>28</v>
      </c>
      <c r="F5" s="325" t="s">
        <v>15</v>
      </c>
      <c r="G5" s="325" t="s">
        <v>28</v>
      </c>
      <c r="H5" s="325" t="s">
        <v>15</v>
      </c>
    </row>
    <row r="6" spans="1:8" ht="12.95" customHeight="1" x14ac:dyDescent="0.2">
      <c r="A6" s="48">
        <v>1</v>
      </c>
      <c r="B6" s="49" t="s">
        <v>50</v>
      </c>
      <c r="C6" s="85">
        <v>31554</v>
      </c>
      <c r="D6" s="85">
        <v>39598</v>
      </c>
      <c r="E6" s="85">
        <v>18158</v>
      </c>
      <c r="F6" s="85">
        <v>15404</v>
      </c>
      <c r="G6" s="85">
        <v>523</v>
      </c>
      <c r="H6" s="85">
        <v>698</v>
      </c>
    </row>
    <row r="7" spans="1:8" ht="12.95" customHeight="1" x14ac:dyDescent="0.2">
      <c r="A7" s="48">
        <v>2</v>
      </c>
      <c r="B7" s="49" t="s">
        <v>51</v>
      </c>
      <c r="C7" s="85">
        <v>2321</v>
      </c>
      <c r="D7" s="85">
        <v>8430</v>
      </c>
      <c r="E7" s="85">
        <v>1795</v>
      </c>
      <c r="F7" s="85">
        <v>7842</v>
      </c>
      <c r="G7" s="85">
        <v>88</v>
      </c>
      <c r="H7" s="85">
        <v>376</v>
      </c>
    </row>
    <row r="8" spans="1:8" ht="12.95" customHeight="1" x14ac:dyDescent="0.2">
      <c r="A8" s="48">
        <v>3</v>
      </c>
      <c r="B8" s="49" t="s">
        <v>52</v>
      </c>
      <c r="C8" s="85">
        <v>81309</v>
      </c>
      <c r="D8" s="85">
        <v>80432</v>
      </c>
      <c r="E8" s="85">
        <v>20518</v>
      </c>
      <c r="F8" s="85">
        <v>10896</v>
      </c>
      <c r="G8" s="85">
        <v>54</v>
      </c>
      <c r="H8" s="85">
        <v>93</v>
      </c>
    </row>
    <row r="9" spans="1:8" ht="12.95" customHeight="1" x14ac:dyDescent="0.2">
      <c r="A9" s="48">
        <v>4</v>
      </c>
      <c r="B9" s="49" t="s">
        <v>53</v>
      </c>
      <c r="C9" s="85">
        <v>83012</v>
      </c>
      <c r="D9" s="85">
        <v>169498</v>
      </c>
      <c r="E9" s="85">
        <v>17452</v>
      </c>
      <c r="F9" s="85">
        <v>39651</v>
      </c>
      <c r="G9" s="85">
        <v>3435</v>
      </c>
      <c r="H9" s="85">
        <v>5843</v>
      </c>
    </row>
    <row r="10" spans="1:8" ht="12.95" customHeight="1" x14ac:dyDescent="0.2">
      <c r="A10" s="48">
        <v>5</v>
      </c>
      <c r="B10" s="49" t="s">
        <v>54</v>
      </c>
      <c r="C10" s="85">
        <v>15343</v>
      </c>
      <c r="D10" s="85">
        <v>28134</v>
      </c>
      <c r="E10" s="85">
        <v>3197</v>
      </c>
      <c r="F10" s="85">
        <v>2793</v>
      </c>
      <c r="G10" s="85">
        <v>56</v>
      </c>
      <c r="H10" s="85">
        <v>29</v>
      </c>
    </row>
    <row r="11" spans="1:8" ht="12.95" customHeight="1" x14ac:dyDescent="0.2">
      <c r="A11" s="48">
        <v>6</v>
      </c>
      <c r="B11" s="49" t="s">
        <v>55</v>
      </c>
      <c r="C11" s="85">
        <v>34199</v>
      </c>
      <c r="D11" s="85">
        <v>50977.75</v>
      </c>
      <c r="E11" s="85">
        <v>19898</v>
      </c>
      <c r="F11" s="85">
        <v>30550</v>
      </c>
      <c r="G11" s="85">
        <v>650</v>
      </c>
      <c r="H11" s="85">
        <v>59.75</v>
      </c>
    </row>
    <row r="12" spans="1:8" ht="12.95" customHeight="1" x14ac:dyDescent="0.2">
      <c r="A12" s="48">
        <v>7</v>
      </c>
      <c r="B12" s="49" t="s">
        <v>56</v>
      </c>
      <c r="C12" s="85">
        <v>100629</v>
      </c>
      <c r="D12" s="85">
        <v>193197</v>
      </c>
      <c r="E12" s="85">
        <v>69734</v>
      </c>
      <c r="F12" s="85">
        <v>47436</v>
      </c>
      <c r="G12" s="85">
        <v>2523</v>
      </c>
      <c r="H12" s="85">
        <v>5733</v>
      </c>
    </row>
    <row r="13" spans="1:8" ht="12.95" customHeight="1" x14ac:dyDescent="0.2">
      <c r="A13" s="48">
        <v>8</v>
      </c>
      <c r="B13" s="49" t="s">
        <v>43</v>
      </c>
      <c r="C13" s="85">
        <v>3402</v>
      </c>
      <c r="D13" s="85">
        <v>10614.84</v>
      </c>
      <c r="E13" s="85">
        <v>1061</v>
      </c>
      <c r="F13" s="85">
        <v>387.57</v>
      </c>
      <c r="G13" s="85">
        <v>176</v>
      </c>
      <c r="H13" s="85">
        <v>407.18</v>
      </c>
    </row>
    <row r="14" spans="1:8" ht="12.95" customHeight="1" x14ac:dyDescent="0.2">
      <c r="A14" s="48">
        <v>9</v>
      </c>
      <c r="B14" s="49" t="s">
        <v>44</v>
      </c>
      <c r="C14" s="85">
        <v>6138</v>
      </c>
      <c r="D14" s="85">
        <v>14657</v>
      </c>
      <c r="E14" s="85">
        <v>5984</v>
      </c>
      <c r="F14" s="85">
        <v>14325</v>
      </c>
      <c r="G14" s="85">
        <v>154</v>
      </c>
      <c r="H14" s="85">
        <v>332</v>
      </c>
    </row>
    <row r="15" spans="1:8" ht="12.95" customHeight="1" x14ac:dyDescent="0.2">
      <c r="A15" s="48">
        <v>10</v>
      </c>
      <c r="B15" s="49" t="s">
        <v>76</v>
      </c>
      <c r="C15" s="85">
        <v>31256</v>
      </c>
      <c r="D15" s="85">
        <v>38526</v>
      </c>
      <c r="E15" s="85">
        <v>8452</v>
      </c>
      <c r="F15" s="85">
        <v>5012</v>
      </c>
      <c r="G15" s="85">
        <v>18325</v>
      </c>
      <c r="H15" s="85">
        <v>15396</v>
      </c>
    </row>
    <row r="16" spans="1:8" ht="12.95" customHeight="1" x14ac:dyDescent="0.2">
      <c r="A16" s="48">
        <v>11</v>
      </c>
      <c r="B16" s="49" t="s">
        <v>57</v>
      </c>
      <c r="C16" s="85">
        <v>1213</v>
      </c>
      <c r="D16" s="85">
        <v>3016</v>
      </c>
      <c r="E16" s="85">
        <v>61</v>
      </c>
      <c r="F16" s="85">
        <v>327</v>
      </c>
      <c r="G16" s="85">
        <v>48</v>
      </c>
      <c r="H16" s="85">
        <v>85</v>
      </c>
    </row>
    <row r="17" spans="1:8" ht="12.95" customHeight="1" x14ac:dyDescent="0.2">
      <c r="A17" s="48">
        <v>12</v>
      </c>
      <c r="B17" s="49" t="s">
        <v>58</v>
      </c>
      <c r="C17" s="85">
        <v>3028</v>
      </c>
      <c r="D17" s="85">
        <v>13395</v>
      </c>
      <c r="E17" s="85">
        <v>678</v>
      </c>
      <c r="F17" s="85">
        <v>424.48</v>
      </c>
      <c r="G17" s="85">
        <v>43</v>
      </c>
      <c r="H17" s="85">
        <v>67</v>
      </c>
    </row>
    <row r="18" spans="1:8" ht="12.95" customHeight="1" x14ac:dyDescent="0.2">
      <c r="A18" s="48">
        <v>13</v>
      </c>
      <c r="B18" s="49" t="s">
        <v>186</v>
      </c>
      <c r="C18" s="85">
        <v>6003</v>
      </c>
      <c r="D18" s="85">
        <v>17758</v>
      </c>
      <c r="E18" s="85">
        <v>1949</v>
      </c>
      <c r="F18" s="85">
        <v>1290</v>
      </c>
      <c r="G18" s="85">
        <v>615</v>
      </c>
      <c r="H18" s="85">
        <v>1530</v>
      </c>
    </row>
    <row r="19" spans="1:8" ht="12.95" customHeight="1" x14ac:dyDescent="0.2">
      <c r="A19" s="48">
        <v>14</v>
      </c>
      <c r="B19" s="49" t="s">
        <v>187</v>
      </c>
      <c r="C19" s="85">
        <v>2790</v>
      </c>
      <c r="D19" s="85">
        <v>7879</v>
      </c>
      <c r="E19" s="85">
        <v>1217</v>
      </c>
      <c r="F19" s="85">
        <v>304</v>
      </c>
      <c r="G19" s="85">
        <v>492</v>
      </c>
      <c r="H19" s="85">
        <v>2640</v>
      </c>
    </row>
    <row r="20" spans="1:8" ht="12.95" customHeight="1" x14ac:dyDescent="0.2">
      <c r="A20" s="48">
        <v>15</v>
      </c>
      <c r="B20" s="49" t="s">
        <v>59</v>
      </c>
      <c r="C20" s="85">
        <v>64027</v>
      </c>
      <c r="D20" s="85">
        <v>141944.22</v>
      </c>
      <c r="E20" s="85">
        <v>13859</v>
      </c>
      <c r="F20" s="85">
        <v>8361.6</v>
      </c>
      <c r="G20" s="85">
        <v>56716</v>
      </c>
      <c r="H20" s="85">
        <v>114459.82</v>
      </c>
    </row>
    <row r="21" spans="1:8" ht="12.95" customHeight="1" x14ac:dyDescent="0.2">
      <c r="A21" s="48">
        <v>16</v>
      </c>
      <c r="B21" s="49" t="s">
        <v>65</v>
      </c>
      <c r="C21" s="85">
        <v>198385</v>
      </c>
      <c r="D21" s="85">
        <v>590083</v>
      </c>
      <c r="E21" s="85">
        <v>77202</v>
      </c>
      <c r="F21" s="85">
        <v>38431</v>
      </c>
      <c r="G21" s="85">
        <v>57579</v>
      </c>
      <c r="H21" s="85">
        <v>201116</v>
      </c>
    </row>
    <row r="22" spans="1:8" ht="12.95" customHeight="1" x14ac:dyDescent="0.2">
      <c r="A22" s="48">
        <v>17</v>
      </c>
      <c r="B22" s="49" t="s">
        <v>60</v>
      </c>
      <c r="C22" s="85">
        <v>10751</v>
      </c>
      <c r="D22" s="85">
        <v>34843</v>
      </c>
      <c r="E22" s="85">
        <v>3575</v>
      </c>
      <c r="F22" s="85">
        <v>5359</v>
      </c>
      <c r="G22" s="85">
        <v>1657</v>
      </c>
      <c r="H22" s="85">
        <v>6737</v>
      </c>
    </row>
    <row r="23" spans="1:8" ht="12.95" customHeight="1" x14ac:dyDescent="0.2">
      <c r="A23" s="48">
        <v>18</v>
      </c>
      <c r="B23" s="49" t="s">
        <v>188</v>
      </c>
      <c r="C23" s="85">
        <v>26538</v>
      </c>
      <c r="D23" s="85">
        <v>43551</v>
      </c>
      <c r="E23" s="85">
        <v>11615</v>
      </c>
      <c r="F23" s="85">
        <v>10296</v>
      </c>
      <c r="G23" s="85">
        <v>297</v>
      </c>
      <c r="H23" s="85">
        <v>829</v>
      </c>
    </row>
    <row r="24" spans="1:8" ht="12.95" customHeight="1" x14ac:dyDescent="0.2">
      <c r="A24" s="48">
        <v>19</v>
      </c>
      <c r="B24" s="49" t="s">
        <v>61</v>
      </c>
      <c r="C24" s="85">
        <v>40147</v>
      </c>
      <c r="D24" s="85">
        <v>85811</v>
      </c>
      <c r="E24" s="85">
        <v>4517</v>
      </c>
      <c r="F24" s="85">
        <v>3612</v>
      </c>
      <c r="G24" s="85">
        <v>1209</v>
      </c>
      <c r="H24" s="85">
        <v>1321</v>
      </c>
    </row>
    <row r="25" spans="1:8" ht="12.95" customHeight="1" x14ac:dyDescent="0.2">
      <c r="A25" s="48">
        <v>20</v>
      </c>
      <c r="B25" s="49" t="s">
        <v>62</v>
      </c>
      <c r="C25" s="85">
        <v>145</v>
      </c>
      <c r="D25" s="85">
        <v>2599</v>
      </c>
      <c r="E25" s="85">
        <v>28</v>
      </c>
      <c r="F25" s="85">
        <v>60</v>
      </c>
      <c r="G25" s="85">
        <v>10</v>
      </c>
      <c r="H25" s="85">
        <v>18</v>
      </c>
    </row>
    <row r="26" spans="1:8" ht="12.95" customHeight="1" x14ac:dyDescent="0.2">
      <c r="A26" s="48">
        <v>21</v>
      </c>
      <c r="B26" s="49" t="s">
        <v>45</v>
      </c>
      <c r="C26" s="85">
        <v>5496</v>
      </c>
      <c r="D26" s="85">
        <v>18283</v>
      </c>
      <c r="E26" s="85">
        <v>4799</v>
      </c>
      <c r="F26" s="85">
        <v>14749</v>
      </c>
      <c r="G26" s="85">
        <v>450</v>
      </c>
      <c r="H26" s="85">
        <v>1008</v>
      </c>
    </row>
    <row r="27" spans="1:8" ht="12.95" customHeight="1" x14ac:dyDescent="0.2">
      <c r="A27" s="331"/>
      <c r="B27" s="140" t="s">
        <v>295</v>
      </c>
      <c r="C27" s="164">
        <f>SUM(C6:C26)</f>
        <v>747686</v>
      </c>
      <c r="D27" s="164">
        <f t="shared" ref="D27:H27" si="0">SUM(D6:D26)</f>
        <v>1593226.81</v>
      </c>
      <c r="E27" s="164">
        <f t="shared" si="0"/>
        <v>285749</v>
      </c>
      <c r="F27" s="164">
        <f t="shared" si="0"/>
        <v>257510.65000000002</v>
      </c>
      <c r="G27" s="164">
        <f t="shared" si="0"/>
        <v>145100</v>
      </c>
      <c r="H27" s="164">
        <f t="shared" si="0"/>
        <v>358777.75</v>
      </c>
    </row>
    <row r="28" spans="1:8" ht="12.95" customHeight="1" x14ac:dyDescent="0.2">
      <c r="A28" s="48">
        <v>22</v>
      </c>
      <c r="B28" s="49" t="s">
        <v>42</v>
      </c>
      <c r="C28" s="85">
        <v>122504</v>
      </c>
      <c r="D28" s="85">
        <v>36980.400000000001</v>
      </c>
      <c r="E28" s="85">
        <v>115704</v>
      </c>
      <c r="F28" s="85">
        <v>16960.02</v>
      </c>
      <c r="G28" s="85">
        <v>20234</v>
      </c>
      <c r="H28" s="85">
        <v>9873.74</v>
      </c>
    </row>
    <row r="29" spans="1:8" ht="12.95" customHeight="1" x14ac:dyDescent="0.2">
      <c r="A29" s="48">
        <v>23</v>
      </c>
      <c r="B29" s="49" t="s">
        <v>189</v>
      </c>
      <c r="C29" s="85">
        <v>317572</v>
      </c>
      <c r="D29" s="85">
        <v>98849.29</v>
      </c>
      <c r="E29" s="85">
        <v>0</v>
      </c>
      <c r="F29" s="85">
        <v>0</v>
      </c>
      <c r="G29" s="85">
        <v>69562</v>
      </c>
      <c r="H29" s="85">
        <v>38525.42</v>
      </c>
    </row>
    <row r="30" spans="1:8" ht="12.95" customHeight="1" x14ac:dyDescent="0.2">
      <c r="A30" s="48">
        <v>24</v>
      </c>
      <c r="B30" s="49" t="s">
        <v>190</v>
      </c>
      <c r="C30" s="85">
        <v>29</v>
      </c>
      <c r="D30" s="85">
        <v>61.5</v>
      </c>
      <c r="E30" s="85">
        <v>12</v>
      </c>
      <c r="F30" s="85">
        <v>8</v>
      </c>
      <c r="G30" s="85">
        <v>1</v>
      </c>
      <c r="H30" s="85">
        <v>1</v>
      </c>
    </row>
    <row r="31" spans="1:8" ht="12.95" customHeight="1" x14ac:dyDescent="0.2">
      <c r="A31" s="48">
        <v>25</v>
      </c>
      <c r="B31" s="49" t="s">
        <v>46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>
        <v>0</v>
      </c>
    </row>
    <row r="32" spans="1:8" ht="12.95" customHeight="1" x14ac:dyDescent="0.2">
      <c r="A32" s="48">
        <v>26</v>
      </c>
      <c r="B32" s="49" t="s">
        <v>191</v>
      </c>
      <c r="C32" s="85">
        <v>43960</v>
      </c>
      <c r="D32" s="85">
        <v>9915</v>
      </c>
      <c r="E32" s="85">
        <v>0</v>
      </c>
      <c r="F32" s="85">
        <v>0</v>
      </c>
      <c r="G32" s="85">
        <v>7185</v>
      </c>
      <c r="H32" s="85">
        <v>2185</v>
      </c>
    </row>
    <row r="33" spans="1:8" ht="12.95" customHeight="1" x14ac:dyDescent="0.2">
      <c r="A33" s="48">
        <v>27</v>
      </c>
      <c r="B33" s="49" t="s">
        <v>192</v>
      </c>
      <c r="C33" s="85">
        <v>12</v>
      </c>
      <c r="D33" s="85">
        <v>7.33</v>
      </c>
      <c r="E33" s="85">
        <v>8</v>
      </c>
      <c r="F33" s="85">
        <v>5.01</v>
      </c>
      <c r="G33" s="85">
        <v>8</v>
      </c>
      <c r="H33" s="85">
        <v>6.02</v>
      </c>
    </row>
    <row r="34" spans="1:8" ht="12.95" customHeight="1" x14ac:dyDescent="0.2">
      <c r="A34" s="48">
        <v>28</v>
      </c>
      <c r="B34" s="49" t="s">
        <v>193</v>
      </c>
      <c r="C34" s="85">
        <v>1246</v>
      </c>
      <c r="D34" s="85">
        <v>2627</v>
      </c>
      <c r="E34" s="85">
        <v>2</v>
      </c>
      <c r="F34" s="85">
        <v>1</v>
      </c>
      <c r="G34" s="85">
        <v>442</v>
      </c>
      <c r="H34" s="85">
        <v>697</v>
      </c>
    </row>
    <row r="35" spans="1:8" ht="12.95" customHeight="1" x14ac:dyDescent="0.2">
      <c r="A35" s="48">
        <v>29</v>
      </c>
      <c r="B35" s="49" t="s">
        <v>66</v>
      </c>
      <c r="C35" s="85">
        <v>172580</v>
      </c>
      <c r="D35" s="85">
        <v>67294.7</v>
      </c>
      <c r="E35" s="85">
        <v>120684</v>
      </c>
      <c r="F35" s="85">
        <v>17462.2</v>
      </c>
      <c r="G35" s="85">
        <v>27815</v>
      </c>
      <c r="H35" s="85">
        <v>12699.92</v>
      </c>
    </row>
    <row r="36" spans="1:8" ht="12.95" customHeight="1" x14ac:dyDescent="0.2">
      <c r="A36" s="48">
        <v>30</v>
      </c>
      <c r="B36" s="49" t="s">
        <v>67</v>
      </c>
      <c r="C36" s="85">
        <v>46952</v>
      </c>
      <c r="D36" s="85">
        <v>235834</v>
      </c>
      <c r="E36" s="85">
        <v>21313</v>
      </c>
      <c r="F36" s="85">
        <v>70849</v>
      </c>
      <c r="G36" s="85">
        <v>4731</v>
      </c>
      <c r="H36" s="85">
        <v>9516</v>
      </c>
    </row>
    <row r="37" spans="1:8" ht="12.95" customHeight="1" x14ac:dyDescent="0.2">
      <c r="A37" s="48">
        <v>31</v>
      </c>
      <c r="B37" s="49" t="s">
        <v>194</v>
      </c>
      <c r="C37" s="85">
        <v>131514</v>
      </c>
      <c r="D37" s="85">
        <v>23355.07</v>
      </c>
      <c r="E37" s="85">
        <v>131514</v>
      </c>
      <c r="F37" s="85">
        <v>23355.07</v>
      </c>
      <c r="G37" s="85">
        <v>19187</v>
      </c>
      <c r="H37" s="85">
        <v>5770.62</v>
      </c>
    </row>
    <row r="38" spans="1:8" ht="12.95" customHeight="1" x14ac:dyDescent="0.2">
      <c r="A38" s="48">
        <v>32</v>
      </c>
      <c r="B38" s="49" t="s">
        <v>195</v>
      </c>
      <c r="C38" s="85">
        <v>8360</v>
      </c>
      <c r="D38" s="85">
        <v>12482</v>
      </c>
      <c r="E38" s="85">
        <v>0</v>
      </c>
      <c r="F38" s="85">
        <v>0</v>
      </c>
      <c r="G38" s="85">
        <v>0</v>
      </c>
      <c r="H38" s="85">
        <v>0</v>
      </c>
    </row>
    <row r="39" spans="1:8" ht="12.95" customHeight="1" x14ac:dyDescent="0.2">
      <c r="A39" s="48">
        <v>33</v>
      </c>
      <c r="B39" s="49" t="s">
        <v>196</v>
      </c>
      <c r="C39" s="85">
        <v>64</v>
      </c>
      <c r="D39" s="85">
        <v>285</v>
      </c>
      <c r="E39" s="85">
        <v>15</v>
      </c>
      <c r="F39" s="85">
        <v>82</v>
      </c>
      <c r="G39" s="85">
        <v>3</v>
      </c>
      <c r="H39" s="85">
        <v>4</v>
      </c>
    </row>
    <row r="40" spans="1:8" ht="12.95" customHeight="1" x14ac:dyDescent="0.2">
      <c r="A40" s="48">
        <v>34</v>
      </c>
      <c r="B40" s="49" t="s">
        <v>197</v>
      </c>
      <c r="C40" s="85">
        <v>89</v>
      </c>
      <c r="D40" s="85">
        <v>1035.26</v>
      </c>
      <c r="E40" s="85">
        <v>3</v>
      </c>
      <c r="F40" s="85">
        <v>0.75</v>
      </c>
      <c r="G40" s="85">
        <v>42</v>
      </c>
      <c r="H40" s="85">
        <v>290.58999999999997</v>
      </c>
    </row>
    <row r="41" spans="1:8" ht="12.95" customHeight="1" x14ac:dyDescent="0.2">
      <c r="A41" s="48">
        <v>35</v>
      </c>
      <c r="B41" s="49" t="s">
        <v>198</v>
      </c>
      <c r="C41" s="85">
        <v>0</v>
      </c>
      <c r="D41" s="85">
        <v>0</v>
      </c>
      <c r="E41" s="85">
        <v>0</v>
      </c>
      <c r="F41" s="85">
        <v>0</v>
      </c>
      <c r="G41" s="85">
        <v>0</v>
      </c>
      <c r="H41" s="85">
        <v>0</v>
      </c>
    </row>
    <row r="42" spans="1:8" ht="12.95" customHeight="1" x14ac:dyDescent="0.2">
      <c r="A42" s="48">
        <v>36</v>
      </c>
      <c r="B42" s="49" t="s">
        <v>68</v>
      </c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5">
        <v>0</v>
      </c>
    </row>
    <row r="43" spans="1:8" ht="12.95" customHeight="1" x14ac:dyDescent="0.2">
      <c r="A43" s="48">
        <v>37</v>
      </c>
      <c r="B43" s="49" t="s">
        <v>199</v>
      </c>
      <c r="C43" s="85">
        <v>48</v>
      </c>
      <c r="D43" s="85">
        <v>562</v>
      </c>
      <c r="E43" s="85">
        <v>25</v>
      </c>
      <c r="F43" s="85">
        <v>169</v>
      </c>
      <c r="G43" s="85">
        <v>0</v>
      </c>
      <c r="H43" s="85">
        <v>0</v>
      </c>
    </row>
    <row r="44" spans="1:8" ht="12.95" customHeight="1" x14ac:dyDescent="0.2">
      <c r="A44" s="48">
        <v>38</v>
      </c>
      <c r="B44" s="49" t="s">
        <v>200</v>
      </c>
      <c r="C44" s="85">
        <v>165650</v>
      </c>
      <c r="D44" s="85">
        <v>26493</v>
      </c>
      <c r="E44" s="85">
        <v>165400</v>
      </c>
      <c r="F44" s="85">
        <v>25437</v>
      </c>
      <c r="G44" s="85">
        <v>9519</v>
      </c>
      <c r="H44" s="85">
        <v>2857</v>
      </c>
    </row>
    <row r="45" spans="1:8" ht="12.95" customHeight="1" x14ac:dyDescent="0.2">
      <c r="A45" s="48">
        <v>39</v>
      </c>
      <c r="B45" s="49" t="s">
        <v>201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</row>
    <row r="46" spans="1:8" ht="12.95" customHeight="1" x14ac:dyDescent="0.2">
      <c r="A46" s="48">
        <v>40</v>
      </c>
      <c r="B46" s="49" t="s">
        <v>72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</row>
    <row r="47" spans="1:8" ht="12.95" customHeight="1" x14ac:dyDescent="0.2">
      <c r="A47" s="48">
        <v>41</v>
      </c>
      <c r="B47" s="49" t="s">
        <v>202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</row>
    <row r="48" spans="1:8" ht="12.95" customHeight="1" x14ac:dyDescent="0.2">
      <c r="A48" s="48">
        <v>42</v>
      </c>
      <c r="B48" s="49" t="s">
        <v>71</v>
      </c>
      <c r="C48" s="85">
        <v>52245</v>
      </c>
      <c r="D48" s="85">
        <v>9401</v>
      </c>
      <c r="E48" s="85">
        <v>0</v>
      </c>
      <c r="F48" s="85">
        <v>0</v>
      </c>
      <c r="G48" s="85">
        <v>0</v>
      </c>
      <c r="H48" s="85">
        <v>0</v>
      </c>
    </row>
    <row r="49" spans="1:8" ht="12.95" customHeight="1" x14ac:dyDescent="0.2">
      <c r="A49" s="331"/>
      <c r="B49" s="140" t="s">
        <v>291</v>
      </c>
      <c r="C49" s="164">
        <f>SUM(C28:C48)</f>
        <v>1062825</v>
      </c>
      <c r="D49" s="164">
        <f t="shared" ref="D49:H49" si="1">SUM(D28:D48)</f>
        <v>525182.55000000005</v>
      </c>
      <c r="E49" s="164">
        <f t="shared" si="1"/>
        <v>554680</v>
      </c>
      <c r="F49" s="164">
        <f t="shared" si="1"/>
        <v>154329.04999999999</v>
      </c>
      <c r="G49" s="164">
        <f t="shared" si="1"/>
        <v>158729</v>
      </c>
      <c r="H49" s="164">
        <f t="shared" si="1"/>
        <v>82426.309999999983</v>
      </c>
    </row>
    <row r="50" spans="1:8" ht="12.95" customHeight="1" x14ac:dyDescent="0.2">
      <c r="A50" s="331"/>
      <c r="B50" s="140" t="s">
        <v>595</v>
      </c>
      <c r="C50" s="164">
        <f>C49+C27</f>
        <v>1810511</v>
      </c>
      <c r="D50" s="164">
        <f t="shared" ref="D50:H50" si="2">D49+D27</f>
        <v>2118409.3600000003</v>
      </c>
      <c r="E50" s="164">
        <f t="shared" si="2"/>
        <v>840429</v>
      </c>
      <c r="F50" s="164">
        <f t="shared" si="2"/>
        <v>411839.7</v>
      </c>
      <c r="G50" s="164">
        <f t="shared" si="2"/>
        <v>303829</v>
      </c>
      <c r="H50" s="164">
        <f t="shared" si="2"/>
        <v>441204.06</v>
      </c>
    </row>
    <row r="51" spans="1:8" ht="12.95" customHeight="1" x14ac:dyDescent="0.2">
      <c r="A51" s="48">
        <v>43</v>
      </c>
      <c r="B51" s="49" t="s">
        <v>41</v>
      </c>
      <c r="C51" s="85">
        <v>127384</v>
      </c>
      <c r="D51" s="85">
        <v>90188.36</v>
      </c>
      <c r="E51" s="85">
        <v>125698</v>
      </c>
      <c r="F51" s="85">
        <v>84514.18</v>
      </c>
      <c r="G51" s="85">
        <v>3121</v>
      </c>
      <c r="H51" s="85">
        <v>5663.22</v>
      </c>
    </row>
    <row r="52" spans="1:8" ht="12.95" customHeight="1" x14ac:dyDescent="0.2">
      <c r="A52" s="48">
        <v>44</v>
      </c>
      <c r="B52" s="49" t="s">
        <v>203</v>
      </c>
      <c r="C52" s="85">
        <v>34484</v>
      </c>
      <c r="D52" s="85">
        <v>17243</v>
      </c>
      <c r="E52" s="85">
        <v>6015</v>
      </c>
      <c r="F52" s="85">
        <v>3856</v>
      </c>
      <c r="G52" s="85">
        <v>1620</v>
      </c>
      <c r="H52" s="85">
        <v>2676</v>
      </c>
    </row>
    <row r="53" spans="1:8" ht="12.95" customHeight="1" x14ac:dyDescent="0.2">
      <c r="A53" s="48">
        <v>45</v>
      </c>
      <c r="B53" s="49" t="s">
        <v>47</v>
      </c>
      <c r="C53" s="85">
        <v>64077</v>
      </c>
      <c r="D53" s="85">
        <v>67446.05</v>
      </c>
      <c r="E53" s="85">
        <v>44412</v>
      </c>
      <c r="F53" s="85">
        <v>18890.66</v>
      </c>
      <c r="G53" s="85">
        <v>3976</v>
      </c>
      <c r="H53" s="85">
        <v>6037.33</v>
      </c>
    </row>
    <row r="54" spans="1:8" ht="12.95" customHeight="1" x14ac:dyDescent="0.2">
      <c r="A54" s="331"/>
      <c r="B54" s="140" t="s">
        <v>296</v>
      </c>
      <c r="C54" s="164">
        <f>SUM(C51:C53)</f>
        <v>225945</v>
      </c>
      <c r="D54" s="164">
        <f t="shared" ref="D54:H54" si="3">SUM(D51:D53)</f>
        <v>174877.41</v>
      </c>
      <c r="E54" s="164">
        <f t="shared" si="3"/>
        <v>176125</v>
      </c>
      <c r="F54" s="164">
        <f t="shared" si="3"/>
        <v>107260.84</v>
      </c>
      <c r="G54" s="164">
        <f t="shared" si="3"/>
        <v>8717</v>
      </c>
      <c r="H54" s="164">
        <f t="shared" si="3"/>
        <v>14376.550000000001</v>
      </c>
    </row>
    <row r="55" spans="1:8" ht="12.95" customHeight="1" x14ac:dyDescent="0.2">
      <c r="A55" s="48">
        <v>46</v>
      </c>
      <c r="B55" s="49" t="s">
        <v>596</v>
      </c>
      <c r="C55" s="85">
        <v>218925</v>
      </c>
      <c r="D55" s="85">
        <v>196497</v>
      </c>
      <c r="E55" s="85">
        <v>0</v>
      </c>
      <c r="F55" s="85">
        <v>0</v>
      </c>
      <c r="G55" s="85">
        <v>0</v>
      </c>
      <c r="H55" s="85">
        <v>0</v>
      </c>
    </row>
    <row r="56" spans="1:8" ht="12.95" customHeight="1" x14ac:dyDescent="0.2">
      <c r="A56" s="331"/>
      <c r="B56" s="140" t="s">
        <v>294</v>
      </c>
      <c r="C56" s="164">
        <f>C55</f>
        <v>218925</v>
      </c>
      <c r="D56" s="164">
        <f t="shared" ref="D56:H56" si="4">D55</f>
        <v>196497</v>
      </c>
      <c r="E56" s="164">
        <f t="shared" si="4"/>
        <v>0</v>
      </c>
      <c r="F56" s="164">
        <f t="shared" si="4"/>
        <v>0</v>
      </c>
      <c r="G56" s="164">
        <f t="shared" si="4"/>
        <v>0</v>
      </c>
      <c r="H56" s="164">
        <f t="shared" si="4"/>
        <v>0</v>
      </c>
    </row>
    <row r="57" spans="1:8" ht="12.95" customHeight="1" x14ac:dyDescent="0.2">
      <c r="A57" s="48">
        <v>47</v>
      </c>
      <c r="B57" s="49" t="s">
        <v>588</v>
      </c>
      <c r="C57" s="85">
        <v>1272</v>
      </c>
      <c r="D57" s="85">
        <v>5018.07</v>
      </c>
      <c r="E57" s="85">
        <v>408</v>
      </c>
      <c r="F57" s="85">
        <v>131.49</v>
      </c>
      <c r="G57" s="85">
        <v>247</v>
      </c>
      <c r="H57" s="85">
        <v>1321.13</v>
      </c>
    </row>
    <row r="58" spans="1:8" ht="12.95" customHeight="1" x14ac:dyDescent="0.2">
      <c r="A58" s="48">
        <v>48</v>
      </c>
      <c r="B58" s="49" t="s">
        <v>589</v>
      </c>
      <c r="C58" s="85">
        <v>61284</v>
      </c>
      <c r="D58" s="85">
        <v>9944</v>
      </c>
      <c r="E58" s="85">
        <v>59102</v>
      </c>
      <c r="F58" s="85">
        <v>6119</v>
      </c>
      <c r="G58" s="85">
        <v>7641</v>
      </c>
      <c r="H58" s="85">
        <v>2475</v>
      </c>
    </row>
    <row r="59" spans="1:8" ht="12.95" customHeight="1" x14ac:dyDescent="0.2">
      <c r="A59" s="48">
        <v>49</v>
      </c>
      <c r="B59" s="49" t="s">
        <v>590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</row>
    <row r="60" spans="1:8" ht="12.95" customHeight="1" x14ac:dyDescent="0.2">
      <c r="A60" s="333">
        <v>50</v>
      </c>
      <c r="B60" s="334" t="s">
        <v>591</v>
      </c>
      <c r="C60" s="334">
        <v>245562</v>
      </c>
      <c r="D60" s="334">
        <v>42337.46</v>
      </c>
      <c r="E60" s="334">
        <v>245562</v>
      </c>
      <c r="F60" s="334">
        <v>42337.46</v>
      </c>
      <c r="G60" s="334">
        <v>17052</v>
      </c>
      <c r="H60" s="334">
        <v>6279.83</v>
      </c>
    </row>
    <row r="61" spans="1:8" ht="12.95" customHeight="1" x14ac:dyDescent="0.2">
      <c r="A61" s="333">
        <v>51</v>
      </c>
      <c r="B61" s="334" t="s">
        <v>592</v>
      </c>
      <c r="C61" s="334">
        <v>53081</v>
      </c>
      <c r="D61" s="334">
        <v>9384.06</v>
      </c>
      <c r="E61" s="334">
        <v>53081</v>
      </c>
      <c r="F61" s="334">
        <v>9384.06</v>
      </c>
      <c r="G61" s="334">
        <v>9763</v>
      </c>
      <c r="H61" s="334">
        <v>2632.81</v>
      </c>
    </row>
    <row r="62" spans="1:8" ht="12.95" customHeight="1" x14ac:dyDescent="0.2">
      <c r="A62" s="333">
        <v>52</v>
      </c>
      <c r="B62" s="334" t="s">
        <v>582</v>
      </c>
      <c r="C62" s="85">
        <v>20666</v>
      </c>
      <c r="D62" s="85">
        <v>4074.51</v>
      </c>
      <c r="E62" s="85">
        <v>264</v>
      </c>
      <c r="F62" s="85">
        <v>81.39</v>
      </c>
      <c r="G62" s="85">
        <v>3045</v>
      </c>
      <c r="H62" s="85">
        <v>1037.83</v>
      </c>
    </row>
    <row r="63" spans="1:8" ht="12.95" customHeight="1" x14ac:dyDescent="0.2">
      <c r="A63" s="333">
        <v>53</v>
      </c>
      <c r="B63" s="334" t="s">
        <v>593</v>
      </c>
      <c r="C63" s="334">
        <v>77636</v>
      </c>
      <c r="D63" s="334">
        <v>13356</v>
      </c>
      <c r="E63" s="334">
        <v>77636</v>
      </c>
      <c r="F63" s="334">
        <v>13356</v>
      </c>
      <c r="G63" s="334">
        <v>14397</v>
      </c>
      <c r="H63" s="334">
        <v>3834</v>
      </c>
    </row>
    <row r="64" spans="1:8" ht="12.95" customHeight="1" x14ac:dyDescent="0.2">
      <c r="A64" s="335"/>
      <c r="B64" s="336" t="s">
        <v>594</v>
      </c>
      <c r="C64" s="164">
        <f>SUM(C57:C63)</f>
        <v>459501</v>
      </c>
      <c r="D64" s="164">
        <f t="shared" ref="D64:H64" si="5">SUM(D57:D63)</f>
        <v>84114.099999999991</v>
      </c>
      <c r="E64" s="164">
        <f t="shared" si="5"/>
        <v>436053</v>
      </c>
      <c r="F64" s="164">
        <f t="shared" si="5"/>
        <v>71409.399999999994</v>
      </c>
      <c r="G64" s="164">
        <f t="shared" si="5"/>
        <v>52145</v>
      </c>
      <c r="H64" s="164">
        <f t="shared" si="5"/>
        <v>17580.599999999999</v>
      </c>
    </row>
    <row r="65" spans="1:8" ht="12.95" customHeight="1" x14ac:dyDescent="0.2">
      <c r="A65" s="335"/>
      <c r="B65" s="336" t="s">
        <v>0</v>
      </c>
      <c r="C65" s="164">
        <f>C64+C56+C54+C50</f>
        <v>2714882</v>
      </c>
      <c r="D65" s="164">
        <f t="shared" ref="D65:H65" si="6">D64+D56+D54+D50</f>
        <v>2573897.87</v>
      </c>
      <c r="E65" s="164">
        <f t="shared" si="6"/>
        <v>1452607</v>
      </c>
      <c r="F65" s="164">
        <f t="shared" si="6"/>
        <v>590509.93999999994</v>
      </c>
      <c r="G65" s="164">
        <f t="shared" si="6"/>
        <v>364691</v>
      </c>
      <c r="H65" s="164">
        <f t="shared" si="6"/>
        <v>473161.21</v>
      </c>
    </row>
    <row r="66" spans="1:8" x14ac:dyDescent="0.2">
      <c r="D66" s="623" t="s">
        <v>1022</v>
      </c>
    </row>
    <row r="70" spans="1:8" x14ac:dyDescent="0.2">
      <c r="C70" s="182"/>
      <c r="D70" s="182"/>
      <c r="E70" s="182"/>
      <c r="F70" s="182"/>
      <c r="G70" s="182"/>
      <c r="H70" s="182"/>
    </row>
  </sheetData>
  <mergeCells count="7">
    <mergeCell ref="A1:H1"/>
    <mergeCell ref="B3:D3"/>
    <mergeCell ref="A4:A5"/>
    <mergeCell ref="B4:B5"/>
    <mergeCell ref="C4:D4"/>
    <mergeCell ref="G4:H4"/>
    <mergeCell ref="E4:F4"/>
  </mergeCells>
  <conditionalFormatting sqref="I1:L1048576">
    <cfRule type="cellIs" dxfId="0" priority="3" operator="greaterThan">
      <formula>100</formula>
    </cfRule>
  </conditionalFormatting>
  <pageMargins left="1.45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499984740745262"/>
  </sheetPr>
  <dimension ref="A1:R71"/>
  <sheetViews>
    <sheetView zoomScaleNormal="100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S65" sqref="S65"/>
    </sheetView>
  </sheetViews>
  <sheetFormatPr defaultColWidth="9.140625" defaultRowHeight="18.75" x14ac:dyDescent="0.2"/>
  <cols>
    <col min="1" max="1" width="4.85546875" style="41" customWidth="1"/>
    <col min="2" max="2" width="35.5703125" style="75" bestFit="1" customWidth="1"/>
    <col min="3" max="3" width="12.42578125" style="42" customWidth="1"/>
    <col min="4" max="4" width="12" style="42" customWidth="1"/>
    <col min="5" max="5" width="11.42578125" style="42" customWidth="1"/>
    <col min="6" max="6" width="10.42578125" style="98" customWidth="1"/>
    <col min="7" max="7" width="11.140625" style="98" customWidth="1"/>
    <col min="8" max="8" width="11.7109375" style="75" customWidth="1"/>
    <col min="9" max="9" width="11.28515625" style="75" customWidth="1"/>
    <col min="10" max="10" width="11.85546875" style="75" customWidth="1"/>
    <col min="11" max="11" width="13.85546875" style="46" hidden="1" customWidth="1"/>
    <col min="12" max="13" width="10.140625" style="46" hidden="1" customWidth="1"/>
    <col min="14" max="14" width="9.140625" style="101" hidden="1" customWidth="1"/>
    <col min="15" max="16" width="9.85546875" style="305" hidden="1" customWidth="1"/>
    <col min="17" max="17" width="0" style="300" hidden="1" customWidth="1"/>
    <col min="18" max="16384" width="9.140625" style="75"/>
  </cols>
  <sheetData>
    <row r="1" spans="1:17" ht="12.75" customHeight="1" x14ac:dyDescent="0.2">
      <c r="A1" s="454" t="s">
        <v>601</v>
      </c>
      <c r="B1" s="454"/>
      <c r="C1" s="454"/>
      <c r="D1" s="454"/>
      <c r="E1" s="454"/>
      <c r="F1" s="454"/>
      <c r="G1" s="454"/>
      <c r="H1" s="454"/>
      <c r="I1" s="454"/>
      <c r="J1" s="454"/>
      <c r="K1" s="101"/>
    </row>
    <row r="2" spans="1:17" x14ac:dyDescent="0.2">
      <c r="A2" s="456" t="s">
        <v>205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7" ht="14.25" customHeight="1" x14ac:dyDescent="0.2">
      <c r="A3" s="36"/>
      <c r="B3" s="55" t="s">
        <v>11</v>
      </c>
      <c r="C3" s="40"/>
      <c r="E3" s="40"/>
      <c r="H3" s="455" t="s">
        <v>183</v>
      </c>
      <c r="I3" s="455"/>
      <c r="J3" s="455"/>
    </row>
    <row r="4" spans="1:17" x14ac:dyDescent="0.2">
      <c r="A4" s="457" t="s">
        <v>204</v>
      </c>
      <c r="B4" s="457" t="s">
        <v>2</v>
      </c>
      <c r="C4" s="458" t="s">
        <v>13</v>
      </c>
      <c r="D4" s="458"/>
      <c r="E4" s="459" t="s">
        <v>8</v>
      </c>
      <c r="F4" s="460"/>
      <c r="G4" s="461"/>
      <c r="H4" s="457" t="s">
        <v>9</v>
      </c>
      <c r="I4" s="457"/>
      <c r="J4" s="457"/>
      <c r="K4" s="453" t="s">
        <v>605</v>
      </c>
      <c r="L4" s="453"/>
      <c r="M4" s="453"/>
      <c r="N4" s="453"/>
      <c r="O4" s="452" t="s">
        <v>604</v>
      </c>
      <c r="P4" s="452"/>
    </row>
    <row r="5" spans="1:17" ht="54.95" customHeight="1" x14ac:dyDescent="0.2">
      <c r="A5" s="457"/>
      <c r="B5" s="457"/>
      <c r="C5" s="303" t="s">
        <v>598</v>
      </c>
      <c r="D5" s="303" t="s">
        <v>599</v>
      </c>
      <c r="E5" s="303" t="s">
        <v>598</v>
      </c>
      <c r="F5" s="303" t="s">
        <v>599</v>
      </c>
      <c r="G5" s="303" t="s">
        <v>600</v>
      </c>
      <c r="H5" s="303" t="s">
        <v>598</v>
      </c>
      <c r="I5" s="303" t="s">
        <v>599</v>
      </c>
      <c r="J5" s="303" t="s">
        <v>435</v>
      </c>
      <c r="K5" s="302" t="s">
        <v>229</v>
      </c>
      <c r="L5" s="302" t="s">
        <v>210</v>
      </c>
      <c r="M5" s="302" t="s">
        <v>230</v>
      </c>
      <c r="N5" s="301" t="s">
        <v>210</v>
      </c>
      <c r="O5" s="301" t="s">
        <v>602</v>
      </c>
      <c r="P5" s="301" t="s">
        <v>603</v>
      </c>
    </row>
    <row r="6" spans="1:17" s="46" customFormat="1" ht="14.1" customHeight="1" x14ac:dyDescent="0.2">
      <c r="A6" s="51">
        <v>1</v>
      </c>
      <c r="B6" s="52" t="s">
        <v>50</v>
      </c>
      <c r="C6" s="61">
        <v>1399424</v>
      </c>
      <c r="D6" s="61">
        <v>1224151</v>
      </c>
      <c r="E6" s="61">
        <v>809485</v>
      </c>
      <c r="F6" s="61">
        <v>632707</v>
      </c>
      <c r="G6" s="61">
        <v>116171</v>
      </c>
      <c r="H6" s="54">
        <f t="shared" ref="H6:H56" si="0">E6*100/C6</f>
        <v>57.844155881276869</v>
      </c>
      <c r="I6" s="54">
        <f>F6*100/D6</f>
        <v>51.685372147717068</v>
      </c>
      <c r="J6" s="54">
        <f>(F6+G6)*100/D6</f>
        <v>61.175296184866085</v>
      </c>
      <c r="K6" s="100">
        <f>'CD Ratio_2'!C6+'CD Ratio_2'!D6+'CD Ratio_2'!E6</f>
        <v>1224151</v>
      </c>
      <c r="L6" s="100">
        <f t="shared" ref="L6:L65" si="1">D6-K6</f>
        <v>0</v>
      </c>
      <c r="M6" s="100">
        <f>'CD Ratio_2'!F6+'CD Ratio_2'!G6+'CD Ratio_2'!H6</f>
        <v>632707</v>
      </c>
      <c r="N6" s="100">
        <f t="shared" ref="N6:N65" si="2">F6-M6</f>
        <v>0</v>
      </c>
      <c r="O6" s="230">
        <f t="shared" ref="O6:O37" si="3">(D6-C6)/100</f>
        <v>-1752.73</v>
      </c>
      <c r="P6" s="230">
        <f t="shared" ref="P6:P37" si="4">(F6-E6)/100</f>
        <v>-1767.78</v>
      </c>
      <c r="Q6" s="300"/>
    </row>
    <row r="7" spans="1:17" s="46" customFormat="1" ht="14.1" customHeight="1" x14ac:dyDescent="0.2">
      <c r="A7" s="275">
        <v>2</v>
      </c>
      <c r="B7" s="141" t="s">
        <v>51</v>
      </c>
      <c r="C7" s="99">
        <v>131049</v>
      </c>
      <c r="D7" s="99">
        <v>134750</v>
      </c>
      <c r="E7" s="100">
        <v>92127</v>
      </c>
      <c r="F7" s="100">
        <v>98611</v>
      </c>
      <c r="G7" s="100">
        <v>0</v>
      </c>
      <c r="H7" s="54">
        <f t="shared" si="0"/>
        <v>70.299658906210652</v>
      </c>
      <c r="I7" s="54">
        <f t="shared" ref="I7:I56" si="5">F7*100/D7</f>
        <v>73.180705009276437</v>
      </c>
      <c r="J7" s="54">
        <f t="shared" ref="J7:J65" si="6">(F7+G7)*100/D7</f>
        <v>73.180705009276437</v>
      </c>
      <c r="K7" s="100">
        <f>'CD Ratio_2'!C7+'CD Ratio_2'!D7+'CD Ratio_2'!E7</f>
        <v>134750</v>
      </c>
      <c r="L7" s="100">
        <f t="shared" si="1"/>
        <v>0</v>
      </c>
      <c r="M7" s="100">
        <f>'CD Ratio_2'!F7+'CD Ratio_2'!G7+'CD Ratio_2'!H7</f>
        <v>98611</v>
      </c>
      <c r="N7" s="100">
        <f t="shared" si="2"/>
        <v>0</v>
      </c>
      <c r="O7" s="230">
        <f t="shared" si="3"/>
        <v>37.01</v>
      </c>
      <c r="P7" s="230">
        <f t="shared" si="4"/>
        <v>64.84</v>
      </c>
      <c r="Q7" s="300"/>
    </row>
    <row r="8" spans="1:17" s="46" customFormat="1" ht="14.1" customHeight="1" x14ac:dyDescent="0.2">
      <c r="A8" s="51">
        <v>3</v>
      </c>
      <c r="B8" s="141" t="s">
        <v>52</v>
      </c>
      <c r="C8" s="99">
        <v>1124963</v>
      </c>
      <c r="D8" s="99">
        <v>1134033</v>
      </c>
      <c r="E8" s="100">
        <v>1004858</v>
      </c>
      <c r="F8" s="100">
        <v>984452</v>
      </c>
      <c r="G8" s="100">
        <v>0</v>
      </c>
      <c r="H8" s="54">
        <f t="shared" si="0"/>
        <v>89.323648866673835</v>
      </c>
      <c r="I8" s="54">
        <f t="shared" si="5"/>
        <v>86.809819467334719</v>
      </c>
      <c r="J8" s="54">
        <f t="shared" si="6"/>
        <v>86.809819467334719</v>
      </c>
      <c r="K8" s="100">
        <f>'CD Ratio_2'!C8+'CD Ratio_2'!D8+'CD Ratio_2'!E8</f>
        <v>1134033</v>
      </c>
      <c r="L8" s="100">
        <f t="shared" si="1"/>
        <v>0</v>
      </c>
      <c r="M8" s="100">
        <f>'CD Ratio_2'!F8+'CD Ratio_2'!G8+'CD Ratio_2'!H8</f>
        <v>984452</v>
      </c>
      <c r="N8" s="100">
        <f t="shared" si="2"/>
        <v>0</v>
      </c>
      <c r="O8" s="230">
        <f t="shared" si="3"/>
        <v>90.7</v>
      </c>
      <c r="P8" s="230">
        <f t="shared" si="4"/>
        <v>-204.06</v>
      </c>
      <c r="Q8" s="300"/>
    </row>
    <row r="9" spans="1:17" s="46" customFormat="1" ht="14.1" customHeight="1" x14ac:dyDescent="0.2">
      <c r="A9" s="275">
        <v>4</v>
      </c>
      <c r="B9" s="141" t="s">
        <v>53</v>
      </c>
      <c r="C9" s="99">
        <v>2643267</v>
      </c>
      <c r="D9" s="99">
        <v>2663795</v>
      </c>
      <c r="E9" s="100">
        <v>1987819</v>
      </c>
      <c r="F9" s="100">
        <v>1791643</v>
      </c>
      <c r="G9" s="100">
        <v>0</v>
      </c>
      <c r="H9" s="54">
        <f t="shared" si="0"/>
        <v>75.203110393312514</v>
      </c>
      <c r="I9" s="54">
        <f t="shared" si="5"/>
        <v>67.259042080940915</v>
      </c>
      <c r="J9" s="54">
        <f t="shared" si="6"/>
        <v>67.259042080940915</v>
      </c>
      <c r="K9" s="100">
        <f>'CD Ratio_2'!C9+'CD Ratio_2'!D9+'CD Ratio_2'!E9</f>
        <v>2663795</v>
      </c>
      <c r="L9" s="100">
        <f t="shared" si="1"/>
        <v>0</v>
      </c>
      <c r="M9" s="100">
        <f>'CD Ratio_2'!F9+'CD Ratio_2'!G9+'CD Ratio_2'!H9</f>
        <v>1791643</v>
      </c>
      <c r="N9" s="100">
        <f t="shared" si="2"/>
        <v>0</v>
      </c>
      <c r="O9" s="230">
        <f t="shared" si="3"/>
        <v>205.28</v>
      </c>
      <c r="P9" s="230">
        <f t="shared" si="4"/>
        <v>-1961.76</v>
      </c>
      <c r="Q9" s="300"/>
    </row>
    <row r="10" spans="1:17" s="46" customFormat="1" ht="14.1" customHeight="1" x14ac:dyDescent="0.2">
      <c r="A10" s="51">
        <v>5</v>
      </c>
      <c r="B10" s="141" t="s">
        <v>54</v>
      </c>
      <c r="C10" s="99">
        <v>582561</v>
      </c>
      <c r="D10" s="99">
        <v>588661</v>
      </c>
      <c r="E10" s="100">
        <v>327064</v>
      </c>
      <c r="F10" s="100">
        <v>320770</v>
      </c>
      <c r="G10" s="100">
        <v>0</v>
      </c>
      <c r="H10" s="54">
        <f t="shared" si="0"/>
        <v>56.142446885390541</v>
      </c>
      <c r="I10" s="54">
        <f t="shared" si="5"/>
        <v>54.491464527121721</v>
      </c>
      <c r="J10" s="54">
        <f t="shared" si="6"/>
        <v>54.491464527121721</v>
      </c>
      <c r="K10" s="100">
        <f>'CD Ratio_2'!C10+'CD Ratio_2'!D10+'CD Ratio_2'!E10</f>
        <v>588661</v>
      </c>
      <c r="L10" s="100">
        <f t="shared" si="1"/>
        <v>0</v>
      </c>
      <c r="M10" s="100">
        <f>'CD Ratio_2'!F10+'CD Ratio_2'!G10+'CD Ratio_2'!H10</f>
        <v>320770</v>
      </c>
      <c r="N10" s="100">
        <f t="shared" si="2"/>
        <v>0</v>
      </c>
      <c r="O10" s="230">
        <f t="shared" si="3"/>
        <v>61</v>
      </c>
      <c r="P10" s="230">
        <f t="shared" si="4"/>
        <v>-62.94</v>
      </c>
      <c r="Q10" s="300"/>
    </row>
    <row r="11" spans="1:17" s="46" customFormat="1" ht="14.1" customHeight="1" x14ac:dyDescent="0.2">
      <c r="A11" s="275">
        <v>6</v>
      </c>
      <c r="B11" s="141" t="s">
        <v>55</v>
      </c>
      <c r="C11" s="99">
        <v>747742.1</v>
      </c>
      <c r="D11" s="99">
        <v>796701.62</v>
      </c>
      <c r="E11" s="100">
        <v>485898.6</v>
      </c>
      <c r="F11" s="100">
        <v>598444.02</v>
      </c>
      <c r="G11" s="100">
        <v>0</v>
      </c>
      <c r="H11" s="54">
        <f t="shared" si="0"/>
        <v>64.982110810665873</v>
      </c>
      <c r="I11" s="54">
        <f t="shared" si="5"/>
        <v>75.11520059416975</v>
      </c>
      <c r="J11" s="54">
        <f t="shared" si="6"/>
        <v>75.11520059416975</v>
      </c>
      <c r="K11" s="100">
        <f>'CD Ratio_2'!C11+'CD Ratio_2'!D11+'CD Ratio_2'!E11</f>
        <v>796701.60000000009</v>
      </c>
      <c r="L11" s="100">
        <f t="shared" si="1"/>
        <v>1.999999990221113E-2</v>
      </c>
      <c r="M11" s="100">
        <f>'CD Ratio_2'!F11+'CD Ratio_2'!G11+'CD Ratio_2'!H11</f>
        <v>598444</v>
      </c>
      <c r="N11" s="100">
        <f t="shared" si="2"/>
        <v>2.0000000018626451E-2</v>
      </c>
      <c r="O11" s="230">
        <f t="shared" si="3"/>
        <v>489.5952000000002</v>
      </c>
      <c r="P11" s="230">
        <f t="shared" si="4"/>
        <v>1125.4542000000004</v>
      </c>
      <c r="Q11" s="300"/>
    </row>
    <row r="12" spans="1:17" s="46" customFormat="1" ht="14.1" customHeight="1" x14ac:dyDescent="0.2">
      <c r="A12" s="51">
        <v>7</v>
      </c>
      <c r="B12" s="141" t="s">
        <v>56</v>
      </c>
      <c r="C12" s="99">
        <v>2884341</v>
      </c>
      <c r="D12" s="99">
        <v>2894110</v>
      </c>
      <c r="E12" s="100">
        <v>1377057</v>
      </c>
      <c r="F12" s="100">
        <v>1396138</v>
      </c>
      <c r="G12" s="100">
        <v>0</v>
      </c>
      <c r="H12" s="54">
        <f t="shared" si="0"/>
        <v>47.742517268242558</v>
      </c>
      <c r="I12" s="54">
        <f t="shared" si="5"/>
        <v>48.240668115586487</v>
      </c>
      <c r="J12" s="54">
        <f t="shared" si="6"/>
        <v>48.240668115586487</v>
      </c>
      <c r="K12" s="100">
        <f>'CD Ratio_2'!C12+'CD Ratio_2'!D12+'CD Ratio_2'!E12</f>
        <v>2894110</v>
      </c>
      <c r="L12" s="100">
        <f t="shared" si="1"/>
        <v>0</v>
      </c>
      <c r="M12" s="100">
        <f>'CD Ratio_2'!F12+'CD Ratio_2'!G12+'CD Ratio_2'!H12</f>
        <v>1396138</v>
      </c>
      <c r="N12" s="100">
        <f t="shared" si="2"/>
        <v>0</v>
      </c>
      <c r="O12" s="230">
        <f t="shared" si="3"/>
        <v>97.69</v>
      </c>
      <c r="P12" s="230">
        <f t="shared" si="4"/>
        <v>190.81</v>
      </c>
      <c r="Q12" s="300"/>
    </row>
    <row r="13" spans="1:17" s="46" customFormat="1" ht="14.1" customHeight="1" x14ac:dyDescent="0.2">
      <c r="A13" s="275">
        <v>8</v>
      </c>
      <c r="B13" s="141" t="s">
        <v>43</v>
      </c>
      <c r="C13" s="99">
        <v>181411</v>
      </c>
      <c r="D13" s="99">
        <v>167569.46</v>
      </c>
      <c r="E13" s="100">
        <v>133039</v>
      </c>
      <c r="F13" s="100">
        <v>149176.28</v>
      </c>
      <c r="G13" s="100">
        <v>0</v>
      </c>
      <c r="H13" s="54">
        <f t="shared" si="0"/>
        <v>73.335685267155796</v>
      </c>
      <c r="I13" s="54">
        <f t="shared" si="5"/>
        <v>89.023548801792401</v>
      </c>
      <c r="J13" s="54">
        <f t="shared" si="6"/>
        <v>89.023548801792401</v>
      </c>
      <c r="K13" s="100">
        <f>'CD Ratio_2'!C13+'CD Ratio_2'!D13+'CD Ratio_2'!E13</f>
        <v>167569.63999999998</v>
      </c>
      <c r="L13" s="100">
        <f t="shared" si="1"/>
        <v>-0.17999999999301508</v>
      </c>
      <c r="M13" s="100">
        <f>'CD Ratio_2'!F13+'CD Ratio_2'!G13+'CD Ratio_2'!H13</f>
        <v>149176.28</v>
      </c>
      <c r="N13" s="100">
        <f t="shared" si="2"/>
        <v>0</v>
      </c>
      <c r="O13" s="230">
        <f t="shared" si="3"/>
        <v>-138.41540000000009</v>
      </c>
      <c r="P13" s="230">
        <f t="shared" si="4"/>
        <v>161.37279999999998</v>
      </c>
      <c r="Q13" s="300"/>
    </row>
    <row r="14" spans="1:17" s="46" customFormat="1" ht="14.1" customHeight="1" x14ac:dyDescent="0.2">
      <c r="A14" s="51">
        <v>9</v>
      </c>
      <c r="B14" s="141" t="s">
        <v>44</v>
      </c>
      <c r="C14" s="99">
        <v>283804.48</v>
      </c>
      <c r="D14" s="99">
        <v>290163</v>
      </c>
      <c r="E14" s="100">
        <v>171385.04</v>
      </c>
      <c r="F14" s="100">
        <v>198348</v>
      </c>
      <c r="G14" s="100">
        <v>0</v>
      </c>
      <c r="H14" s="54">
        <f t="shared" si="0"/>
        <v>60.388419520368394</v>
      </c>
      <c r="I14" s="54">
        <f t="shared" si="5"/>
        <v>68.357440473113385</v>
      </c>
      <c r="J14" s="54">
        <f t="shared" si="6"/>
        <v>68.357440473113385</v>
      </c>
      <c r="K14" s="100">
        <f>'CD Ratio_2'!C14+'CD Ratio_2'!D14+'CD Ratio_2'!E14</f>
        <v>290163</v>
      </c>
      <c r="L14" s="100">
        <f t="shared" si="1"/>
        <v>0</v>
      </c>
      <c r="M14" s="100">
        <f>'CD Ratio_2'!F14+'CD Ratio_2'!G14+'CD Ratio_2'!H14</f>
        <v>198348</v>
      </c>
      <c r="N14" s="100">
        <f t="shared" si="2"/>
        <v>0</v>
      </c>
      <c r="O14" s="230">
        <f t="shared" si="3"/>
        <v>63.585200000000185</v>
      </c>
      <c r="P14" s="230">
        <f t="shared" si="4"/>
        <v>269.62959999999993</v>
      </c>
      <c r="Q14" s="300"/>
    </row>
    <row r="15" spans="1:17" s="46" customFormat="1" ht="14.1" customHeight="1" x14ac:dyDescent="0.2">
      <c r="A15" s="275">
        <v>10</v>
      </c>
      <c r="B15" s="141" t="s">
        <v>76</v>
      </c>
      <c r="C15" s="99">
        <v>780530</v>
      </c>
      <c r="D15" s="99">
        <v>794300</v>
      </c>
      <c r="E15" s="100">
        <v>463606</v>
      </c>
      <c r="F15" s="100">
        <v>417529</v>
      </c>
      <c r="G15" s="100">
        <v>0</v>
      </c>
      <c r="H15" s="54">
        <f t="shared" si="0"/>
        <v>59.396307637118369</v>
      </c>
      <c r="I15" s="54">
        <f t="shared" si="5"/>
        <v>52.565655293969535</v>
      </c>
      <c r="J15" s="54">
        <f t="shared" si="6"/>
        <v>52.565655293969535</v>
      </c>
      <c r="K15" s="100">
        <f>'CD Ratio_2'!C15+'CD Ratio_2'!D15+'CD Ratio_2'!E15</f>
        <v>794300</v>
      </c>
      <c r="L15" s="100">
        <f t="shared" si="1"/>
        <v>0</v>
      </c>
      <c r="M15" s="100">
        <f>'CD Ratio_2'!F15+'CD Ratio_2'!G15+'CD Ratio_2'!H15</f>
        <v>417529</v>
      </c>
      <c r="N15" s="100">
        <f t="shared" si="2"/>
        <v>0</v>
      </c>
      <c r="O15" s="230">
        <f t="shared" si="3"/>
        <v>137.69999999999999</v>
      </c>
      <c r="P15" s="230">
        <f t="shared" si="4"/>
        <v>-460.77</v>
      </c>
      <c r="Q15" s="300"/>
    </row>
    <row r="16" spans="1:17" s="46" customFormat="1" ht="14.1" customHeight="1" x14ac:dyDescent="0.2">
      <c r="A16" s="51">
        <v>11</v>
      </c>
      <c r="B16" s="141" t="s">
        <v>57</v>
      </c>
      <c r="C16" s="99">
        <v>102281.81</v>
      </c>
      <c r="D16" s="99">
        <v>102554.61</v>
      </c>
      <c r="E16" s="100">
        <v>57885.39</v>
      </c>
      <c r="F16" s="100">
        <v>68219.740000000005</v>
      </c>
      <c r="G16" s="100">
        <v>0</v>
      </c>
      <c r="H16" s="54">
        <f t="shared" si="0"/>
        <v>56.594021947793067</v>
      </c>
      <c r="I16" s="54">
        <f t="shared" si="5"/>
        <v>66.520403129610656</v>
      </c>
      <c r="J16" s="54">
        <f t="shared" si="6"/>
        <v>66.520403129610656</v>
      </c>
      <c r="K16" s="100">
        <f>'CD Ratio_2'!C16+'CD Ratio_2'!D16+'CD Ratio_2'!E16</f>
        <v>102554.61</v>
      </c>
      <c r="L16" s="100">
        <f t="shared" si="1"/>
        <v>0</v>
      </c>
      <c r="M16" s="100">
        <f>'CD Ratio_2'!F16+'CD Ratio_2'!G16+'CD Ratio_2'!H16</f>
        <v>68219.739999999991</v>
      </c>
      <c r="N16" s="100">
        <f t="shared" si="2"/>
        <v>0</v>
      </c>
      <c r="O16" s="230">
        <f t="shared" si="3"/>
        <v>2.7280000000000291</v>
      </c>
      <c r="P16" s="230">
        <f t="shared" si="4"/>
        <v>103.34350000000006</v>
      </c>
      <c r="Q16" s="300"/>
    </row>
    <row r="17" spans="1:17" s="46" customFormat="1" ht="14.1" customHeight="1" x14ac:dyDescent="0.2">
      <c r="A17" s="275">
        <v>12</v>
      </c>
      <c r="B17" s="141" t="s">
        <v>58</v>
      </c>
      <c r="C17" s="99">
        <v>143603</v>
      </c>
      <c r="D17" s="99">
        <v>146838</v>
      </c>
      <c r="E17" s="100">
        <v>102280</v>
      </c>
      <c r="F17" s="100">
        <v>104323</v>
      </c>
      <c r="G17" s="100">
        <v>0</v>
      </c>
      <c r="H17" s="54">
        <f t="shared" si="0"/>
        <v>71.224138771474131</v>
      </c>
      <c r="I17" s="54">
        <f t="shared" si="5"/>
        <v>71.046323158855344</v>
      </c>
      <c r="J17" s="54">
        <f t="shared" si="6"/>
        <v>71.046323158855344</v>
      </c>
      <c r="K17" s="100">
        <f>'CD Ratio_2'!C17+'CD Ratio_2'!D17+'CD Ratio_2'!E17</f>
        <v>146838</v>
      </c>
      <c r="L17" s="100">
        <f t="shared" si="1"/>
        <v>0</v>
      </c>
      <c r="M17" s="100">
        <f>'CD Ratio_2'!F17+'CD Ratio_2'!G17+'CD Ratio_2'!H17</f>
        <v>104323</v>
      </c>
      <c r="N17" s="100">
        <f t="shared" si="2"/>
        <v>0</v>
      </c>
      <c r="O17" s="230">
        <f t="shared" si="3"/>
        <v>32.35</v>
      </c>
      <c r="P17" s="230">
        <f t="shared" si="4"/>
        <v>20.43</v>
      </c>
      <c r="Q17" s="300"/>
    </row>
    <row r="18" spans="1:17" s="46" customFormat="1" ht="14.1" customHeight="1" x14ac:dyDescent="0.2">
      <c r="A18" s="51">
        <v>13</v>
      </c>
      <c r="B18" s="141" t="s">
        <v>186</v>
      </c>
      <c r="C18" s="99">
        <v>525699</v>
      </c>
      <c r="D18" s="99">
        <v>521945</v>
      </c>
      <c r="E18" s="100">
        <v>240383</v>
      </c>
      <c r="F18" s="100">
        <v>232905</v>
      </c>
      <c r="G18" s="100">
        <v>0</v>
      </c>
      <c r="H18" s="54">
        <f t="shared" si="0"/>
        <v>45.726356717437163</v>
      </c>
      <c r="I18" s="54">
        <f t="shared" si="5"/>
        <v>44.622517698224911</v>
      </c>
      <c r="J18" s="54">
        <f t="shared" si="6"/>
        <v>44.622517698224911</v>
      </c>
      <c r="K18" s="100">
        <f>'CD Ratio_2'!C18+'CD Ratio_2'!D18+'CD Ratio_2'!E18</f>
        <v>521945</v>
      </c>
      <c r="L18" s="100">
        <f t="shared" si="1"/>
        <v>0</v>
      </c>
      <c r="M18" s="100">
        <f>'CD Ratio_2'!F18+'CD Ratio_2'!G18+'CD Ratio_2'!H18</f>
        <v>232905</v>
      </c>
      <c r="N18" s="100">
        <f t="shared" si="2"/>
        <v>0</v>
      </c>
      <c r="O18" s="230">
        <f t="shared" si="3"/>
        <v>-37.54</v>
      </c>
      <c r="P18" s="230">
        <f t="shared" si="4"/>
        <v>-74.78</v>
      </c>
      <c r="Q18" s="300"/>
    </row>
    <row r="19" spans="1:17" s="46" customFormat="1" ht="14.1" customHeight="1" x14ac:dyDescent="0.2">
      <c r="A19" s="275">
        <v>14</v>
      </c>
      <c r="B19" s="141" t="s">
        <v>187</v>
      </c>
      <c r="C19" s="99">
        <v>176002</v>
      </c>
      <c r="D19" s="99">
        <v>193299</v>
      </c>
      <c r="E19" s="100">
        <v>76845</v>
      </c>
      <c r="F19" s="100">
        <v>75295</v>
      </c>
      <c r="G19" s="100">
        <v>0</v>
      </c>
      <c r="H19" s="54">
        <f t="shared" si="0"/>
        <v>43.661435665503802</v>
      </c>
      <c r="I19" s="54">
        <f t="shared" si="5"/>
        <v>38.952607100916197</v>
      </c>
      <c r="J19" s="54">
        <f t="shared" si="6"/>
        <v>38.952607100916197</v>
      </c>
      <c r="K19" s="100">
        <f>'CD Ratio_2'!C19+'CD Ratio_2'!D19+'CD Ratio_2'!E19</f>
        <v>193299</v>
      </c>
      <c r="L19" s="100">
        <f t="shared" si="1"/>
        <v>0</v>
      </c>
      <c r="M19" s="100">
        <f>'CD Ratio_2'!F19+'CD Ratio_2'!G19+'CD Ratio_2'!H19</f>
        <v>75295</v>
      </c>
      <c r="N19" s="100">
        <f t="shared" si="2"/>
        <v>0</v>
      </c>
      <c r="O19" s="230">
        <f t="shared" si="3"/>
        <v>172.97</v>
      </c>
      <c r="P19" s="230">
        <f t="shared" si="4"/>
        <v>-15.5</v>
      </c>
      <c r="Q19" s="300"/>
    </row>
    <row r="20" spans="1:17" s="46" customFormat="1" ht="14.1" customHeight="1" x14ac:dyDescent="0.2">
      <c r="A20" s="51">
        <v>15</v>
      </c>
      <c r="B20" s="141" t="s">
        <v>59</v>
      </c>
      <c r="C20" s="99">
        <v>2235193.75</v>
      </c>
      <c r="D20" s="99">
        <v>2298770.54</v>
      </c>
      <c r="E20" s="100">
        <v>1748159.33</v>
      </c>
      <c r="F20" s="100">
        <v>1552506.59</v>
      </c>
      <c r="G20" s="100">
        <v>0</v>
      </c>
      <c r="H20" s="54">
        <f t="shared" si="0"/>
        <v>78.210639681683077</v>
      </c>
      <c r="I20" s="54">
        <f t="shared" si="5"/>
        <v>67.536387951100153</v>
      </c>
      <c r="J20" s="54">
        <f t="shared" si="6"/>
        <v>67.536387951100153</v>
      </c>
      <c r="K20" s="100">
        <f>'CD Ratio_2'!C20+'CD Ratio_2'!D20+'CD Ratio_2'!E20</f>
        <v>2298770.54</v>
      </c>
      <c r="L20" s="100">
        <f t="shared" si="1"/>
        <v>0</v>
      </c>
      <c r="M20" s="100">
        <f>'CD Ratio_2'!F20+'CD Ratio_2'!G20+'CD Ratio_2'!H20</f>
        <v>1552506.5899999999</v>
      </c>
      <c r="N20" s="100">
        <f t="shared" si="2"/>
        <v>0</v>
      </c>
      <c r="O20" s="230">
        <f t="shared" si="3"/>
        <v>635.7679000000004</v>
      </c>
      <c r="P20" s="230">
        <f t="shared" si="4"/>
        <v>-1956.5273999999999</v>
      </c>
      <c r="Q20" s="300"/>
    </row>
    <row r="21" spans="1:17" s="46" customFormat="1" ht="14.1" customHeight="1" x14ac:dyDescent="0.2">
      <c r="A21" s="275">
        <v>16</v>
      </c>
      <c r="B21" s="141" t="s">
        <v>65</v>
      </c>
      <c r="C21" s="99">
        <v>11448125</v>
      </c>
      <c r="D21" s="99">
        <v>11129067</v>
      </c>
      <c r="E21" s="100">
        <v>6702759</v>
      </c>
      <c r="F21" s="100">
        <v>6579093</v>
      </c>
      <c r="G21" s="100">
        <v>417789</v>
      </c>
      <c r="H21" s="54">
        <f t="shared" si="0"/>
        <v>58.5489676257029</v>
      </c>
      <c r="I21" s="54">
        <f t="shared" si="5"/>
        <v>59.11630328040976</v>
      </c>
      <c r="J21" s="54">
        <f t="shared" si="6"/>
        <v>62.870337648250299</v>
      </c>
      <c r="K21" s="100">
        <f>'CD Ratio_2'!C21+'CD Ratio_2'!D21+'CD Ratio_2'!E21</f>
        <v>11129067</v>
      </c>
      <c r="L21" s="100">
        <f t="shared" si="1"/>
        <v>0</v>
      </c>
      <c r="M21" s="100">
        <f>'CD Ratio_2'!F21+'CD Ratio_2'!G21+'CD Ratio_2'!H21</f>
        <v>6579093</v>
      </c>
      <c r="N21" s="100">
        <f t="shared" si="2"/>
        <v>0</v>
      </c>
      <c r="O21" s="230">
        <f t="shared" si="3"/>
        <v>-3190.58</v>
      </c>
      <c r="P21" s="230">
        <f t="shared" si="4"/>
        <v>-1236.6600000000001</v>
      </c>
      <c r="Q21" s="300"/>
    </row>
    <row r="22" spans="1:17" s="46" customFormat="1" ht="14.1" customHeight="1" x14ac:dyDescent="0.2">
      <c r="A22" s="51">
        <v>17</v>
      </c>
      <c r="B22" s="141" t="s">
        <v>60</v>
      </c>
      <c r="C22" s="99">
        <v>245624</v>
      </c>
      <c r="D22" s="99">
        <v>252652</v>
      </c>
      <c r="E22" s="100">
        <v>164483</v>
      </c>
      <c r="F22" s="100">
        <v>316052</v>
      </c>
      <c r="G22" s="100">
        <v>0</v>
      </c>
      <c r="H22" s="54">
        <f t="shared" si="0"/>
        <v>66.965361691039959</v>
      </c>
      <c r="I22" s="54">
        <f t="shared" si="5"/>
        <v>125.09380491743585</v>
      </c>
      <c r="J22" s="54">
        <f t="shared" si="6"/>
        <v>125.09380491743585</v>
      </c>
      <c r="K22" s="100">
        <f>'CD Ratio_2'!C22+'CD Ratio_2'!D22+'CD Ratio_2'!E22</f>
        <v>252652</v>
      </c>
      <c r="L22" s="100">
        <f t="shared" si="1"/>
        <v>0</v>
      </c>
      <c r="M22" s="100">
        <f>'CD Ratio_2'!F22+'CD Ratio_2'!G22+'CD Ratio_2'!H22</f>
        <v>316052</v>
      </c>
      <c r="N22" s="100">
        <f t="shared" si="2"/>
        <v>0</v>
      </c>
      <c r="O22" s="230">
        <f t="shared" si="3"/>
        <v>70.28</v>
      </c>
      <c r="P22" s="230">
        <f t="shared" si="4"/>
        <v>1515.69</v>
      </c>
      <c r="Q22" s="300"/>
    </row>
    <row r="23" spans="1:17" s="46" customFormat="1" ht="14.1" customHeight="1" x14ac:dyDescent="0.2">
      <c r="A23" s="275">
        <v>18</v>
      </c>
      <c r="B23" s="141" t="s">
        <v>188</v>
      </c>
      <c r="C23" s="99">
        <v>751761.14</v>
      </c>
      <c r="D23" s="99">
        <v>730184.1</v>
      </c>
      <c r="E23" s="100">
        <v>493477.52</v>
      </c>
      <c r="F23" s="100">
        <v>469903.75</v>
      </c>
      <c r="G23" s="100">
        <v>0</v>
      </c>
      <c r="H23" s="54">
        <f t="shared" si="0"/>
        <v>65.642860975761522</v>
      </c>
      <c r="I23" s="54">
        <f t="shared" si="5"/>
        <v>64.354147125361948</v>
      </c>
      <c r="J23" s="54">
        <f t="shared" si="6"/>
        <v>64.354147125361948</v>
      </c>
      <c r="K23" s="100">
        <f>'CD Ratio_2'!C23+'CD Ratio_2'!D23+'CD Ratio_2'!E23</f>
        <v>730184.1</v>
      </c>
      <c r="L23" s="100">
        <f t="shared" si="1"/>
        <v>0</v>
      </c>
      <c r="M23" s="100">
        <f>'CD Ratio_2'!F23+'CD Ratio_2'!G23+'CD Ratio_2'!H23</f>
        <v>469903.75</v>
      </c>
      <c r="N23" s="100">
        <f t="shared" si="2"/>
        <v>0</v>
      </c>
      <c r="O23" s="230">
        <f t="shared" si="3"/>
        <v>-215.77040000000036</v>
      </c>
      <c r="P23" s="230">
        <f t="shared" si="4"/>
        <v>-235.73770000000019</v>
      </c>
      <c r="Q23" s="300"/>
    </row>
    <row r="24" spans="1:17" s="46" customFormat="1" ht="14.1" customHeight="1" x14ac:dyDescent="0.2">
      <c r="A24" s="51">
        <v>19</v>
      </c>
      <c r="B24" s="141" t="s">
        <v>61</v>
      </c>
      <c r="C24" s="99">
        <v>2331878</v>
      </c>
      <c r="D24" s="99">
        <v>2384884</v>
      </c>
      <c r="E24" s="100">
        <v>1319411</v>
      </c>
      <c r="F24" s="100">
        <v>1452297</v>
      </c>
      <c r="G24" s="100">
        <v>132149</v>
      </c>
      <c r="H24" s="54">
        <f t="shared" si="0"/>
        <v>56.581476389416601</v>
      </c>
      <c r="I24" s="54">
        <f t="shared" si="5"/>
        <v>60.895917788873589</v>
      </c>
      <c r="J24" s="54">
        <f t="shared" si="6"/>
        <v>66.437025867924817</v>
      </c>
      <c r="K24" s="100">
        <f>'CD Ratio_2'!C24+'CD Ratio_2'!D24+'CD Ratio_2'!E24</f>
        <v>2384884</v>
      </c>
      <c r="L24" s="100">
        <f t="shared" si="1"/>
        <v>0</v>
      </c>
      <c r="M24" s="100">
        <f>'CD Ratio_2'!F24+'CD Ratio_2'!G24+'CD Ratio_2'!H24</f>
        <v>1452297</v>
      </c>
      <c r="N24" s="100">
        <f t="shared" si="2"/>
        <v>0</v>
      </c>
      <c r="O24" s="230">
        <f t="shared" si="3"/>
        <v>530.05999999999995</v>
      </c>
      <c r="P24" s="230">
        <f t="shared" si="4"/>
        <v>1328.86</v>
      </c>
      <c r="Q24" s="300"/>
    </row>
    <row r="25" spans="1:17" s="46" customFormat="1" ht="14.1" customHeight="1" x14ac:dyDescent="0.2">
      <c r="A25" s="275">
        <v>20</v>
      </c>
      <c r="B25" s="141" t="s">
        <v>62</v>
      </c>
      <c r="C25" s="99">
        <v>31198</v>
      </c>
      <c r="D25" s="99">
        <v>31153</v>
      </c>
      <c r="E25" s="100">
        <v>37389</v>
      </c>
      <c r="F25" s="100">
        <v>32861</v>
      </c>
      <c r="G25" s="100">
        <v>0</v>
      </c>
      <c r="H25" s="54">
        <f t="shared" si="0"/>
        <v>119.84422078338355</v>
      </c>
      <c r="I25" s="54">
        <f t="shared" si="5"/>
        <v>105.48261804641608</v>
      </c>
      <c r="J25" s="54">
        <f t="shared" si="6"/>
        <v>105.48261804641608</v>
      </c>
      <c r="K25" s="100">
        <f>'CD Ratio_2'!C25+'CD Ratio_2'!D25+'CD Ratio_2'!E25</f>
        <v>31153</v>
      </c>
      <c r="L25" s="100">
        <f t="shared" si="1"/>
        <v>0</v>
      </c>
      <c r="M25" s="100">
        <f>'CD Ratio_2'!F25+'CD Ratio_2'!G25+'CD Ratio_2'!H25</f>
        <v>32861</v>
      </c>
      <c r="N25" s="100">
        <f t="shared" si="2"/>
        <v>0</v>
      </c>
      <c r="O25" s="230">
        <f t="shared" si="3"/>
        <v>-0.45</v>
      </c>
      <c r="P25" s="230">
        <f t="shared" si="4"/>
        <v>-45.28</v>
      </c>
      <c r="Q25" s="300"/>
    </row>
    <row r="26" spans="1:17" s="46" customFormat="1" ht="14.1" customHeight="1" x14ac:dyDescent="0.2">
      <c r="A26" s="51">
        <v>21</v>
      </c>
      <c r="B26" s="141" t="s">
        <v>45</v>
      </c>
      <c r="C26" s="99">
        <v>135845</v>
      </c>
      <c r="D26" s="99">
        <v>138986</v>
      </c>
      <c r="E26" s="100">
        <v>114393</v>
      </c>
      <c r="F26" s="100">
        <v>166244</v>
      </c>
      <c r="G26" s="100">
        <v>0</v>
      </c>
      <c r="H26" s="54">
        <f t="shared" si="0"/>
        <v>84.20847289189885</v>
      </c>
      <c r="I26" s="54">
        <f t="shared" si="5"/>
        <v>119.61204725655821</v>
      </c>
      <c r="J26" s="54">
        <f t="shared" si="6"/>
        <v>119.61204725655821</v>
      </c>
      <c r="K26" s="100">
        <f>'CD Ratio_2'!C26+'CD Ratio_2'!D26+'CD Ratio_2'!E26</f>
        <v>138986</v>
      </c>
      <c r="L26" s="100">
        <f t="shared" si="1"/>
        <v>0</v>
      </c>
      <c r="M26" s="100">
        <f>'CD Ratio_2'!F26+'CD Ratio_2'!G26+'CD Ratio_2'!H26</f>
        <v>166244</v>
      </c>
      <c r="N26" s="100">
        <f t="shared" si="2"/>
        <v>0</v>
      </c>
      <c r="O26" s="230">
        <f t="shared" si="3"/>
        <v>31.41</v>
      </c>
      <c r="P26" s="230">
        <f t="shared" si="4"/>
        <v>518.51</v>
      </c>
      <c r="Q26" s="300"/>
    </row>
    <row r="27" spans="1:17" s="119" customFormat="1" ht="14.1" customHeight="1" x14ac:dyDescent="0.2">
      <c r="A27" s="137"/>
      <c r="B27" s="140" t="s">
        <v>295</v>
      </c>
      <c r="C27" s="143">
        <f t="shared" ref="C27:G27" si="7">SUM(C6:C26)</f>
        <v>28886303.280000001</v>
      </c>
      <c r="D27" s="143">
        <f t="shared" si="7"/>
        <v>28618567.330000002</v>
      </c>
      <c r="E27" s="143">
        <f t="shared" si="7"/>
        <v>17909803.879999999</v>
      </c>
      <c r="F27" s="143">
        <f t="shared" si="7"/>
        <v>17637518.380000003</v>
      </c>
      <c r="G27" s="143">
        <f t="shared" si="7"/>
        <v>666109</v>
      </c>
      <c r="H27" s="144">
        <f t="shared" si="0"/>
        <v>62.001024175357891</v>
      </c>
      <c r="I27" s="144">
        <f t="shared" si="5"/>
        <v>61.629634274218581</v>
      </c>
      <c r="J27" s="144">
        <f t="shared" si="6"/>
        <v>63.957175664809917</v>
      </c>
      <c r="K27" s="100">
        <f>'CD Ratio_2'!C27+'CD Ratio_2'!D27+'CD Ratio_2'!E27</f>
        <v>28618567.489999998</v>
      </c>
      <c r="L27" s="100">
        <f t="shared" si="1"/>
        <v>-0.15999999642372131</v>
      </c>
      <c r="M27" s="100">
        <f>'CD Ratio_2'!F27+'CD Ratio_2'!G27+'CD Ratio_2'!H27</f>
        <v>17637518.359999999</v>
      </c>
      <c r="N27" s="100">
        <f t="shared" si="2"/>
        <v>2.0000003278255463E-2</v>
      </c>
      <c r="O27" s="230">
        <f t="shared" si="3"/>
        <v>-2677.3594999999927</v>
      </c>
      <c r="P27" s="230">
        <f t="shared" si="4"/>
        <v>-2722.8549999999627</v>
      </c>
      <c r="Q27" s="300"/>
    </row>
    <row r="28" spans="1:17" s="46" customFormat="1" ht="14.1" customHeight="1" x14ac:dyDescent="0.2">
      <c r="A28" s="51">
        <v>22</v>
      </c>
      <c r="B28" s="141" t="s">
        <v>42</v>
      </c>
      <c r="C28" s="99">
        <v>838634.71</v>
      </c>
      <c r="D28" s="99">
        <v>834113.04</v>
      </c>
      <c r="E28" s="100">
        <v>777188.34</v>
      </c>
      <c r="F28" s="100">
        <v>800437.93</v>
      </c>
      <c r="G28" s="100">
        <v>96534</v>
      </c>
      <c r="H28" s="54">
        <f t="shared" si="0"/>
        <v>92.673047124414879</v>
      </c>
      <c r="I28" s="54">
        <f t="shared" si="5"/>
        <v>95.962764231572251</v>
      </c>
      <c r="J28" s="54">
        <f t="shared" si="6"/>
        <v>107.53601574194307</v>
      </c>
      <c r="K28" s="100">
        <f>'CD Ratio_2'!C28+'CD Ratio_2'!D28+'CD Ratio_2'!E28</f>
        <v>834113.04</v>
      </c>
      <c r="L28" s="100">
        <f t="shared" si="1"/>
        <v>0</v>
      </c>
      <c r="M28" s="100">
        <f>'CD Ratio_2'!F28+'CD Ratio_2'!G28+'CD Ratio_2'!H28</f>
        <v>800437.92999999993</v>
      </c>
      <c r="N28" s="100">
        <f t="shared" si="2"/>
        <v>0</v>
      </c>
      <c r="O28" s="230">
        <f t="shared" si="3"/>
        <v>-45.216699999999257</v>
      </c>
      <c r="P28" s="230">
        <f t="shared" si="4"/>
        <v>232.49590000000083</v>
      </c>
      <c r="Q28" s="300"/>
    </row>
    <row r="29" spans="1:17" s="46" customFormat="1" ht="14.1" customHeight="1" x14ac:dyDescent="0.2">
      <c r="A29" s="275">
        <v>23</v>
      </c>
      <c r="B29" s="141" t="s">
        <v>189</v>
      </c>
      <c r="C29" s="99">
        <v>56500.33</v>
      </c>
      <c r="D29" s="99">
        <v>55204.29</v>
      </c>
      <c r="E29" s="100">
        <v>104158.84</v>
      </c>
      <c r="F29" s="100">
        <v>106780.25</v>
      </c>
      <c r="G29" s="100">
        <v>0</v>
      </c>
      <c r="H29" s="54">
        <f t="shared" si="0"/>
        <v>184.35085246404756</v>
      </c>
      <c r="I29" s="54">
        <f t="shared" si="5"/>
        <v>193.42744920729893</v>
      </c>
      <c r="J29" s="54">
        <f t="shared" si="6"/>
        <v>193.42744920729893</v>
      </c>
      <c r="K29" s="100">
        <f>'CD Ratio_2'!C29+'CD Ratio_2'!D29+'CD Ratio_2'!E29</f>
        <v>55204.289999999994</v>
      </c>
      <c r="L29" s="100">
        <f t="shared" si="1"/>
        <v>0</v>
      </c>
      <c r="M29" s="100">
        <f>'CD Ratio_2'!F29+'CD Ratio_2'!G29+'CD Ratio_2'!H29</f>
        <v>106780.25</v>
      </c>
      <c r="N29" s="100">
        <f t="shared" si="2"/>
        <v>0</v>
      </c>
      <c r="O29" s="230">
        <f t="shared" si="3"/>
        <v>-12.960400000000009</v>
      </c>
      <c r="P29" s="230">
        <f t="shared" si="4"/>
        <v>26.214100000000034</v>
      </c>
      <c r="Q29" s="300"/>
    </row>
    <row r="30" spans="1:17" s="46" customFormat="1" ht="14.1" customHeight="1" x14ac:dyDescent="0.2">
      <c r="A30" s="51">
        <v>24</v>
      </c>
      <c r="B30" s="141" t="s">
        <v>190</v>
      </c>
      <c r="C30" s="99">
        <v>4237</v>
      </c>
      <c r="D30" s="99">
        <v>3866.27</v>
      </c>
      <c r="E30" s="100">
        <v>969</v>
      </c>
      <c r="F30" s="100">
        <v>1090.8699999999999</v>
      </c>
      <c r="G30" s="100">
        <v>0</v>
      </c>
      <c r="H30" s="54">
        <f t="shared" si="0"/>
        <v>22.869955156950674</v>
      </c>
      <c r="I30" s="54">
        <f t="shared" si="5"/>
        <v>28.215049647334506</v>
      </c>
      <c r="J30" s="54">
        <f t="shared" si="6"/>
        <v>28.215049647334506</v>
      </c>
      <c r="K30" s="100">
        <f>'CD Ratio_2'!C30+'CD Ratio_2'!D30+'CD Ratio_2'!E30</f>
        <v>3866.27</v>
      </c>
      <c r="L30" s="100">
        <f t="shared" si="1"/>
        <v>0</v>
      </c>
      <c r="M30" s="100">
        <f>'CD Ratio_2'!F30+'CD Ratio_2'!G30+'CD Ratio_2'!H30</f>
        <v>1090.8699999999999</v>
      </c>
      <c r="N30" s="100">
        <f t="shared" si="2"/>
        <v>0</v>
      </c>
      <c r="O30" s="230">
        <f t="shared" si="3"/>
        <v>-3.7073</v>
      </c>
      <c r="P30" s="230">
        <f t="shared" si="4"/>
        <v>1.218699999999999</v>
      </c>
      <c r="Q30" s="300"/>
    </row>
    <row r="31" spans="1:17" s="46" customFormat="1" ht="14.1" customHeight="1" x14ac:dyDescent="0.2">
      <c r="A31" s="275">
        <v>25</v>
      </c>
      <c r="B31" s="141" t="s">
        <v>46</v>
      </c>
      <c r="C31" s="99">
        <v>5930.34</v>
      </c>
      <c r="D31" s="99">
        <v>5842.44</v>
      </c>
      <c r="E31" s="100">
        <v>10230.77</v>
      </c>
      <c r="F31" s="100">
        <v>9682.1200000000008</v>
      </c>
      <c r="G31" s="100">
        <v>0</v>
      </c>
      <c r="H31" s="54">
        <f t="shared" si="0"/>
        <v>172.51574108735755</v>
      </c>
      <c r="I31" s="54">
        <f t="shared" si="5"/>
        <v>165.72048664599041</v>
      </c>
      <c r="J31" s="54">
        <f t="shared" si="6"/>
        <v>165.72048664599041</v>
      </c>
      <c r="K31" s="100">
        <f>'CD Ratio_2'!C31+'CD Ratio_2'!D31+'CD Ratio_2'!E31</f>
        <v>5842.44</v>
      </c>
      <c r="L31" s="100">
        <f t="shared" si="1"/>
        <v>0</v>
      </c>
      <c r="M31" s="100">
        <f>'CD Ratio_2'!F31+'CD Ratio_2'!G31+'CD Ratio_2'!H31</f>
        <v>9682.1200000000008</v>
      </c>
      <c r="N31" s="100">
        <f t="shared" si="2"/>
        <v>0</v>
      </c>
      <c r="O31" s="230">
        <f t="shared" si="3"/>
        <v>-0.87900000000000544</v>
      </c>
      <c r="P31" s="230">
        <f t="shared" si="4"/>
        <v>-5.4864999999999959</v>
      </c>
      <c r="Q31" s="300"/>
    </row>
    <row r="32" spans="1:17" s="46" customFormat="1" ht="14.1" customHeight="1" x14ac:dyDescent="0.2">
      <c r="A32" s="51">
        <v>26</v>
      </c>
      <c r="B32" s="141" t="s">
        <v>191</v>
      </c>
      <c r="C32" s="99">
        <v>19298</v>
      </c>
      <c r="D32" s="99">
        <v>20742</v>
      </c>
      <c r="E32" s="100">
        <v>83168</v>
      </c>
      <c r="F32" s="100">
        <v>85702</v>
      </c>
      <c r="G32" s="100">
        <v>0</v>
      </c>
      <c r="H32" s="54">
        <f t="shared" si="0"/>
        <v>430.966939579231</v>
      </c>
      <c r="I32" s="54">
        <f t="shared" si="5"/>
        <v>413.18098544016971</v>
      </c>
      <c r="J32" s="54">
        <f t="shared" si="6"/>
        <v>413.18098544016971</v>
      </c>
      <c r="K32" s="100">
        <f>'CD Ratio_2'!C32+'CD Ratio_2'!D32+'CD Ratio_2'!E32</f>
        <v>20742</v>
      </c>
      <c r="L32" s="100">
        <f t="shared" si="1"/>
        <v>0</v>
      </c>
      <c r="M32" s="100">
        <f>'CD Ratio_2'!F32+'CD Ratio_2'!G32+'CD Ratio_2'!H32</f>
        <v>85702</v>
      </c>
      <c r="N32" s="100">
        <f t="shared" si="2"/>
        <v>0</v>
      </c>
      <c r="O32" s="230">
        <f t="shared" si="3"/>
        <v>14.44</v>
      </c>
      <c r="P32" s="230">
        <f t="shared" si="4"/>
        <v>25.34</v>
      </c>
      <c r="Q32" s="300"/>
    </row>
    <row r="33" spans="1:17" s="46" customFormat="1" ht="14.1" customHeight="1" x14ac:dyDescent="0.2">
      <c r="A33" s="275">
        <v>27</v>
      </c>
      <c r="B33" s="141" t="s">
        <v>192</v>
      </c>
      <c r="C33" s="99">
        <v>1177</v>
      </c>
      <c r="D33" s="99">
        <v>1332</v>
      </c>
      <c r="E33" s="100">
        <v>87</v>
      </c>
      <c r="F33" s="100">
        <v>108</v>
      </c>
      <c r="G33" s="100">
        <v>0</v>
      </c>
      <c r="H33" s="54">
        <f t="shared" si="0"/>
        <v>7.3916737468139333</v>
      </c>
      <c r="I33" s="54">
        <f t="shared" si="5"/>
        <v>8.1081081081081088</v>
      </c>
      <c r="J33" s="54">
        <f t="shared" si="6"/>
        <v>8.1081081081081088</v>
      </c>
      <c r="K33" s="100">
        <f>'CD Ratio_2'!C33+'CD Ratio_2'!D33+'CD Ratio_2'!E33</f>
        <v>1332</v>
      </c>
      <c r="L33" s="100">
        <f t="shared" si="1"/>
        <v>0</v>
      </c>
      <c r="M33" s="100">
        <f>'CD Ratio_2'!F33+'CD Ratio_2'!G33+'CD Ratio_2'!H33</f>
        <v>108</v>
      </c>
      <c r="N33" s="100">
        <f t="shared" si="2"/>
        <v>0</v>
      </c>
      <c r="O33" s="230">
        <f t="shared" si="3"/>
        <v>1.55</v>
      </c>
      <c r="P33" s="230">
        <f t="shared" si="4"/>
        <v>0.21</v>
      </c>
      <c r="Q33" s="300"/>
    </row>
    <row r="34" spans="1:17" s="46" customFormat="1" ht="14.1" customHeight="1" x14ac:dyDescent="0.2">
      <c r="A34" s="51">
        <v>28</v>
      </c>
      <c r="B34" s="141" t="s">
        <v>193</v>
      </c>
      <c r="C34" s="99">
        <v>55069</v>
      </c>
      <c r="D34" s="99">
        <v>55061</v>
      </c>
      <c r="E34" s="100">
        <v>26056</v>
      </c>
      <c r="F34" s="100">
        <v>25837</v>
      </c>
      <c r="G34" s="100">
        <v>0</v>
      </c>
      <c r="H34" s="54">
        <f t="shared" si="0"/>
        <v>47.315186402513213</v>
      </c>
      <c r="I34" s="54">
        <f t="shared" si="5"/>
        <v>46.924320299304405</v>
      </c>
      <c r="J34" s="54">
        <f t="shared" si="6"/>
        <v>46.924320299304405</v>
      </c>
      <c r="K34" s="100">
        <f>'CD Ratio_2'!C34+'CD Ratio_2'!D34+'CD Ratio_2'!E34</f>
        <v>55061</v>
      </c>
      <c r="L34" s="100">
        <f t="shared" si="1"/>
        <v>0</v>
      </c>
      <c r="M34" s="100">
        <f>'CD Ratio_2'!F34+'CD Ratio_2'!G34+'CD Ratio_2'!H34</f>
        <v>25837</v>
      </c>
      <c r="N34" s="100">
        <f t="shared" si="2"/>
        <v>0</v>
      </c>
      <c r="O34" s="230">
        <f t="shared" si="3"/>
        <v>-0.08</v>
      </c>
      <c r="P34" s="230">
        <f t="shared" si="4"/>
        <v>-2.19</v>
      </c>
      <c r="Q34" s="300"/>
    </row>
    <row r="35" spans="1:17" s="46" customFormat="1" ht="14.1" customHeight="1" x14ac:dyDescent="0.2">
      <c r="A35" s="275">
        <v>29</v>
      </c>
      <c r="B35" s="141" t="s">
        <v>66</v>
      </c>
      <c r="C35" s="99">
        <v>1012347.96</v>
      </c>
      <c r="D35" s="99">
        <v>1100206.79</v>
      </c>
      <c r="E35" s="100">
        <v>1626790.8</v>
      </c>
      <c r="F35" s="100">
        <v>1648240.86</v>
      </c>
      <c r="G35" s="100">
        <v>0</v>
      </c>
      <c r="H35" s="54">
        <f t="shared" si="0"/>
        <v>160.69482670760755</v>
      </c>
      <c r="I35" s="54">
        <f t="shared" si="5"/>
        <v>149.81191490374277</v>
      </c>
      <c r="J35" s="54">
        <f t="shared" si="6"/>
        <v>149.81191490374277</v>
      </c>
      <c r="K35" s="100">
        <f>'CD Ratio_2'!C35+'CD Ratio_2'!D35+'CD Ratio_2'!E35</f>
        <v>1100206.79</v>
      </c>
      <c r="L35" s="100">
        <f t="shared" si="1"/>
        <v>0</v>
      </c>
      <c r="M35" s="100">
        <f>'CD Ratio_2'!F35+'CD Ratio_2'!G35+'CD Ratio_2'!H35</f>
        <v>1648240.8599999999</v>
      </c>
      <c r="N35" s="100">
        <f t="shared" si="2"/>
        <v>0</v>
      </c>
      <c r="O35" s="230">
        <f t="shared" si="3"/>
        <v>878.5883000000008</v>
      </c>
      <c r="P35" s="230">
        <f t="shared" si="4"/>
        <v>214.50060000000056</v>
      </c>
      <c r="Q35" s="300"/>
    </row>
    <row r="36" spans="1:17" s="46" customFormat="1" ht="14.1" customHeight="1" x14ac:dyDescent="0.2">
      <c r="A36" s="51">
        <v>30</v>
      </c>
      <c r="B36" s="141" t="s">
        <v>67</v>
      </c>
      <c r="C36" s="99">
        <v>835856</v>
      </c>
      <c r="D36" s="99">
        <v>843341</v>
      </c>
      <c r="E36" s="100">
        <v>1406123</v>
      </c>
      <c r="F36" s="100">
        <v>1417439</v>
      </c>
      <c r="G36" s="100">
        <v>0</v>
      </c>
      <c r="H36" s="54">
        <f t="shared" si="0"/>
        <v>168.2255077429605</v>
      </c>
      <c r="I36" s="54">
        <f t="shared" si="5"/>
        <v>168.07424280332629</v>
      </c>
      <c r="J36" s="54">
        <f t="shared" si="6"/>
        <v>168.07424280332629</v>
      </c>
      <c r="K36" s="100">
        <f>'CD Ratio_2'!C36+'CD Ratio_2'!D36+'CD Ratio_2'!E36</f>
        <v>843341</v>
      </c>
      <c r="L36" s="100">
        <f t="shared" si="1"/>
        <v>0</v>
      </c>
      <c r="M36" s="100">
        <f>'CD Ratio_2'!F36+'CD Ratio_2'!G36+'CD Ratio_2'!H36</f>
        <v>1417439</v>
      </c>
      <c r="N36" s="100">
        <f t="shared" si="2"/>
        <v>0</v>
      </c>
      <c r="O36" s="230">
        <f t="shared" si="3"/>
        <v>74.849999999999994</v>
      </c>
      <c r="P36" s="230">
        <f t="shared" si="4"/>
        <v>113.16</v>
      </c>
      <c r="Q36" s="300"/>
    </row>
    <row r="37" spans="1:17" s="46" customFormat="1" ht="14.1" customHeight="1" x14ac:dyDescent="0.2">
      <c r="A37" s="275">
        <v>31</v>
      </c>
      <c r="B37" s="141" t="s">
        <v>194</v>
      </c>
      <c r="C37" s="99">
        <v>21035.83</v>
      </c>
      <c r="D37" s="99">
        <v>31725.35</v>
      </c>
      <c r="E37" s="100">
        <v>47726.9</v>
      </c>
      <c r="F37" s="100">
        <v>53743.82</v>
      </c>
      <c r="G37" s="100">
        <v>0</v>
      </c>
      <c r="H37" s="54">
        <f t="shared" si="0"/>
        <v>226.88384532485762</v>
      </c>
      <c r="I37" s="54">
        <f t="shared" si="5"/>
        <v>169.40339507680767</v>
      </c>
      <c r="J37" s="54">
        <f t="shared" si="6"/>
        <v>169.40339507680767</v>
      </c>
      <c r="K37" s="100">
        <f>'CD Ratio_2'!C37+'CD Ratio_2'!D37+'CD Ratio_2'!E37</f>
        <v>31725.35</v>
      </c>
      <c r="L37" s="100">
        <f t="shared" si="1"/>
        <v>0</v>
      </c>
      <c r="M37" s="100">
        <f>'CD Ratio_2'!F37+'CD Ratio_2'!G37+'CD Ratio_2'!H37</f>
        <v>53743.82</v>
      </c>
      <c r="N37" s="100">
        <f t="shared" si="2"/>
        <v>0</v>
      </c>
      <c r="O37" s="230">
        <f t="shared" si="3"/>
        <v>106.89519999999997</v>
      </c>
      <c r="P37" s="230">
        <f t="shared" si="4"/>
        <v>60.169199999999982</v>
      </c>
      <c r="Q37" s="300"/>
    </row>
    <row r="38" spans="1:17" s="46" customFormat="1" ht="14.1" customHeight="1" x14ac:dyDescent="0.2">
      <c r="A38" s="51">
        <v>32</v>
      </c>
      <c r="B38" s="141" t="s">
        <v>195</v>
      </c>
      <c r="C38" s="99">
        <v>120671</v>
      </c>
      <c r="D38" s="99">
        <v>139604</v>
      </c>
      <c r="E38" s="100">
        <v>360440</v>
      </c>
      <c r="F38" s="100">
        <v>370075</v>
      </c>
      <c r="G38" s="100">
        <v>0</v>
      </c>
      <c r="H38" s="54">
        <f t="shared" si="0"/>
        <v>298.69645565214506</v>
      </c>
      <c r="I38" s="54">
        <f t="shared" si="5"/>
        <v>265.08910919457895</v>
      </c>
      <c r="J38" s="54">
        <f t="shared" si="6"/>
        <v>265.08910919457895</v>
      </c>
      <c r="K38" s="100">
        <f>'CD Ratio_2'!C38+'CD Ratio_2'!D38+'CD Ratio_2'!E38</f>
        <v>139604</v>
      </c>
      <c r="L38" s="100">
        <f t="shared" si="1"/>
        <v>0</v>
      </c>
      <c r="M38" s="100">
        <f>'CD Ratio_2'!F38+'CD Ratio_2'!G38+'CD Ratio_2'!H38</f>
        <v>370075</v>
      </c>
      <c r="N38" s="100">
        <f t="shared" si="2"/>
        <v>0</v>
      </c>
      <c r="O38" s="230">
        <f t="shared" ref="O38:O56" si="8">(D38-C38)/100</f>
        <v>189.33</v>
      </c>
      <c r="P38" s="230">
        <f t="shared" ref="P38:P56" si="9">(F38-E38)/100</f>
        <v>96.35</v>
      </c>
      <c r="Q38" s="300"/>
    </row>
    <row r="39" spans="1:17" s="46" customFormat="1" ht="14.1" customHeight="1" x14ac:dyDescent="0.2">
      <c r="A39" s="275">
        <v>33</v>
      </c>
      <c r="B39" s="141" t="s">
        <v>196</v>
      </c>
      <c r="C39" s="99">
        <v>5225</v>
      </c>
      <c r="D39" s="99">
        <v>5340</v>
      </c>
      <c r="E39" s="100">
        <v>2967</v>
      </c>
      <c r="F39" s="100">
        <v>3242</v>
      </c>
      <c r="G39" s="100">
        <v>0</v>
      </c>
      <c r="H39" s="54">
        <f t="shared" si="0"/>
        <v>56.784688995215312</v>
      </c>
      <c r="I39" s="54">
        <f t="shared" si="5"/>
        <v>60.711610486891388</v>
      </c>
      <c r="J39" s="54">
        <f t="shared" si="6"/>
        <v>60.711610486891388</v>
      </c>
      <c r="K39" s="100">
        <f>'CD Ratio_2'!C39+'CD Ratio_2'!D39+'CD Ratio_2'!E39</f>
        <v>5340</v>
      </c>
      <c r="L39" s="100">
        <f t="shared" si="1"/>
        <v>0</v>
      </c>
      <c r="M39" s="100">
        <f>'CD Ratio_2'!F39+'CD Ratio_2'!G39+'CD Ratio_2'!H39</f>
        <v>3242</v>
      </c>
      <c r="N39" s="100">
        <f t="shared" si="2"/>
        <v>0</v>
      </c>
      <c r="O39" s="230">
        <f t="shared" si="8"/>
        <v>1.1499999999999999</v>
      </c>
      <c r="P39" s="230">
        <f t="shared" si="9"/>
        <v>2.75</v>
      </c>
      <c r="Q39" s="300"/>
    </row>
    <row r="40" spans="1:17" s="46" customFormat="1" ht="14.1" customHeight="1" x14ac:dyDescent="0.2">
      <c r="A40" s="51">
        <v>34</v>
      </c>
      <c r="B40" s="141" t="s">
        <v>197</v>
      </c>
      <c r="C40" s="99">
        <v>21318</v>
      </c>
      <c r="D40" s="99">
        <v>21217.68</v>
      </c>
      <c r="E40" s="100">
        <v>38582</v>
      </c>
      <c r="F40" s="100">
        <v>39634.300000000003</v>
      </c>
      <c r="G40" s="100">
        <v>0</v>
      </c>
      <c r="H40" s="54">
        <f t="shared" si="0"/>
        <v>180.9832066798011</v>
      </c>
      <c r="I40" s="54">
        <f t="shared" si="5"/>
        <v>186.79846241436388</v>
      </c>
      <c r="J40" s="54">
        <f t="shared" si="6"/>
        <v>186.79846241436388</v>
      </c>
      <c r="K40" s="100">
        <f>'CD Ratio_2'!C40+'CD Ratio_2'!D40+'CD Ratio_2'!E40</f>
        <v>21217.68</v>
      </c>
      <c r="L40" s="100">
        <f t="shared" si="1"/>
        <v>0</v>
      </c>
      <c r="M40" s="100">
        <f>'CD Ratio_2'!F40+'CD Ratio_2'!G40+'CD Ratio_2'!H40</f>
        <v>39634.300000000003</v>
      </c>
      <c r="N40" s="100">
        <f t="shared" si="2"/>
        <v>0</v>
      </c>
      <c r="O40" s="230">
        <f t="shared" si="8"/>
        <v>-1.003199999999997</v>
      </c>
      <c r="P40" s="230">
        <f t="shared" si="9"/>
        <v>10.52300000000003</v>
      </c>
      <c r="Q40" s="300"/>
    </row>
    <row r="41" spans="1:17" s="46" customFormat="1" ht="14.1" customHeight="1" x14ac:dyDescent="0.2">
      <c r="A41" s="275">
        <v>35</v>
      </c>
      <c r="B41" s="141" t="s">
        <v>198</v>
      </c>
      <c r="C41" s="99">
        <v>12263.5</v>
      </c>
      <c r="D41" s="99">
        <v>20467.27</v>
      </c>
      <c r="E41" s="100">
        <v>20013.019</v>
      </c>
      <c r="F41" s="100">
        <v>10865.77</v>
      </c>
      <c r="G41" s="100">
        <v>0</v>
      </c>
      <c r="H41" s="54">
        <f t="shared" si="0"/>
        <v>163.19173971541565</v>
      </c>
      <c r="I41" s="54">
        <f t="shared" si="5"/>
        <v>53.088516446013564</v>
      </c>
      <c r="J41" s="54">
        <f t="shared" si="6"/>
        <v>53.088516446013564</v>
      </c>
      <c r="K41" s="100">
        <f>'CD Ratio_2'!C41+'CD Ratio_2'!D41+'CD Ratio_2'!E41</f>
        <v>20467.27</v>
      </c>
      <c r="L41" s="100">
        <f t="shared" si="1"/>
        <v>0</v>
      </c>
      <c r="M41" s="100">
        <f>'CD Ratio_2'!F41+'CD Ratio_2'!G41+'CD Ratio_2'!H41</f>
        <v>10865.77</v>
      </c>
      <c r="N41" s="100">
        <f t="shared" si="2"/>
        <v>0</v>
      </c>
      <c r="O41" s="230">
        <f t="shared" si="8"/>
        <v>82.037700000000001</v>
      </c>
      <c r="P41" s="230">
        <f t="shared" si="9"/>
        <v>-91.472489999999993</v>
      </c>
      <c r="Q41" s="300"/>
    </row>
    <row r="42" spans="1:17" s="46" customFormat="1" ht="14.1" customHeight="1" x14ac:dyDescent="0.2">
      <c r="A42" s="51">
        <v>36</v>
      </c>
      <c r="B42" s="141" t="s">
        <v>68</v>
      </c>
      <c r="C42" s="99">
        <v>187757.04</v>
      </c>
      <c r="D42" s="99">
        <v>188517.58</v>
      </c>
      <c r="E42" s="100">
        <v>336592.25</v>
      </c>
      <c r="F42" s="100">
        <v>347941.1</v>
      </c>
      <c r="G42" s="100">
        <v>0</v>
      </c>
      <c r="H42" s="54">
        <f t="shared" si="0"/>
        <v>179.2701088598329</v>
      </c>
      <c r="I42" s="54">
        <f t="shared" si="5"/>
        <v>184.56692473985717</v>
      </c>
      <c r="J42" s="54">
        <f t="shared" si="6"/>
        <v>184.56692473985717</v>
      </c>
      <c r="K42" s="100">
        <f>'CD Ratio_2'!C42+'CD Ratio_2'!D42+'CD Ratio_2'!E42</f>
        <v>188517.79</v>
      </c>
      <c r="L42" s="100">
        <f t="shared" si="1"/>
        <v>-0.21000000002095476</v>
      </c>
      <c r="M42" s="100">
        <f>'CD Ratio_2'!F42+'CD Ratio_2'!G42+'CD Ratio_2'!H42</f>
        <v>347941.1</v>
      </c>
      <c r="N42" s="100">
        <f t="shared" si="2"/>
        <v>0</v>
      </c>
      <c r="O42" s="230">
        <f t="shared" si="8"/>
        <v>7.6053999999997908</v>
      </c>
      <c r="P42" s="230">
        <f t="shared" si="9"/>
        <v>113.48849999999976</v>
      </c>
      <c r="Q42" s="300"/>
    </row>
    <row r="43" spans="1:17" s="46" customFormat="1" ht="14.1" customHeight="1" x14ac:dyDescent="0.2">
      <c r="A43" s="275">
        <v>37</v>
      </c>
      <c r="B43" s="141" t="s">
        <v>199</v>
      </c>
      <c r="C43" s="99">
        <v>24816</v>
      </c>
      <c r="D43" s="99">
        <v>25382</v>
      </c>
      <c r="E43" s="100">
        <v>6359</v>
      </c>
      <c r="F43" s="100">
        <v>4406</v>
      </c>
      <c r="G43" s="100">
        <v>0</v>
      </c>
      <c r="H43" s="54">
        <f t="shared" si="0"/>
        <v>25.624597034171501</v>
      </c>
      <c r="I43" s="54">
        <f t="shared" si="5"/>
        <v>17.358758175084706</v>
      </c>
      <c r="J43" s="54">
        <f t="shared" si="6"/>
        <v>17.358758175084706</v>
      </c>
      <c r="K43" s="100">
        <f>'CD Ratio_2'!C43+'CD Ratio_2'!D43+'CD Ratio_2'!E43</f>
        <v>25382</v>
      </c>
      <c r="L43" s="100">
        <f t="shared" si="1"/>
        <v>0</v>
      </c>
      <c r="M43" s="100">
        <f>'CD Ratio_2'!F43+'CD Ratio_2'!G43+'CD Ratio_2'!H43</f>
        <v>4406</v>
      </c>
      <c r="N43" s="100">
        <f t="shared" si="2"/>
        <v>0</v>
      </c>
      <c r="O43" s="230">
        <f t="shared" si="8"/>
        <v>5.66</v>
      </c>
      <c r="P43" s="230">
        <f t="shared" si="9"/>
        <v>-19.53</v>
      </c>
      <c r="Q43" s="300"/>
    </row>
    <row r="44" spans="1:17" s="46" customFormat="1" ht="14.1" customHeight="1" x14ac:dyDescent="0.2">
      <c r="A44" s="51">
        <v>38</v>
      </c>
      <c r="B44" s="141" t="s">
        <v>200</v>
      </c>
      <c r="C44" s="99">
        <v>24290</v>
      </c>
      <c r="D44" s="99">
        <v>24616</v>
      </c>
      <c r="E44" s="100">
        <v>77999</v>
      </c>
      <c r="F44" s="100">
        <v>73418</v>
      </c>
      <c r="G44" s="100">
        <v>0</v>
      </c>
      <c r="H44" s="54">
        <f t="shared" si="0"/>
        <v>321.11568546727051</v>
      </c>
      <c r="I44" s="54">
        <f t="shared" si="5"/>
        <v>298.25316867078323</v>
      </c>
      <c r="J44" s="54">
        <f t="shared" si="6"/>
        <v>298.25316867078323</v>
      </c>
      <c r="K44" s="100">
        <f>'CD Ratio_2'!C44+'CD Ratio_2'!D44+'CD Ratio_2'!E44</f>
        <v>24616</v>
      </c>
      <c r="L44" s="100">
        <f t="shared" si="1"/>
        <v>0</v>
      </c>
      <c r="M44" s="100">
        <f>'CD Ratio_2'!F44+'CD Ratio_2'!G44+'CD Ratio_2'!H44</f>
        <v>73418</v>
      </c>
      <c r="N44" s="100">
        <f t="shared" si="2"/>
        <v>0</v>
      </c>
      <c r="O44" s="230">
        <f t="shared" si="8"/>
        <v>3.26</v>
      </c>
      <c r="P44" s="230">
        <f t="shared" si="9"/>
        <v>-45.81</v>
      </c>
      <c r="Q44" s="300"/>
    </row>
    <row r="45" spans="1:17" s="46" customFormat="1" ht="14.1" customHeight="1" x14ac:dyDescent="0.2">
      <c r="A45" s="275">
        <v>39</v>
      </c>
      <c r="B45" s="141" t="s">
        <v>201</v>
      </c>
      <c r="C45" s="99">
        <v>15517</v>
      </c>
      <c r="D45" s="99">
        <v>16298</v>
      </c>
      <c r="E45" s="100">
        <v>6671</v>
      </c>
      <c r="F45" s="100">
        <v>6724</v>
      </c>
      <c r="G45" s="100">
        <v>0</v>
      </c>
      <c r="H45" s="54">
        <f t="shared" si="0"/>
        <v>42.991557646452279</v>
      </c>
      <c r="I45" s="54">
        <f t="shared" si="5"/>
        <v>41.25659590133759</v>
      </c>
      <c r="J45" s="54">
        <f t="shared" si="6"/>
        <v>41.25659590133759</v>
      </c>
      <c r="K45" s="100">
        <f>'CD Ratio_2'!C45+'CD Ratio_2'!D45+'CD Ratio_2'!E45</f>
        <v>16298</v>
      </c>
      <c r="L45" s="100">
        <f t="shared" si="1"/>
        <v>0</v>
      </c>
      <c r="M45" s="100">
        <f>'CD Ratio_2'!F45+'CD Ratio_2'!G45+'CD Ratio_2'!H45</f>
        <v>6724</v>
      </c>
      <c r="N45" s="100">
        <f t="shared" si="2"/>
        <v>0</v>
      </c>
      <c r="O45" s="230">
        <f t="shared" si="8"/>
        <v>7.81</v>
      </c>
      <c r="P45" s="230">
        <f t="shared" si="9"/>
        <v>0.53</v>
      </c>
      <c r="Q45" s="300"/>
    </row>
    <row r="46" spans="1:17" s="46" customFormat="1" ht="14.1" customHeight="1" x14ac:dyDescent="0.2">
      <c r="A46" s="51">
        <v>40</v>
      </c>
      <c r="B46" s="141" t="s">
        <v>72</v>
      </c>
      <c r="C46" s="99">
        <v>9511</v>
      </c>
      <c r="D46" s="99">
        <v>10470</v>
      </c>
      <c r="E46" s="100">
        <v>13275</v>
      </c>
      <c r="F46" s="100">
        <v>15356</v>
      </c>
      <c r="G46" s="100">
        <v>0</v>
      </c>
      <c r="H46" s="54">
        <f t="shared" si="0"/>
        <v>139.57522868257806</v>
      </c>
      <c r="I46" s="54">
        <v>0</v>
      </c>
      <c r="J46" s="54">
        <v>0</v>
      </c>
      <c r="K46" s="100">
        <f>'CD Ratio_2'!C46+'CD Ratio_2'!D46+'CD Ratio_2'!E46</f>
        <v>10470</v>
      </c>
      <c r="L46" s="100">
        <f t="shared" si="1"/>
        <v>0</v>
      </c>
      <c r="M46" s="100">
        <f>'CD Ratio_2'!F46+'CD Ratio_2'!G46+'CD Ratio_2'!H46</f>
        <v>15356</v>
      </c>
      <c r="N46" s="100">
        <f t="shared" si="2"/>
        <v>0</v>
      </c>
      <c r="O46" s="230">
        <f t="shared" si="8"/>
        <v>9.59</v>
      </c>
      <c r="P46" s="230">
        <f t="shared" si="9"/>
        <v>20.81</v>
      </c>
      <c r="Q46" s="300"/>
    </row>
    <row r="47" spans="1:17" s="46" customFormat="1" ht="14.1" customHeight="1" x14ac:dyDescent="0.2">
      <c r="A47" s="275">
        <v>41</v>
      </c>
      <c r="B47" s="141" t="s">
        <v>202</v>
      </c>
      <c r="C47" s="99">
        <v>2587.44</v>
      </c>
      <c r="D47" s="99">
        <v>2202.35</v>
      </c>
      <c r="E47" s="100">
        <v>5003.1000000000004</v>
      </c>
      <c r="F47" s="100">
        <v>5303.58</v>
      </c>
      <c r="G47" s="100">
        <v>0</v>
      </c>
      <c r="H47" s="54">
        <f t="shared" si="0"/>
        <v>193.36100547259068</v>
      </c>
      <c r="I47" s="54">
        <f t="shared" si="5"/>
        <v>240.81458442118648</v>
      </c>
      <c r="J47" s="54">
        <f t="shared" si="6"/>
        <v>240.81458442118648</v>
      </c>
      <c r="K47" s="100">
        <f>'CD Ratio_2'!C47+'CD Ratio_2'!D47+'CD Ratio_2'!E47</f>
        <v>2202.35</v>
      </c>
      <c r="L47" s="100">
        <f t="shared" si="1"/>
        <v>0</v>
      </c>
      <c r="M47" s="100">
        <f>'CD Ratio_2'!F47+'CD Ratio_2'!G47+'CD Ratio_2'!H47</f>
        <v>5303.58</v>
      </c>
      <c r="N47" s="100">
        <f t="shared" si="2"/>
        <v>0</v>
      </c>
      <c r="O47" s="230">
        <f t="shared" si="8"/>
        <v>-3.8509000000000015</v>
      </c>
      <c r="P47" s="230">
        <f t="shared" si="9"/>
        <v>3.0047999999999955</v>
      </c>
      <c r="Q47" s="300"/>
    </row>
    <row r="48" spans="1:17" s="46" customFormat="1" ht="14.1" customHeight="1" x14ac:dyDescent="0.2">
      <c r="A48" s="51">
        <v>42</v>
      </c>
      <c r="B48" s="141" t="s">
        <v>71</v>
      </c>
      <c r="C48" s="99">
        <v>259997</v>
      </c>
      <c r="D48" s="99">
        <v>312928</v>
      </c>
      <c r="E48" s="100">
        <v>131346</v>
      </c>
      <c r="F48" s="100">
        <v>132691</v>
      </c>
      <c r="G48" s="100">
        <v>0</v>
      </c>
      <c r="H48" s="54">
        <f t="shared" si="0"/>
        <v>50.51827521086782</v>
      </c>
      <c r="I48" s="54">
        <f t="shared" si="5"/>
        <v>42.403044789855812</v>
      </c>
      <c r="J48" s="54">
        <f t="shared" si="6"/>
        <v>42.403044789855812</v>
      </c>
      <c r="K48" s="100">
        <f>'CD Ratio_2'!C48+'CD Ratio_2'!D48+'CD Ratio_2'!E48</f>
        <v>312928</v>
      </c>
      <c r="L48" s="100">
        <f t="shared" si="1"/>
        <v>0</v>
      </c>
      <c r="M48" s="100">
        <f>'CD Ratio_2'!F48+'CD Ratio_2'!G48+'CD Ratio_2'!H48</f>
        <v>132691</v>
      </c>
      <c r="N48" s="100">
        <f t="shared" si="2"/>
        <v>0</v>
      </c>
      <c r="O48" s="230">
        <f t="shared" si="8"/>
        <v>529.30999999999995</v>
      </c>
      <c r="P48" s="230">
        <f t="shared" si="9"/>
        <v>13.45</v>
      </c>
      <c r="Q48" s="300"/>
    </row>
    <row r="49" spans="1:18" s="119" customFormat="1" ht="14.1" customHeight="1" x14ac:dyDescent="0.2">
      <c r="A49" s="137"/>
      <c r="B49" s="138" t="s">
        <v>291</v>
      </c>
      <c r="C49" s="143">
        <f t="shared" ref="C49:G49" si="10">SUM(C28:C48)</f>
        <v>3534039.15</v>
      </c>
      <c r="D49" s="143">
        <f t="shared" si="10"/>
        <v>3718477.0600000005</v>
      </c>
      <c r="E49" s="143">
        <f t="shared" si="10"/>
        <v>5081746.0190000003</v>
      </c>
      <c r="F49" s="143">
        <f t="shared" si="10"/>
        <v>5158718.5999999987</v>
      </c>
      <c r="G49" s="143">
        <f t="shared" si="10"/>
        <v>96534</v>
      </c>
      <c r="H49" s="144">
        <f t="shared" si="0"/>
        <v>143.79427627450025</v>
      </c>
      <c r="I49" s="144">
        <f t="shared" si="5"/>
        <v>138.73202703044234</v>
      </c>
      <c r="J49" s="144">
        <f t="shared" si="6"/>
        <v>141.32808983901592</v>
      </c>
      <c r="K49" s="100">
        <f>'CD Ratio_2'!C49+'CD Ratio_2'!D49+'CD Ratio_2'!E49</f>
        <v>3718477.27</v>
      </c>
      <c r="L49" s="100">
        <f t="shared" si="1"/>
        <v>-0.20999999949708581</v>
      </c>
      <c r="M49" s="100">
        <f>'CD Ratio_2'!F49+'CD Ratio_2'!G49+'CD Ratio_2'!H49</f>
        <v>5158718.5999999996</v>
      </c>
      <c r="N49" s="100">
        <f t="shared" si="2"/>
        <v>0</v>
      </c>
      <c r="O49" s="230">
        <f t="shared" si="8"/>
        <v>1844.3791000000062</v>
      </c>
      <c r="P49" s="230">
        <f t="shared" si="9"/>
        <v>769.72580999998377</v>
      </c>
      <c r="Q49" s="305"/>
      <c r="R49" s="178"/>
    </row>
    <row r="50" spans="1:18" s="119" customFormat="1" ht="14.1" customHeight="1" x14ac:dyDescent="0.2">
      <c r="A50" s="137"/>
      <c r="B50" s="138" t="s">
        <v>595</v>
      </c>
      <c r="C50" s="143">
        <f>C49+C27</f>
        <v>32420342.43</v>
      </c>
      <c r="D50" s="143">
        <f t="shared" ref="D50:G50" si="11">D49+D27</f>
        <v>32337044.390000001</v>
      </c>
      <c r="E50" s="143">
        <f t="shared" si="11"/>
        <v>22991549.899</v>
      </c>
      <c r="F50" s="143">
        <f t="shared" si="11"/>
        <v>22796236.98</v>
      </c>
      <c r="G50" s="143">
        <f t="shared" si="11"/>
        <v>762643</v>
      </c>
      <c r="H50" s="144">
        <f t="shared" ref="H50" si="12">E50*100/C50</f>
        <v>70.917048296580873</v>
      </c>
      <c r="I50" s="144">
        <f t="shared" ref="I50" si="13">F50*100/D50</f>
        <v>70.495734567039079</v>
      </c>
      <c r="J50" s="144">
        <f t="shared" ref="J50" si="14">(F50+G50)*100/D50</f>
        <v>72.854153570341182</v>
      </c>
      <c r="K50" s="100">
        <f>'CD Ratio_2'!C50+'CD Ratio_2'!D50+'CD Ratio_2'!E50</f>
        <v>32337044.759999998</v>
      </c>
      <c r="L50" s="100">
        <f t="shared" si="1"/>
        <v>-0.36999999731779099</v>
      </c>
      <c r="M50" s="100">
        <f>'CD Ratio_2'!F50+'CD Ratio_2'!G50+'CD Ratio_2'!H50</f>
        <v>22796236.960000001</v>
      </c>
      <c r="N50" s="100">
        <f t="shared" si="2"/>
        <v>1.9999999552965164E-2</v>
      </c>
      <c r="O50" s="230">
        <f t="shared" si="8"/>
        <v>-832.98039999999105</v>
      </c>
      <c r="P50" s="230">
        <f t="shared" si="9"/>
        <v>-1953.1291899999976</v>
      </c>
      <c r="Q50" s="305"/>
      <c r="R50" s="178"/>
    </row>
    <row r="51" spans="1:18" s="46" customFormat="1" ht="14.1" customHeight="1" x14ac:dyDescent="0.2">
      <c r="A51" s="51">
        <v>43</v>
      </c>
      <c r="B51" s="141" t="s">
        <v>41</v>
      </c>
      <c r="C51" s="99">
        <v>691503.45</v>
      </c>
      <c r="D51" s="99">
        <v>703443.19</v>
      </c>
      <c r="E51" s="100">
        <v>414641.72</v>
      </c>
      <c r="F51" s="100">
        <v>400639.39</v>
      </c>
      <c r="G51" s="100">
        <v>0</v>
      </c>
      <c r="H51" s="54">
        <f t="shared" si="0"/>
        <v>59.962350151687609</v>
      </c>
      <c r="I51" s="54">
        <f t="shared" si="5"/>
        <v>56.954050546711528</v>
      </c>
      <c r="J51" s="54">
        <f t="shared" si="6"/>
        <v>56.954050546711528</v>
      </c>
      <c r="K51" s="100">
        <f>'CD Ratio_2'!C51+'CD Ratio_2'!D51+'CD Ratio_2'!E51</f>
        <v>703443.19</v>
      </c>
      <c r="L51" s="100">
        <f t="shared" si="1"/>
        <v>0</v>
      </c>
      <c r="M51" s="100">
        <f>'CD Ratio_2'!F51+'CD Ratio_2'!G51+'CD Ratio_2'!H51</f>
        <v>400639.45</v>
      </c>
      <c r="N51" s="100">
        <f t="shared" si="2"/>
        <v>-5.9999999997671694E-2</v>
      </c>
      <c r="O51" s="230">
        <f t="shared" si="8"/>
        <v>119.39739999999991</v>
      </c>
      <c r="P51" s="230">
        <f t="shared" si="9"/>
        <v>-140.02329999999958</v>
      </c>
      <c r="Q51" s="300"/>
    </row>
    <row r="52" spans="1:18" s="46" customFormat="1" ht="14.1" customHeight="1" x14ac:dyDescent="0.2">
      <c r="A52" s="275">
        <v>44</v>
      </c>
      <c r="B52" s="141" t="s">
        <v>203</v>
      </c>
      <c r="C52" s="99">
        <v>685731</v>
      </c>
      <c r="D52" s="99">
        <v>704138</v>
      </c>
      <c r="E52" s="100">
        <v>276567</v>
      </c>
      <c r="F52" s="100">
        <v>280376</v>
      </c>
      <c r="G52" s="100">
        <v>0</v>
      </c>
      <c r="H52" s="54">
        <f t="shared" si="0"/>
        <v>40.331704414704895</v>
      </c>
      <c r="I52" s="54">
        <f t="shared" si="5"/>
        <v>39.818331065785401</v>
      </c>
      <c r="J52" s="54">
        <f t="shared" si="6"/>
        <v>39.818331065785401</v>
      </c>
      <c r="K52" s="100">
        <f>'CD Ratio_2'!C52+'CD Ratio_2'!D52+'CD Ratio_2'!E52</f>
        <v>704138</v>
      </c>
      <c r="L52" s="100">
        <f t="shared" si="1"/>
        <v>0</v>
      </c>
      <c r="M52" s="100">
        <f>'CD Ratio_2'!F52+'CD Ratio_2'!G52+'CD Ratio_2'!H52</f>
        <v>280376</v>
      </c>
      <c r="N52" s="100">
        <f t="shared" si="2"/>
        <v>0</v>
      </c>
      <c r="O52" s="230">
        <f t="shared" si="8"/>
        <v>184.07</v>
      </c>
      <c r="P52" s="230">
        <f t="shared" si="9"/>
        <v>38.090000000000003</v>
      </c>
      <c r="Q52" s="300"/>
    </row>
    <row r="53" spans="1:18" s="46" customFormat="1" ht="14.1" customHeight="1" x14ac:dyDescent="0.2">
      <c r="A53" s="51">
        <v>45</v>
      </c>
      <c r="B53" s="141" t="s">
        <v>47</v>
      </c>
      <c r="C53" s="99">
        <v>611090.75</v>
      </c>
      <c r="D53" s="99">
        <v>617339.5</v>
      </c>
      <c r="E53" s="100">
        <v>489410.26</v>
      </c>
      <c r="F53" s="100">
        <v>487212.1</v>
      </c>
      <c r="G53" s="100">
        <v>0</v>
      </c>
      <c r="H53" s="54">
        <f t="shared" si="0"/>
        <v>80.087983658728263</v>
      </c>
      <c r="I53" s="54">
        <f t="shared" si="5"/>
        <v>78.921258075985747</v>
      </c>
      <c r="J53" s="54">
        <f t="shared" si="6"/>
        <v>78.921258075985747</v>
      </c>
      <c r="K53" s="100">
        <f>'CD Ratio_2'!C53+'CD Ratio_2'!D53+'CD Ratio_2'!E53</f>
        <v>617339.5</v>
      </c>
      <c r="L53" s="100">
        <f t="shared" si="1"/>
        <v>0</v>
      </c>
      <c r="M53" s="100">
        <f>'CD Ratio_2'!F53+'CD Ratio_2'!G53+'CD Ratio_2'!H53</f>
        <v>487212.11</v>
      </c>
      <c r="N53" s="100">
        <f t="shared" si="2"/>
        <v>-1.0000000009313226E-2</v>
      </c>
      <c r="O53" s="230">
        <f t="shared" si="8"/>
        <v>62.487499999999997</v>
      </c>
      <c r="P53" s="230">
        <f t="shared" si="9"/>
        <v>-21.981600000000327</v>
      </c>
      <c r="Q53" s="300"/>
    </row>
    <row r="54" spans="1:18" s="119" customFormat="1" ht="14.1" customHeight="1" x14ac:dyDescent="0.2">
      <c r="A54" s="137"/>
      <c r="B54" s="140" t="s">
        <v>296</v>
      </c>
      <c r="C54" s="143">
        <f t="shared" ref="C54:G54" si="15">SUM(C51:C53)</f>
        <v>1988325.2</v>
      </c>
      <c r="D54" s="143">
        <f t="shared" si="15"/>
        <v>2024920.69</v>
      </c>
      <c r="E54" s="143">
        <f t="shared" si="15"/>
        <v>1180618.98</v>
      </c>
      <c r="F54" s="143">
        <f t="shared" si="15"/>
        <v>1168227.49</v>
      </c>
      <c r="G54" s="143">
        <f t="shared" si="15"/>
        <v>0</v>
      </c>
      <c r="H54" s="144">
        <f t="shared" si="0"/>
        <v>59.377559566211808</v>
      </c>
      <c r="I54" s="144">
        <f t="shared" si="5"/>
        <v>57.69250597167833</v>
      </c>
      <c r="J54" s="144">
        <f t="shared" si="6"/>
        <v>57.69250597167833</v>
      </c>
      <c r="K54" s="100">
        <f>'CD Ratio_2'!C54+'CD Ratio_2'!D54+'CD Ratio_2'!E54</f>
        <v>2024920.69</v>
      </c>
      <c r="L54" s="100">
        <f t="shared" si="1"/>
        <v>0</v>
      </c>
      <c r="M54" s="100">
        <f>'CD Ratio_2'!F54+'CD Ratio_2'!G54+'CD Ratio_2'!H54</f>
        <v>1168227.56</v>
      </c>
      <c r="N54" s="100">
        <f t="shared" si="2"/>
        <v>-7.000000006519258E-2</v>
      </c>
      <c r="O54" s="230">
        <f t="shared" si="8"/>
        <v>365.9548999999999</v>
      </c>
      <c r="P54" s="230">
        <f t="shared" si="9"/>
        <v>-123.9148999999999</v>
      </c>
      <c r="Q54" s="300"/>
    </row>
    <row r="55" spans="1:18" s="46" customFormat="1" ht="14.1" customHeight="1" x14ac:dyDescent="0.2">
      <c r="A55" s="275">
        <v>46</v>
      </c>
      <c r="B55" s="141" t="s">
        <v>596</v>
      </c>
      <c r="C55" s="99">
        <v>2120419</v>
      </c>
      <c r="D55" s="99">
        <v>2396851</v>
      </c>
      <c r="E55" s="100">
        <v>3112911</v>
      </c>
      <c r="F55" s="100">
        <v>3077915</v>
      </c>
      <c r="G55" s="100">
        <v>0</v>
      </c>
      <c r="H55" s="54">
        <f t="shared" si="0"/>
        <v>146.80640948793612</v>
      </c>
      <c r="I55" s="54">
        <f t="shared" si="5"/>
        <v>128.41494944825524</v>
      </c>
      <c r="J55" s="54">
        <f t="shared" si="6"/>
        <v>128.41494944825524</v>
      </c>
      <c r="K55" s="100">
        <f>'CD Ratio_2'!C55+'CD Ratio_2'!D55+'CD Ratio_2'!E55</f>
        <v>2396851</v>
      </c>
      <c r="L55" s="100">
        <f t="shared" si="1"/>
        <v>0</v>
      </c>
      <c r="M55" s="100">
        <f>'CD Ratio_2'!F55+'CD Ratio_2'!G55+'CD Ratio_2'!H55</f>
        <v>3077915</v>
      </c>
      <c r="N55" s="100">
        <f t="shared" si="2"/>
        <v>0</v>
      </c>
      <c r="O55" s="230">
        <f t="shared" si="8"/>
        <v>2764.32</v>
      </c>
      <c r="P55" s="230">
        <f t="shared" si="9"/>
        <v>-349.96</v>
      </c>
      <c r="Q55" s="300"/>
    </row>
    <row r="56" spans="1:18" s="119" customFormat="1" ht="14.1" customHeight="1" x14ac:dyDescent="0.2">
      <c r="A56" s="145"/>
      <c r="B56" s="138" t="s">
        <v>294</v>
      </c>
      <c r="C56" s="143">
        <f>SUM(C55:C55)</f>
        <v>2120419</v>
      </c>
      <c r="D56" s="143">
        <f t="shared" ref="D56:G56" si="16">SUM(D55:D55)</f>
        <v>2396851</v>
      </c>
      <c r="E56" s="143">
        <f t="shared" si="16"/>
        <v>3112911</v>
      </c>
      <c r="F56" s="143">
        <f t="shared" si="16"/>
        <v>3077915</v>
      </c>
      <c r="G56" s="143">
        <f t="shared" si="16"/>
        <v>0</v>
      </c>
      <c r="H56" s="144">
        <f t="shared" si="0"/>
        <v>146.80640948793612</v>
      </c>
      <c r="I56" s="144">
        <f t="shared" si="5"/>
        <v>128.41494944825524</v>
      </c>
      <c r="J56" s="144">
        <f t="shared" si="6"/>
        <v>128.41494944825524</v>
      </c>
      <c r="K56" s="100">
        <f>'CD Ratio_2'!C56+'CD Ratio_2'!D56+'CD Ratio_2'!E56</f>
        <v>2396851</v>
      </c>
      <c r="L56" s="100">
        <f t="shared" si="1"/>
        <v>0</v>
      </c>
      <c r="M56" s="100">
        <f>'CD Ratio_2'!F56+'CD Ratio_2'!G56+'CD Ratio_2'!H56</f>
        <v>3077915</v>
      </c>
      <c r="N56" s="100">
        <f t="shared" si="2"/>
        <v>0</v>
      </c>
      <c r="O56" s="230">
        <f t="shared" si="8"/>
        <v>2764.32</v>
      </c>
      <c r="P56" s="230">
        <f t="shared" si="9"/>
        <v>-349.96</v>
      </c>
      <c r="Q56" s="300"/>
    </row>
    <row r="57" spans="1:18" s="46" customFormat="1" ht="14.1" customHeight="1" x14ac:dyDescent="0.2">
      <c r="A57" s="275">
        <v>47</v>
      </c>
      <c r="B57" s="141" t="s">
        <v>588</v>
      </c>
      <c r="C57" s="99">
        <v>0</v>
      </c>
      <c r="D57" s="99">
        <v>50245.95</v>
      </c>
      <c r="E57" s="99">
        <v>0</v>
      </c>
      <c r="F57" s="99">
        <v>178775.37</v>
      </c>
      <c r="G57" s="99">
        <v>0</v>
      </c>
      <c r="H57" s="144">
        <v>0</v>
      </c>
      <c r="I57" s="288">
        <f t="shared" ref="I57:I65" si="17">F57*100/D57</f>
        <v>355.80055705982278</v>
      </c>
      <c r="J57" s="289">
        <f t="shared" si="6"/>
        <v>355.80055705982278</v>
      </c>
      <c r="K57" s="100">
        <f>'CD Ratio_2'!C57+'CD Ratio_2'!D57+'CD Ratio_2'!E57</f>
        <v>50245.950000000004</v>
      </c>
      <c r="L57" s="100">
        <f t="shared" si="1"/>
        <v>0</v>
      </c>
      <c r="M57" s="100">
        <f>'CD Ratio_2'!F57+'CD Ratio_2'!G57+'CD Ratio_2'!H57</f>
        <v>178775.37</v>
      </c>
      <c r="N57" s="100">
        <f t="shared" si="2"/>
        <v>0</v>
      </c>
      <c r="O57" s="230"/>
      <c r="P57" s="230"/>
      <c r="Q57" s="300"/>
    </row>
    <row r="58" spans="1:18" ht="14.1" customHeight="1" x14ac:dyDescent="0.2">
      <c r="A58" s="275">
        <v>48</v>
      </c>
      <c r="B58" s="141" t="s">
        <v>589</v>
      </c>
      <c r="C58" s="99">
        <v>0</v>
      </c>
      <c r="D58" s="99">
        <v>55306</v>
      </c>
      <c r="E58" s="99">
        <v>0</v>
      </c>
      <c r="F58" s="100">
        <v>30069</v>
      </c>
      <c r="G58" s="99">
        <v>0</v>
      </c>
      <c r="H58" s="144">
        <v>0</v>
      </c>
      <c r="I58" s="288">
        <f t="shared" si="17"/>
        <v>54.368422955917985</v>
      </c>
      <c r="J58" s="289">
        <f t="shared" si="6"/>
        <v>54.368422955917985</v>
      </c>
      <c r="K58" s="100">
        <f>'CD Ratio_2'!C58+'CD Ratio_2'!D58+'CD Ratio_2'!E58</f>
        <v>55306</v>
      </c>
      <c r="L58" s="100">
        <f t="shared" si="1"/>
        <v>0</v>
      </c>
      <c r="M58" s="100">
        <f>'CD Ratio_2'!F58+'CD Ratio_2'!G58+'CD Ratio_2'!H58</f>
        <v>30069</v>
      </c>
      <c r="N58" s="100">
        <f t="shared" si="2"/>
        <v>0</v>
      </c>
      <c r="O58" s="230"/>
      <c r="P58" s="230"/>
    </row>
    <row r="59" spans="1:18" ht="14.1" customHeight="1" x14ac:dyDescent="0.2">
      <c r="A59" s="275">
        <v>49</v>
      </c>
      <c r="B59" s="141" t="s">
        <v>590</v>
      </c>
      <c r="C59" s="99">
        <v>0</v>
      </c>
      <c r="D59" s="99">
        <v>1118</v>
      </c>
      <c r="E59" s="99">
        <v>0</v>
      </c>
      <c r="F59" s="100">
        <v>0</v>
      </c>
      <c r="G59" s="99">
        <v>0</v>
      </c>
      <c r="H59" s="144">
        <v>0</v>
      </c>
      <c r="I59" s="288">
        <f t="shared" si="17"/>
        <v>0</v>
      </c>
      <c r="J59" s="289">
        <f t="shared" si="6"/>
        <v>0</v>
      </c>
      <c r="K59" s="100">
        <f>'CD Ratio_2'!C59+'CD Ratio_2'!D59+'CD Ratio_2'!E59</f>
        <v>1118</v>
      </c>
      <c r="L59" s="100">
        <f t="shared" si="1"/>
        <v>0</v>
      </c>
      <c r="M59" s="100">
        <f>'CD Ratio_2'!F59+'CD Ratio_2'!G59+'CD Ratio_2'!H59</f>
        <v>0</v>
      </c>
      <c r="N59" s="100">
        <f t="shared" si="2"/>
        <v>0</v>
      </c>
      <c r="O59" s="230"/>
      <c r="P59" s="230"/>
    </row>
    <row r="60" spans="1:18" ht="14.1" customHeight="1" x14ac:dyDescent="0.2">
      <c r="A60" s="275">
        <v>50</v>
      </c>
      <c r="B60" s="141" t="s">
        <v>591</v>
      </c>
      <c r="C60" s="99">
        <v>0</v>
      </c>
      <c r="D60" s="99">
        <v>268.69</v>
      </c>
      <c r="E60" s="99">
        <v>0</v>
      </c>
      <c r="F60" s="100">
        <v>51037.55</v>
      </c>
      <c r="G60" s="99">
        <v>0</v>
      </c>
      <c r="H60" s="144">
        <v>0</v>
      </c>
      <c r="I60" s="288">
        <f t="shared" si="17"/>
        <v>18994.957013658863</v>
      </c>
      <c r="J60" s="289">
        <f t="shared" si="6"/>
        <v>18994.957013658863</v>
      </c>
      <c r="K60" s="100">
        <f>'CD Ratio_2'!C60+'CD Ratio_2'!D60+'CD Ratio_2'!E60</f>
        <v>268.69</v>
      </c>
      <c r="L60" s="100">
        <f t="shared" si="1"/>
        <v>0</v>
      </c>
      <c r="M60" s="100">
        <f>'CD Ratio_2'!F60+'CD Ratio_2'!G60+'CD Ratio_2'!H60</f>
        <v>51037.54</v>
      </c>
      <c r="N60" s="100">
        <f t="shared" si="2"/>
        <v>1.0000000002037268E-2</v>
      </c>
      <c r="O60" s="230"/>
      <c r="P60" s="230"/>
    </row>
    <row r="61" spans="1:18" ht="14.1" customHeight="1" x14ac:dyDescent="0.2">
      <c r="A61" s="275">
        <v>51</v>
      </c>
      <c r="B61" s="141" t="s">
        <v>592</v>
      </c>
      <c r="C61" s="99">
        <v>0</v>
      </c>
      <c r="D61" s="99">
        <v>5607.81</v>
      </c>
      <c r="E61" s="99">
        <v>0</v>
      </c>
      <c r="F61" s="100">
        <v>9384.06</v>
      </c>
      <c r="G61" s="99">
        <v>0</v>
      </c>
      <c r="H61" s="144">
        <v>0</v>
      </c>
      <c r="I61" s="288">
        <f t="shared" si="17"/>
        <v>167.33912168921557</v>
      </c>
      <c r="J61" s="289">
        <f t="shared" si="6"/>
        <v>167.33912168921557</v>
      </c>
      <c r="K61" s="100">
        <f>'CD Ratio_2'!C61+'CD Ratio_2'!D61+'CD Ratio_2'!E61</f>
        <v>5607.81</v>
      </c>
      <c r="L61" s="100">
        <f t="shared" si="1"/>
        <v>0</v>
      </c>
      <c r="M61" s="100">
        <f>'CD Ratio_2'!F61+'CD Ratio_2'!G61+'CD Ratio_2'!H61</f>
        <v>9384.06</v>
      </c>
      <c r="N61" s="100">
        <f t="shared" si="2"/>
        <v>0</v>
      </c>
      <c r="O61" s="230"/>
      <c r="P61" s="230"/>
    </row>
    <row r="62" spans="1:18" ht="14.1" customHeight="1" x14ac:dyDescent="0.2">
      <c r="A62" s="275">
        <v>52</v>
      </c>
      <c r="B62" s="141" t="s">
        <v>582</v>
      </c>
      <c r="C62" s="99">
        <v>0</v>
      </c>
      <c r="D62" s="99">
        <v>579.59</v>
      </c>
      <c r="E62" s="99">
        <v>0</v>
      </c>
      <c r="F62" s="100">
        <v>6139.5</v>
      </c>
      <c r="G62" s="99">
        <v>0</v>
      </c>
      <c r="H62" s="144">
        <v>0</v>
      </c>
      <c r="I62" s="288">
        <f t="shared" si="17"/>
        <v>1059.2832864611189</v>
      </c>
      <c r="J62" s="289">
        <f t="shared" si="6"/>
        <v>1059.2832864611189</v>
      </c>
      <c r="K62" s="100">
        <f>'CD Ratio_2'!C62+'CD Ratio_2'!D62+'CD Ratio_2'!E62</f>
        <v>579.57999999999993</v>
      </c>
      <c r="L62" s="100">
        <f t="shared" si="1"/>
        <v>1.0000000000104592E-2</v>
      </c>
      <c r="M62" s="100">
        <f>'CD Ratio_2'!F62+'CD Ratio_2'!G62+'CD Ratio_2'!H62</f>
        <v>6139.5</v>
      </c>
      <c r="N62" s="100">
        <f t="shared" si="2"/>
        <v>0</v>
      </c>
      <c r="O62" s="230"/>
      <c r="P62" s="230"/>
    </row>
    <row r="63" spans="1:18" ht="14.1" customHeight="1" x14ac:dyDescent="0.2">
      <c r="A63" s="141">
        <v>53</v>
      </c>
      <c r="B63" s="141" t="s">
        <v>593</v>
      </c>
      <c r="C63" s="99">
        <v>0</v>
      </c>
      <c r="D63" s="99">
        <v>13973.13</v>
      </c>
      <c r="E63" s="99">
        <v>0</v>
      </c>
      <c r="F63" s="100">
        <v>13473.73</v>
      </c>
      <c r="G63" s="99">
        <v>0</v>
      </c>
      <c r="H63" s="144">
        <v>0</v>
      </c>
      <c r="I63" s="288">
        <f t="shared" si="17"/>
        <v>96.425997611129361</v>
      </c>
      <c r="J63" s="289">
        <f t="shared" si="6"/>
        <v>96.425997611129361</v>
      </c>
      <c r="K63" s="100">
        <f>'CD Ratio_2'!C63+'CD Ratio_2'!D63+'CD Ratio_2'!E63</f>
        <v>13973.13</v>
      </c>
      <c r="L63" s="100">
        <f t="shared" si="1"/>
        <v>0</v>
      </c>
      <c r="M63" s="100">
        <f>'CD Ratio_2'!F63+'CD Ratio_2'!G63+'CD Ratio_2'!H63</f>
        <v>13473.72</v>
      </c>
      <c r="N63" s="100">
        <f t="shared" si="2"/>
        <v>1.0000000000218279E-2</v>
      </c>
      <c r="O63" s="230"/>
      <c r="P63" s="230"/>
    </row>
    <row r="64" spans="1:18" s="287" customFormat="1" ht="14.1" customHeight="1" x14ac:dyDescent="0.2">
      <c r="A64" s="138"/>
      <c r="B64" s="138" t="s">
        <v>594</v>
      </c>
      <c r="C64" s="143">
        <f>SUM(C57:C63)</f>
        <v>0</v>
      </c>
      <c r="D64" s="143">
        <f t="shared" ref="D64:G64" si="18">SUM(D57:D63)</f>
        <v>127099.17</v>
      </c>
      <c r="E64" s="143">
        <f t="shared" si="18"/>
        <v>0</v>
      </c>
      <c r="F64" s="143">
        <f t="shared" si="18"/>
        <v>288879.20999999996</v>
      </c>
      <c r="G64" s="143">
        <f t="shared" si="18"/>
        <v>0</v>
      </c>
      <c r="H64" s="144">
        <v>0</v>
      </c>
      <c r="I64" s="288">
        <f t="shared" si="17"/>
        <v>227.28646457722735</v>
      </c>
      <c r="J64" s="288">
        <f t="shared" si="6"/>
        <v>227.28646457722735</v>
      </c>
      <c r="K64" s="100">
        <f>'CD Ratio_2'!C64+'CD Ratio_2'!D64+'CD Ratio_2'!E64</f>
        <v>127099.15999999999</v>
      </c>
      <c r="L64" s="100">
        <f t="shared" si="1"/>
        <v>1.0000000009313226E-2</v>
      </c>
      <c r="M64" s="100">
        <f>'CD Ratio_2'!F64+'CD Ratio_2'!G64+'CD Ratio_2'!H64</f>
        <v>288879.19</v>
      </c>
      <c r="N64" s="100">
        <f t="shared" si="2"/>
        <v>1.9999999960418791E-2</v>
      </c>
      <c r="O64" s="230"/>
      <c r="P64" s="230"/>
      <c r="Q64" s="300"/>
    </row>
    <row r="65" spans="1:17" s="287" customFormat="1" ht="14.1" customHeight="1" x14ac:dyDescent="0.2">
      <c r="A65" s="137"/>
      <c r="B65" s="138" t="s">
        <v>0</v>
      </c>
      <c r="C65" s="143">
        <f>C64+C56+C54+C50</f>
        <v>36529086.630000003</v>
      </c>
      <c r="D65" s="143">
        <f t="shared" ref="D65:G65" si="19">D64+D56+D54+D50</f>
        <v>36885915.25</v>
      </c>
      <c r="E65" s="143">
        <f t="shared" si="19"/>
        <v>27285079.879000001</v>
      </c>
      <c r="F65" s="143">
        <f t="shared" si="19"/>
        <v>27331258.68</v>
      </c>
      <c r="G65" s="143">
        <f t="shared" si="19"/>
        <v>762643</v>
      </c>
      <c r="H65" s="144">
        <f t="shared" ref="H65" si="20">E65*100/C65</f>
        <v>74.69412020992543</v>
      </c>
      <c r="I65" s="144">
        <f t="shared" si="17"/>
        <v>74.096734471025499</v>
      </c>
      <c r="J65" s="144">
        <f t="shared" si="6"/>
        <v>76.164306862359879</v>
      </c>
      <c r="K65" s="100">
        <f>'CD Ratio_2'!C65+'CD Ratio_2'!D65+'CD Ratio_2'!E65</f>
        <v>36885915.609999999</v>
      </c>
      <c r="L65" s="100">
        <f t="shared" si="1"/>
        <v>-0.35999999940395355</v>
      </c>
      <c r="M65" s="100">
        <f>'CD Ratio_2'!F65+'CD Ratio_2'!G65+'CD Ratio_2'!H65</f>
        <v>27331258.710000001</v>
      </c>
      <c r="N65" s="100">
        <f t="shared" si="2"/>
        <v>-3.0000001192092896E-2</v>
      </c>
      <c r="O65" s="230">
        <f>(D65-C65)/100</f>
        <v>3568.2861999999732</v>
      </c>
      <c r="P65" s="230">
        <f>(F65-E65)/100</f>
        <v>461.78800999999044</v>
      </c>
      <c r="Q65" s="300"/>
    </row>
    <row r="66" spans="1:17" ht="14.1" customHeight="1" x14ac:dyDescent="0.2">
      <c r="C66" s="230"/>
      <c r="D66" s="230"/>
      <c r="E66" s="230"/>
      <c r="F66" s="230" t="s">
        <v>999</v>
      </c>
      <c r="G66" s="230"/>
      <c r="H66" s="230"/>
      <c r="I66" s="231"/>
    </row>
    <row r="67" spans="1:17" x14ac:dyDescent="0.2">
      <c r="F67" s="42"/>
      <c r="H67" s="98"/>
    </row>
    <row r="69" spans="1:17" x14ac:dyDescent="0.2">
      <c r="D69" s="169"/>
      <c r="F69" s="154"/>
      <c r="G69" s="154"/>
      <c r="H69" s="154"/>
      <c r="I69" s="154"/>
      <c r="J69" s="154"/>
      <c r="K69" s="102"/>
      <c r="L69" s="102"/>
      <c r="M69" s="102"/>
      <c r="N69" s="102"/>
    </row>
    <row r="70" spans="1:17" x14ac:dyDescent="0.2">
      <c r="H70" s="154"/>
    </row>
    <row r="71" spans="1:17" x14ac:dyDescent="0.2">
      <c r="H71" s="154"/>
    </row>
  </sheetData>
  <sheetProtection formatCells="0" formatColumns="0" formatRows="0" insertColumns="0" insertRows="0" insertHyperlinks="0" deleteColumns="0" deleteRows="0" selectLockedCells="1" sort="0" autoFilter="0" pivotTables="0"/>
  <autoFilter ref="C5:N58"/>
  <mergeCells count="10">
    <mergeCell ref="O4:P4"/>
    <mergeCell ref="K4:N4"/>
    <mergeCell ref="A1:J1"/>
    <mergeCell ref="H3:J3"/>
    <mergeCell ref="A2:J2"/>
    <mergeCell ref="A4:A5"/>
    <mergeCell ref="B4:B5"/>
    <mergeCell ref="C4:D4"/>
    <mergeCell ref="H4:J4"/>
    <mergeCell ref="E4:G4"/>
  </mergeCells>
  <phoneticPr fontId="10" type="noConversion"/>
  <conditionalFormatting sqref="L1:L1048576">
    <cfRule type="cellIs" dxfId="19" priority="2" operator="greaterThan">
      <formula>0</formula>
    </cfRule>
  </conditionalFormatting>
  <conditionalFormatting sqref="N1:N1048576">
    <cfRule type="cellIs" dxfId="18" priority="1" operator="greaterThan">
      <formula>0</formula>
    </cfRule>
  </conditionalFormatting>
  <pageMargins left="1.25" right="0.25" top="0.5" bottom="0.5" header="0.3" footer="0.3"/>
  <pageSetup scale="7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P17" sqref="P17"/>
    </sheetView>
  </sheetViews>
  <sheetFormatPr defaultColWidth="9.140625" defaultRowHeight="13.5" x14ac:dyDescent="0.2"/>
  <cols>
    <col min="1" max="1" width="3.5703125" style="132" bestFit="1" customWidth="1"/>
    <col min="2" max="2" width="20.85546875" style="131" customWidth="1"/>
    <col min="3" max="3" width="14.85546875" style="131" bestFit="1" customWidth="1"/>
    <col min="4" max="4" width="12" style="131" bestFit="1" customWidth="1"/>
    <col min="5" max="5" width="10.42578125" style="133" bestFit="1" customWidth="1"/>
    <col min="6" max="6" width="14.140625" style="131" bestFit="1" customWidth="1"/>
    <col min="7" max="7" width="13.42578125" style="131" bestFit="1" customWidth="1"/>
    <col min="8" max="8" width="12.85546875" style="133" bestFit="1" customWidth="1"/>
    <col min="9" max="9" width="12" style="131" bestFit="1" customWidth="1"/>
    <col min="10" max="10" width="8.42578125" style="133" bestFit="1" customWidth="1"/>
    <col min="11" max="11" width="12.5703125" style="131" customWidth="1"/>
    <col min="12" max="12" width="8.140625" style="133" bestFit="1" customWidth="1"/>
    <col min="13" max="13" width="10.5703125" style="131" bestFit="1" customWidth="1"/>
    <col min="14" max="14" width="12" style="131" bestFit="1" customWidth="1"/>
    <col min="15" max="15" width="7.85546875" style="133" bestFit="1" customWidth="1"/>
    <col min="16" max="16384" width="9.140625" style="131"/>
  </cols>
  <sheetData>
    <row r="1" spans="1:15" ht="18.75" x14ac:dyDescent="0.2">
      <c r="A1" s="586" t="s">
        <v>292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</row>
    <row r="2" spans="1:15" x14ac:dyDescent="0.2">
      <c r="A2" s="481" t="s">
        <v>290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</row>
    <row r="3" spans="1:15" x14ac:dyDescent="0.2">
      <c r="L3" s="585" t="s">
        <v>106</v>
      </c>
      <c r="M3" s="585"/>
      <c r="N3" s="585"/>
      <c r="O3" s="585"/>
    </row>
    <row r="5" spans="1:15" s="134" customFormat="1" ht="54" x14ac:dyDescent="0.2">
      <c r="A5" s="128" t="s">
        <v>111</v>
      </c>
      <c r="B5" s="128" t="s">
        <v>275</v>
      </c>
      <c r="C5" s="128" t="s">
        <v>277</v>
      </c>
      <c r="D5" s="128" t="s">
        <v>278</v>
      </c>
      <c r="E5" s="127" t="s">
        <v>279</v>
      </c>
      <c r="F5" s="128" t="s">
        <v>280</v>
      </c>
      <c r="G5" s="128" t="s">
        <v>281</v>
      </c>
      <c r="H5" s="127" t="s">
        <v>282</v>
      </c>
      <c r="I5" s="128" t="s">
        <v>283</v>
      </c>
      <c r="J5" s="127" t="s">
        <v>284</v>
      </c>
      <c r="K5" s="128" t="s">
        <v>285</v>
      </c>
      <c r="L5" s="127" t="s">
        <v>286</v>
      </c>
      <c r="M5" s="128" t="s">
        <v>289</v>
      </c>
      <c r="N5" s="128" t="s">
        <v>287</v>
      </c>
      <c r="O5" s="127" t="s">
        <v>288</v>
      </c>
    </row>
    <row r="6" spans="1:15" x14ac:dyDescent="0.2">
      <c r="A6" s="48"/>
      <c r="B6" s="49"/>
      <c r="C6" s="49"/>
      <c r="D6" s="49"/>
      <c r="E6" s="62"/>
      <c r="F6" s="49"/>
      <c r="G6" s="49"/>
      <c r="H6" s="62"/>
      <c r="I6" s="49"/>
      <c r="J6" s="62"/>
      <c r="K6" s="49"/>
      <c r="L6" s="62"/>
      <c r="M6" s="61"/>
      <c r="N6" s="49"/>
      <c r="O6" s="62"/>
    </row>
  </sheetData>
  <sortState ref="B35:O56">
    <sortCondition ref="B35:B56"/>
  </sortState>
  <mergeCells count="3">
    <mergeCell ref="A2:O2"/>
    <mergeCell ref="L3:O3"/>
    <mergeCell ref="A1:O1"/>
  </mergeCells>
  <pageMargins left="0.3" right="0.2" top="1" bottom="0.25" header="0.3" footer="0.3"/>
  <pageSetup paperSize="9" scale="6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="60" zoomScaleNormal="100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H57" sqref="H57"/>
    </sheetView>
  </sheetViews>
  <sheetFormatPr defaultColWidth="9.140625" defaultRowHeight="12.75" x14ac:dyDescent="0.2"/>
  <cols>
    <col min="1" max="1" width="4.140625" style="226" customWidth="1"/>
    <col min="2" max="2" width="16" style="226" customWidth="1"/>
    <col min="3" max="3" width="9.42578125" style="229" customWidth="1"/>
    <col min="4" max="4" width="8.42578125" style="226" customWidth="1"/>
    <col min="5" max="5" width="9.85546875" style="226" customWidth="1"/>
    <col min="6" max="7" width="9.140625" style="226" customWidth="1"/>
    <col min="8" max="8" width="8.42578125" style="226" customWidth="1"/>
    <col min="9" max="9" width="9.140625" style="226"/>
    <col min="10" max="10" width="11.7109375" style="226" customWidth="1"/>
    <col min="11" max="16384" width="9.140625" style="226"/>
  </cols>
  <sheetData>
    <row r="1" spans="1:13" ht="18.75" x14ac:dyDescent="0.3">
      <c r="A1" s="589" t="s">
        <v>637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1:13" ht="20.100000000000001" customHeight="1" x14ac:dyDescent="0.25">
      <c r="C2" s="227"/>
      <c r="D2" s="227"/>
      <c r="F2" s="587"/>
      <c r="G2" s="587"/>
      <c r="H2" s="587"/>
      <c r="I2" s="594" t="s">
        <v>580</v>
      </c>
      <c r="J2" s="594"/>
      <c r="K2" s="594"/>
      <c r="L2" s="594"/>
      <c r="M2" s="273"/>
    </row>
    <row r="3" spans="1:13" s="228" customFormat="1" ht="15" customHeight="1" x14ac:dyDescent="0.2">
      <c r="A3" s="590" t="s">
        <v>111</v>
      </c>
      <c r="B3" s="590" t="s">
        <v>517</v>
      </c>
      <c r="C3" s="588" t="s">
        <v>516</v>
      </c>
      <c r="D3" s="588"/>
      <c r="E3" s="588"/>
      <c r="F3" s="588"/>
      <c r="G3" s="588"/>
      <c r="H3" s="588"/>
      <c r="I3" s="588"/>
      <c r="J3" s="592" t="s">
        <v>525</v>
      </c>
      <c r="K3" s="592" t="s">
        <v>526</v>
      </c>
      <c r="L3" s="592" t="s">
        <v>527</v>
      </c>
      <c r="M3" s="592" t="s">
        <v>528</v>
      </c>
    </row>
    <row r="4" spans="1:13" ht="42.75" x14ac:dyDescent="0.2">
      <c r="A4" s="591"/>
      <c r="B4" s="591"/>
      <c r="C4" s="264" t="s">
        <v>518</v>
      </c>
      <c r="D4" s="264" t="s">
        <v>519</v>
      </c>
      <c r="E4" s="264" t="s">
        <v>520</v>
      </c>
      <c r="F4" s="264" t="s">
        <v>521</v>
      </c>
      <c r="G4" s="264" t="s">
        <v>522</v>
      </c>
      <c r="H4" s="264" t="s">
        <v>523</v>
      </c>
      <c r="I4" s="264" t="s">
        <v>524</v>
      </c>
      <c r="J4" s="593"/>
      <c r="K4" s="593"/>
      <c r="L4" s="593"/>
      <c r="M4" s="593"/>
    </row>
    <row r="5" spans="1:13" ht="15" x14ac:dyDescent="0.2">
      <c r="A5" s="265">
        <v>1</v>
      </c>
      <c r="B5" s="268" t="s">
        <v>529</v>
      </c>
      <c r="C5" s="263">
        <v>0.23377000000000001</v>
      </c>
      <c r="D5" s="263">
        <v>1.34842</v>
      </c>
      <c r="E5" s="263">
        <v>0.79369000000000001</v>
      </c>
      <c r="F5" s="263">
        <v>0.78849999999999998</v>
      </c>
      <c r="G5" s="271">
        <v>1.58219</v>
      </c>
      <c r="H5" s="263">
        <v>0.39387</v>
      </c>
      <c r="I5" s="263">
        <v>24.8939760711419</v>
      </c>
      <c r="J5" s="263">
        <v>14.531534594999998</v>
      </c>
      <c r="K5" s="263">
        <v>1.2799</v>
      </c>
      <c r="L5" s="263">
        <v>1.1730100000000001</v>
      </c>
      <c r="M5" s="267">
        <v>74.138377818087605</v>
      </c>
    </row>
    <row r="6" spans="1:13" ht="15" x14ac:dyDescent="0.2">
      <c r="A6" s="265">
        <v>2</v>
      </c>
      <c r="B6" s="268" t="s">
        <v>530</v>
      </c>
      <c r="C6" s="263">
        <v>1.8706100000000001</v>
      </c>
      <c r="D6" s="263">
        <v>1.1020700000000001</v>
      </c>
      <c r="E6" s="263">
        <v>1.4766999999999999</v>
      </c>
      <c r="F6" s="263">
        <v>1.4959800000000001</v>
      </c>
      <c r="G6" s="271">
        <v>2.97268</v>
      </c>
      <c r="H6" s="263">
        <v>0.89556999999999998</v>
      </c>
      <c r="I6" s="263">
        <v>30.126687029885492</v>
      </c>
      <c r="J6" s="263">
        <v>45.426600336000014</v>
      </c>
      <c r="K6" s="263">
        <v>1.8855599999999999</v>
      </c>
      <c r="L6" s="263">
        <v>2.5681699999999998</v>
      </c>
      <c r="M6" s="267">
        <v>86.392413579665487</v>
      </c>
    </row>
    <row r="7" spans="1:13" ht="15" x14ac:dyDescent="0.2">
      <c r="A7" s="265">
        <v>3</v>
      </c>
      <c r="B7" s="268" t="s">
        <v>531</v>
      </c>
      <c r="C7" s="263">
        <v>1.47113</v>
      </c>
      <c r="D7" s="263">
        <v>1.00972</v>
      </c>
      <c r="E7" s="263">
        <v>1.18452</v>
      </c>
      <c r="F7" s="263">
        <v>1.29633</v>
      </c>
      <c r="G7" s="271">
        <v>2.4808500000000002</v>
      </c>
      <c r="H7" s="263">
        <v>0.24373</v>
      </c>
      <c r="I7" s="263">
        <v>9.824455327811032</v>
      </c>
      <c r="J7" s="263">
        <v>46.139081375000004</v>
      </c>
      <c r="K7" s="263">
        <v>1.6603300000000001</v>
      </c>
      <c r="L7" s="263">
        <v>1.9903900000000001</v>
      </c>
      <c r="M7" s="267">
        <v>80.230163048954992</v>
      </c>
    </row>
    <row r="8" spans="1:13" ht="15" x14ac:dyDescent="0.2">
      <c r="A8" s="265">
        <v>4</v>
      </c>
      <c r="B8" s="268" t="s">
        <v>532</v>
      </c>
      <c r="C8" s="263">
        <v>2.1027200000000001</v>
      </c>
      <c r="D8" s="263">
        <v>1.66414</v>
      </c>
      <c r="E8" s="263">
        <v>1.9694700000000001</v>
      </c>
      <c r="F8" s="263">
        <v>1.79739</v>
      </c>
      <c r="G8" s="271">
        <v>3.7668599999999999</v>
      </c>
      <c r="H8" s="263">
        <v>1.08806</v>
      </c>
      <c r="I8" s="263">
        <v>28.885066076254493</v>
      </c>
      <c r="J8" s="263">
        <v>32.761165595000001</v>
      </c>
      <c r="K8" s="263">
        <v>2.6805699999999999</v>
      </c>
      <c r="L8" s="263">
        <v>3.0911</v>
      </c>
      <c r="M8" s="267">
        <v>82.06038982069947</v>
      </c>
    </row>
    <row r="9" spans="1:13" ht="15" x14ac:dyDescent="0.2">
      <c r="A9" s="265">
        <v>5</v>
      </c>
      <c r="B9" s="266" t="s">
        <v>533</v>
      </c>
      <c r="C9" s="263">
        <v>3.2500200000000001</v>
      </c>
      <c r="D9" s="263">
        <v>1.96024</v>
      </c>
      <c r="E9" s="263">
        <v>2.6308600000000002</v>
      </c>
      <c r="F9" s="263">
        <v>2.5794000000000001</v>
      </c>
      <c r="G9" s="271">
        <v>5.2102599999999999</v>
      </c>
      <c r="H9" s="263">
        <v>0.73860999999999999</v>
      </c>
      <c r="I9" s="263">
        <v>14.176067988929537</v>
      </c>
      <c r="J9" s="263">
        <v>82.934303876000001</v>
      </c>
      <c r="K9" s="263">
        <v>3.2048800000000002</v>
      </c>
      <c r="L9" s="263">
        <v>4.4048499999999997</v>
      </c>
      <c r="M9" s="267">
        <v>84.541846280224007</v>
      </c>
    </row>
    <row r="10" spans="1:13" ht="15" x14ac:dyDescent="0.2">
      <c r="A10" s="265">
        <v>6</v>
      </c>
      <c r="B10" s="268" t="s">
        <v>534</v>
      </c>
      <c r="C10" s="269">
        <v>3.0057299999999998</v>
      </c>
      <c r="D10" s="269">
        <v>2.5072700000000001</v>
      </c>
      <c r="E10" s="269">
        <v>2.52698</v>
      </c>
      <c r="F10" s="269">
        <v>2.9860199999999999</v>
      </c>
      <c r="G10" s="355">
        <v>5.5129999999999999</v>
      </c>
      <c r="H10" s="269">
        <v>1.5047600000000001</v>
      </c>
      <c r="I10" s="263">
        <v>27.294757845093415</v>
      </c>
      <c r="J10" s="263">
        <v>49.05847784300002</v>
      </c>
      <c r="K10" s="269">
        <v>4.1321199999999996</v>
      </c>
      <c r="L10" s="269">
        <v>4.2904400000000003</v>
      </c>
      <c r="M10" s="267">
        <v>77.824052240159631</v>
      </c>
    </row>
    <row r="11" spans="1:13" ht="15" x14ac:dyDescent="0.2">
      <c r="A11" s="265">
        <v>7</v>
      </c>
      <c r="B11" s="268" t="s">
        <v>535</v>
      </c>
      <c r="C11" s="263">
        <v>2.7379600000000002</v>
      </c>
      <c r="D11" s="263">
        <v>1.4422600000000001</v>
      </c>
      <c r="E11" s="263">
        <v>2.1421700000000001</v>
      </c>
      <c r="F11" s="263">
        <v>2.0380500000000001</v>
      </c>
      <c r="G11" s="271">
        <v>4.1802200000000003</v>
      </c>
      <c r="H11" s="263">
        <v>0.73673999999999995</v>
      </c>
      <c r="I11" s="263">
        <v>17.6244312500299</v>
      </c>
      <c r="J11" s="263">
        <v>67.505580380000012</v>
      </c>
      <c r="K11" s="263">
        <v>2.8248899999999999</v>
      </c>
      <c r="L11" s="263">
        <v>3.46645</v>
      </c>
      <c r="M11" s="267">
        <v>82.925061360406858</v>
      </c>
    </row>
    <row r="12" spans="1:13" ht="15" x14ac:dyDescent="0.2">
      <c r="A12" s="265">
        <v>8</v>
      </c>
      <c r="B12" s="268" t="s">
        <v>536</v>
      </c>
      <c r="C12" s="263">
        <v>2.07531</v>
      </c>
      <c r="D12" s="263">
        <v>2.6446800000000001</v>
      </c>
      <c r="E12" s="263">
        <v>2.6369400000000001</v>
      </c>
      <c r="F12" s="263">
        <v>2.0830500000000001</v>
      </c>
      <c r="G12" s="271">
        <v>4.7199900000000001</v>
      </c>
      <c r="H12" s="263">
        <v>0.68162</v>
      </c>
      <c r="I12" s="263">
        <v>14.441132290534515</v>
      </c>
      <c r="J12" s="263">
        <v>73.198644888000018</v>
      </c>
      <c r="K12" s="263">
        <v>3.26187</v>
      </c>
      <c r="L12" s="263">
        <v>3.2846700000000002</v>
      </c>
      <c r="M12" s="267">
        <v>69.590613539435466</v>
      </c>
    </row>
    <row r="13" spans="1:13" ht="15" x14ac:dyDescent="0.2">
      <c r="A13" s="265">
        <v>9</v>
      </c>
      <c r="B13" s="268" t="s">
        <v>537</v>
      </c>
      <c r="C13" s="263">
        <v>1.7135899999999999</v>
      </c>
      <c r="D13" s="263">
        <v>5.9757600000000002</v>
      </c>
      <c r="E13" s="263">
        <v>3.7948</v>
      </c>
      <c r="F13" s="263">
        <v>3.8945500000000002</v>
      </c>
      <c r="G13" s="271">
        <v>7.6893500000000001</v>
      </c>
      <c r="H13" s="263">
        <v>1.5767100000000001</v>
      </c>
      <c r="I13" s="263">
        <v>20.50511421641621</v>
      </c>
      <c r="J13" s="263">
        <v>140.08064569600003</v>
      </c>
      <c r="K13" s="263">
        <v>5.4676400000000003</v>
      </c>
      <c r="L13" s="263">
        <v>6.2211299999999996</v>
      </c>
      <c r="M13" s="267">
        <v>80.905798279438429</v>
      </c>
    </row>
    <row r="14" spans="1:13" ht="15" x14ac:dyDescent="0.2">
      <c r="A14" s="265">
        <v>10</v>
      </c>
      <c r="B14" s="268" t="s">
        <v>538</v>
      </c>
      <c r="C14" s="263">
        <v>1.2758499999999999</v>
      </c>
      <c r="D14" s="263">
        <v>1.4342600000000001</v>
      </c>
      <c r="E14" s="263">
        <v>1.28606</v>
      </c>
      <c r="F14" s="263">
        <v>1.42405</v>
      </c>
      <c r="G14" s="271">
        <v>2.7101099999999998</v>
      </c>
      <c r="H14" s="263">
        <v>0.55276000000000003</v>
      </c>
      <c r="I14" s="263">
        <v>20.396220079627767</v>
      </c>
      <c r="J14" s="263">
        <v>25.728657821999999</v>
      </c>
      <c r="K14" s="263">
        <v>2.1069200000000001</v>
      </c>
      <c r="L14" s="263">
        <v>2.2919399999999999</v>
      </c>
      <c r="M14" s="267">
        <v>84.569999003730473</v>
      </c>
    </row>
    <row r="15" spans="1:13" ht="15" x14ac:dyDescent="0.2">
      <c r="A15" s="265">
        <v>11</v>
      </c>
      <c r="B15" s="268" t="s">
        <v>539</v>
      </c>
      <c r="C15" s="263">
        <v>1.42154</v>
      </c>
      <c r="D15" s="263">
        <v>5.7794699999999999</v>
      </c>
      <c r="E15" s="263">
        <v>3.77129</v>
      </c>
      <c r="F15" s="263">
        <v>3.4297200000000001</v>
      </c>
      <c r="G15" s="271">
        <v>7.2010100000000001</v>
      </c>
      <c r="H15" s="263">
        <v>1.13839</v>
      </c>
      <c r="I15" s="263">
        <v>15.808754605256762</v>
      </c>
      <c r="J15" s="263">
        <v>108.90974694000001</v>
      </c>
      <c r="K15" s="263">
        <v>4.1360799999999998</v>
      </c>
      <c r="L15" s="263">
        <v>5.0455399999999999</v>
      </c>
      <c r="M15" s="267">
        <v>70.067115585174847</v>
      </c>
    </row>
    <row r="16" spans="1:13" ht="15" x14ac:dyDescent="0.2">
      <c r="A16" s="265">
        <v>12</v>
      </c>
      <c r="B16" s="268" t="s">
        <v>540</v>
      </c>
      <c r="C16" s="263">
        <v>3.7880099999999999</v>
      </c>
      <c r="D16" s="263">
        <v>3.3035899999999998</v>
      </c>
      <c r="E16" s="263">
        <v>3.63503</v>
      </c>
      <c r="F16" s="263">
        <v>3.4565700000000001</v>
      </c>
      <c r="G16" s="271">
        <v>7.0915999999999997</v>
      </c>
      <c r="H16" s="263">
        <v>1.03278</v>
      </c>
      <c r="I16" s="263">
        <v>14.563427153251736</v>
      </c>
      <c r="J16" s="263">
        <v>137.59368182999998</v>
      </c>
      <c r="K16" s="263">
        <v>4.8471099999999998</v>
      </c>
      <c r="L16" s="263">
        <v>6.0236000000000001</v>
      </c>
      <c r="M16" s="267">
        <v>84.939928930001699</v>
      </c>
    </row>
    <row r="17" spans="1:13" ht="15" x14ac:dyDescent="0.2">
      <c r="A17" s="265">
        <v>13</v>
      </c>
      <c r="B17" s="268" t="s">
        <v>541</v>
      </c>
      <c r="C17" s="263">
        <v>4.1482599999999996</v>
      </c>
      <c r="D17" s="263">
        <v>2.7336399999999998</v>
      </c>
      <c r="E17" s="263">
        <v>3.5923600000000002</v>
      </c>
      <c r="F17" s="263">
        <v>3.2895400000000001</v>
      </c>
      <c r="G17" s="271">
        <v>6.8818999999999999</v>
      </c>
      <c r="H17" s="263">
        <v>1.7755700000000001</v>
      </c>
      <c r="I17" s="263">
        <v>25.800578328659238</v>
      </c>
      <c r="J17" s="263">
        <v>58.513847839999997</v>
      </c>
      <c r="K17" s="263">
        <v>5.2672999999999996</v>
      </c>
      <c r="L17" s="263">
        <v>5.5606999999999998</v>
      </c>
      <c r="M17" s="267">
        <v>80.801813452680207</v>
      </c>
    </row>
    <row r="18" spans="1:13" ht="15" x14ac:dyDescent="0.2">
      <c r="A18" s="265">
        <v>14</v>
      </c>
      <c r="B18" s="268" t="s">
        <v>542</v>
      </c>
      <c r="C18" s="263">
        <v>1.8229900000000001</v>
      </c>
      <c r="D18" s="263">
        <v>1.07409</v>
      </c>
      <c r="E18" s="263">
        <v>1.4939100000000001</v>
      </c>
      <c r="F18" s="263">
        <v>1.40317</v>
      </c>
      <c r="G18" s="271">
        <v>2.8970799999999999</v>
      </c>
      <c r="H18" s="263">
        <v>0.53310999999999997</v>
      </c>
      <c r="I18" s="263">
        <v>18.401631988070747</v>
      </c>
      <c r="J18" s="263">
        <v>43.834581100999998</v>
      </c>
      <c r="K18" s="263">
        <v>2.0932499999999998</v>
      </c>
      <c r="L18" s="263">
        <v>2.3856099999999998</v>
      </c>
      <c r="M18" s="267">
        <v>82.345327018929396</v>
      </c>
    </row>
    <row r="19" spans="1:13" ht="15" x14ac:dyDescent="0.2">
      <c r="A19" s="265">
        <v>15</v>
      </c>
      <c r="B19" s="268" t="s">
        <v>543</v>
      </c>
      <c r="C19" s="263">
        <v>2.8131599999999999</v>
      </c>
      <c r="D19" s="263">
        <v>4.0818700000000003</v>
      </c>
      <c r="E19" s="263">
        <v>3.3658800000000002</v>
      </c>
      <c r="F19" s="263">
        <v>3.52915</v>
      </c>
      <c r="G19" s="271">
        <v>6.8950300000000002</v>
      </c>
      <c r="H19" s="263">
        <v>1.5905400000000001</v>
      </c>
      <c r="I19" s="263">
        <v>23.067919936533997</v>
      </c>
      <c r="J19" s="263">
        <v>82.846415098000008</v>
      </c>
      <c r="K19" s="263">
        <v>5.5938100000000004</v>
      </c>
      <c r="L19" s="263">
        <v>5.5357799999999999</v>
      </c>
      <c r="M19" s="267">
        <v>80.286525221790185</v>
      </c>
    </row>
    <row r="20" spans="1:13" ht="15" x14ac:dyDescent="0.2">
      <c r="A20" s="265">
        <v>16</v>
      </c>
      <c r="B20" s="268" t="s">
        <v>544</v>
      </c>
      <c r="C20" s="263">
        <v>5.8211000000000004</v>
      </c>
      <c r="D20" s="263">
        <v>5.1056100000000004</v>
      </c>
      <c r="E20" s="263">
        <v>5.2611999999999997</v>
      </c>
      <c r="F20" s="263">
        <v>5.6655100000000003</v>
      </c>
      <c r="G20" s="271">
        <v>10.92671</v>
      </c>
      <c r="H20" s="263">
        <v>2.6770200000000002</v>
      </c>
      <c r="I20" s="263">
        <v>24.499780812339669</v>
      </c>
      <c r="J20" s="263">
        <v>138.256877653</v>
      </c>
      <c r="K20" s="263">
        <v>8.2996200000000009</v>
      </c>
      <c r="L20" s="263">
        <v>8.5000199999999992</v>
      </c>
      <c r="M20" s="267">
        <v>77.791210712099058</v>
      </c>
    </row>
    <row r="21" spans="1:13" ht="15" x14ac:dyDescent="0.2">
      <c r="A21" s="265">
        <v>17</v>
      </c>
      <c r="B21" s="268" t="s">
        <v>545</v>
      </c>
      <c r="C21" s="263">
        <v>2.8923700000000001</v>
      </c>
      <c r="D21" s="263">
        <v>0.84352000000000005</v>
      </c>
      <c r="E21" s="263">
        <v>1.9177200000000001</v>
      </c>
      <c r="F21" s="263">
        <v>1.8181700000000001</v>
      </c>
      <c r="G21" s="271">
        <v>3.7358899999999999</v>
      </c>
      <c r="H21" s="263">
        <v>0.36612</v>
      </c>
      <c r="I21" s="263">
        <v>9.8000744133258753</v>
      </c>
      <c r="J21" s="263">
        <v>48.457751854999998</v>
      </c>
      <c r="K21" s="263">
        <v>2.79792</v>
      </c>
      <c r="L21" s="263">
        <v>3.2016</v>
      </c>
      <c r="M21" s="267">
        <v>85.698454718955873</v>
      </c>
    </row>
    <row r="22" spans="1:13" ht="15" x14ac:dyDescent="0.2">
      <c r="A22" s="265">
        <v>18</v>
      </c>
      <c r="B22" s="268" t="s">
        <v>546</v>
      </c>
      <c r="C22" s="263">
        <v>2.4824000000000002</v>
      </c>
      <c r="D22" s="263">
        <v>3.1577799999999998</v>
      </c>
      <c r="E22" s="263">
        <v>2.9525800000000002</v>
      </c>
      <c r="F22" s="263">
        <v>2.6876000000000002</v>
      </c>
      <c r="G22" s="271">
        <v>5.64018</v>
      </c>
      <c r="H22" s="263">
        <v>1.3353699999999999</v>
      </c>
      <c r="I22" s="263">
        <v>23.676017432067773</v>
      </c>
      <c r="J22" s="263">
        <v>46.255108976999999</v>
      </c>
      <c r="K22" s="263">
        <v>3.3345500000000001</v>
      </c>
      <c r="L22" s="263">
        <v>4.2519900000000002</v>
      </c>
      <c r="M22" s="267">
        <v>75.387487633373411</v>
      </c>
    </row>
    <row r="23" spans="1:13" ht="15" x14ac:dyDescent="0.2">
      <c r="A23" s="265">
        <v>19</v>
      </c>
      <c r="B23" s="268" t="s">
        <v>547</v>
      </c>
      <c r="C23" s="263">
        <v>1.6332899999999999</v>
      </c>
      <c r="D23" s="263">
        <v>4.5814700000000004</v>
      </c>
      <c r="E23" s="263">
        <v>3.26912</v>
      </c>
      <c r="F23" s="263">
        <v>2.94564</v>
      </c>
      <c r="G23" s="271">
        <v>6.2147600000000001</v>
      </c>
      <c r="H23" s="263">
        <v>1.0491999999999999</v>
      </c>
      <c r="I23" s="263">
        <v>16.882389665892163</v>
      </c>
      <c r="J23" s="263">
        <v>120.68845817600003</v>
      </c>
      <c r="K23" s="263">
        <v>4.2826399999999998</v>
      </c>
      <c r="L23" s="263">
        <v>4.4484300000000001</v>
      </c>
      <c r="M23" s="267">
        <v>71.578468034163834</v>
      </c>
    </row>
    <row r="24" spans="1:13" ht="15" x14ac:dyDescent="0.2">
      <c r="A24" s="265">
        <v>20</v>
      </c>
      <c r="B24" s="268" t="s">
        <v>548</v>
      </c>
      <c r="C24" s="263">
        <v>0.96035000000000004</v>
      </c>
      <c r="D24" s="263">
        <v>0.85185999999999995</v>
      </c>
      <c r="E24" s="263">
        <v>0.87056</v>
      </c>
      <c r="F24" s="263">
        <v>0.94164999999999999</v>
      </c>
      <c r="G24" s="271">
        <v>1.8122100000000001</v>
      </c>
      <c r="H24" s="263">
        <v>0.49534</v>
      </c>
      <c r="I24" s="263">
        <v>27.33347680456459</v>
      </c>
      <c r="J24" s="263">
        <v>26.840214338000003</v>
      </c>
      <c r="K24" s="263">
        <v>1.35381</v>
      </c>
      <c r="L24" s="263">
        <v>1.6047899999999999</v>
      </c>
      <c r="M24" s="267">
        <v>88.554306620093683</v>
      </c>
    </row>
    <row r="25" spans="1:13" ht="15" x14ac:dyDescent="0.2">
      <c r="A25" s="265">
        <v>21</v>
      </c>
      <c r="B25" s="268" t="s">
        <v>549</v>
      </c>
      <c r="C25" s="263">
        <v>1.8205800000000001</v>
      </c>
      <c r="D25" s="263">
        <v>2.1020799999999999</v>
      </c>
      <c r="E25" s="263">
        <v>1.94594</v>
      </c>
      <c r="F25" s="263">
        <v>1.97672</v>
      </c>
      <c r="G25" s="271">
        <v>3.92266</v>
      </c>
      <c r="H25" s="263">
        <v>0.78383000000000003</v>
      </c>
      <c r="I25" s="263">
        <v>19.982103980462238</v>
      </c>
      <c r="J25" s="263">
        <v>76.830492028000009</v>
      </c>
      <c r="K25" s="263">
        <v>2.9350200000000002</v>
      </c>
      <c r="L25" s="263">
        <v>3.4594</v>
      </c>
      <c r="M25" s="267">
        <v>88.190156679396125</v>
      </c>
    </row>
    <row r="26" spans="1:13" ht="15" x14ac:dyDescent="0.2">
      <c r="A26" s="265">
        <v>22</v>
      </c>
      <c r="B26" s="268" t="s">
        <v>550</v>
      </c>
      <c r="C26" s="263">
        <v>2.23014</v>
      </c>
      <c r="D26" s="263">
        <v>8.8545099999999994</v>
      </c>
      <c r="E26" s="263">
        <v>4.9944499999999996</v>
      </c>
      <c r="F26" s="263">
        <v>6.0902000000000003</v>
      </c>
      <c r="G26" s="271">
        <v>11.08465</v>
      </c>
      <c r="H26" s="263">
        <v>2.2437100000000001</v>
      </c>
      <c r="I26" s="263">
        <v>20.241595359348288</v>
      </c>
      <c r="J26" s="263">
        <v>204.02799369800002</v>
      </c>
      <c r="K26" s="263">
        <v>8.9304400000000008</v>
      </c>
      <c r="L26" s="263">
        <v>8.7920200000000008</v>
      </c>
      <c r="M26" s="267">
        <v>79.317073610804144</v>
      </c>
    </row>
    <row r="27" spans="1:13" ht="15" x14ac:dyDescent="0.2">
      <c r="A27" s="265">
        <v>23</v>
      </c>
      <c r="B27" s="268" t="s">
        <v>551</v>
      </c>
      <c r="C27" s="263">
        <v>2.923</v>
      </c>
      <c r="D27" s="263">
        <v>5.2019500000000001</v>
      </c>
      <c r="E27" s="263">
        <v>3.91214</v>
      </c>
      <c r="F27" s="263">
        <v>4.2128100000000002</v>
      </c>
      <c r="G27" s="271">
        <v>8.1249500000000001</v>
      </c>
      <c r="H27" s="263">
        <v>1.32037</v>
      </c>
      <c r="I27" s="263">
        <v>16.250807697278137</v>
      </c>
      <c r="J27" s="263">
        <v>162.33457463599999</v>
      </c>
      <c r="K27" s="263">
        <v>5.7223899999999999</v>
      </c>
      <c r="L27" s="263">
        <v>6.8957899999999999</v>
      </c>
      <c r="M27" s="267">
        <v>84.871783826362005</v>
      </c>
    </row>
    <row r="28" spans="1:13" ht="15" x14ac:dyDescent="0.2">
      <c r="A28" s="265">
        <v>24</v>
      </c>
      <c r="B28" s="268" t="s">
        <v>552</v>
      </c>
      <c r="C28" s="263">
        <v>2.5549400000000002</v>
      </c>
      <c r="D28" s="263">
        <v>3.8681199999999998</v>
      </c>
      <c r="E28" s="263">
        <v>3.1090900000000001</v>
      </c>
      <c r="F28" s="263">
        <v>3.3139699999999999</v>
      </c>
      <c r="G28" s="271">
        <v>6.4230600000000004</v>
      </c>
      <c r="H28" s="263">
        <v>1.6958299999999999</v>
      </c>
      <c r="I28" s="263">
        <v>26.402213275292461</v>
      </c>
      <c r="J28" s="263">
        <v>62.476946583000007</v>
      </c>
      <c r="K28" s="263">
        <v>3.83196</v>
      </c>
      <c r="L28" s="263">
        <v>5.3802300000000001</v>
      </c>
      <c r="M28" s="267">
        <v>83.76428057654762</v>
      </c>
    </row>
    <row r="29" spans="1:13" ht="15" x14ac:dyDescent="0.2">
      <c r="A29" s="265">
        <v>25</v>
      </c>
      <c r="B29" s="268" t="s">
        <v>553</v>
      </c>
      <c r="C29" s="263">
        <v>2.72803</v>
      </c>
      <c r="D29" s="263">
        <v>1.3148599999999999</v>
      </c>
      <c r="E29" s="263">
        <v>1.94953</v>
      </c>
      <c r="F29" s="263">
        <v>2.0933600000000001</v>
      </c>
      <c r="G29" s="271">
        <v>4.0428899999999999</v>
      </c>
      <c r="H29" s="263">
        <v>0.53883000000000003</v>
      </c>
      <c r="I29" s="263">
        <v>13.327842211883084</v>
      </c>
      <c r="J29" s="263">
        <v>79.572097304000025</v>
      </c>
      <c r="K29" s="263">
        <v>2.87799</v>
      </c>
      <c r="L29" s="263">
        <v>3.1920199999999999</v>
      </c>
      <c r="M29" s="267">
        <v>78.953916628946132</v>
      </c>
    </row>
    <row r="30" spans="1:13" ht="15" x14ac:dyDescent="0.2">
      <c r="A30" s="265">
        <v>26</v>
      </c>
      <c r="B30" s="268" t="s">
        <v>554</v>
      </c>
      <c r="C30" s="263">
        <v>3.2539199999999999</v>
      </c>
      <c r="D30" s="263">
        <v>1.19075</v>
      </c>
      <c r="E30" s="263">
        <v>2.2021000000000002</v>
      </c>
      <c r="F30" s="263">
        <v>2.2425700000000002</v>
      </c>
      <c r="G30" s="271">
        <v>4.4446700000000003</v>
      </c>
      <c r="H30" s="263">
        <v>0.77942</v>
      </c>
      <c r="I30" s="263">
        <v>17.53606004495272</v>
      </c>
      <c r="J30" s="263">
        <v>45.557122748999994</v>
      </c>
      <c r="K30" s="263">
        <v>3.47038</v>
      </c>
      <c r="L30" s="263">
        <v>3.5102000000000002</v>
      </c>
      <c r="M30" s="267">
        <v>78.975491993781318</v>
      </c>
    </row>
    <row r="31" spans="1:13" ht="15" x14ac:dyDescent="0.2">
      <c r="A31" s="265">
        <v>27</v>
      </c>
      <c r="B31" s="268" t="s">
        <v>555</v>
      </c>
      <c r="C31" s="263">
        <v>2.6649699999999998</v>
      </c>
      <c r="D31" s="263">
        <v>0.79656000000000005</v>
      </c>
      <c r="E31" s="263">
        <v>1.60354</v>
      </c>
      <c r="F31" s="263">
        <v>1.85799</v>
      </c>
      <c r="G31" s="271">
        <v>3.4615300000000002</v>
      </c>
      <c r="H31" s="263">
        <v>0.34603</v>
      </c>
      <c r="I31" s="263">
        <v>9.9964466579807194</v>
      </c>
      <c r="J31" s="263">
        <v>64.376240642999988</v>
      </c>
      <c r="K31" s="263">
        <v>2.8558699999999999</v>
      </c>
      <c r="L31" s="263">
        <v>2.9603799999999998</v>
      </c>
      <c r="M31" s="267">
        <v>85.52229794339496</v>
      </c>
    </row>
    <row r="32" spans="1:13" ht="15" x14ac:dyDescent="0.2">
      <c r="A32" s="265">
        <v>28</v>
      </c>
      <c r="B32" s="268" t="s">
        <v>556</v>
      </c>
      <c r="C32" s="263">
        <v>2.3465699999999998</v>
      </c>
      <c r="D32" s="263">
        <v>3.22024</v>
      </c>
      <c r="E32" s="263">
        <v>2.83846</v>
      </c>
      <c r="F32" s="263">
        <v>2.7283499999999998</v>
      </c>
      <c r="G32" s="271">
        <v>5.5668100000000003</v>
      </c>
      <c r="H32" s="263">
        <v>1.00722</v>
      </c>
      <c r="I32" s="263">
        <v>18.093306579531184</v>
      </c>
      <c r="J32" s="263">
        <v>70.857777463999994</v>
      </c>
      <c r="K32" s="263">
        <v>4.2340400000000002</v>
      </c>
      <c r="L32" s="263">
        <v>4.5543699999999996</v>
      </c>
      <c r="M32" s="267">
        <v>81.81292337981715</v>
      </c>
    </row>
    <row r="33" spans="1:13" ht="15" x14ac:dyDescent="0.2">
      <c r="A33" s="265">
        <v>29</v>
      </c>
      <c r="B33" s="268" t="s">
        <v>557</v>
      </c>
      <c r="C33" s="263">
        <v>1.78396</v>
      </c>
      <c r="D33" s="263">
        <v>4.1315499999999998</v>
      </c>
      <c r="E33" s="263">
        <v>3.3149600000000001</v>
      </c>
      <c r="F33" s="263">
        <v>2.6005500000000001</v>
      </c>
      <c r="G33" s="271">
        <v>5.9155100000000003</v>
      </c>
      <c r="H33" s="263">
        <v>1.06481</v>
      </c>
      <c r="I33" s="263">
        <v>18.000307665780298</v>
      </c>
      <c r="J33" s="263">
        <v>74.623017855000001</v>
      </c>
      <c r="K33" s="263">
        <v>3.6941899999999999</v>
      </c>
      <c r="L33" s="263">
        <v>4.3708</v>
      </c>
      <c r="M33" s="267">
        <v>73.887120468057688</v>
      </c>
    </row>
    <row r="34" spans="1:13" ht="15" x14ac:dyDescent="0.2">
      <c r="A34" s="265">
        <v>30</v>
      </c>
      <c r="B34" s="268" t="s">
        <v>558</v>
      </c>
      <c r="C34" s="263">
        <v>2.97594</v>
      </c>
      <c r="D34" s="263">
        <v>1.4867900000000001</v>
      </c>
      <c r="E34" s="263">
        <v>2.2679399999999998</v>
      </c>
      <c r="F34" s="263">
        <v>2.1947899999999998</v>
      </c>
      <c r="G34" s="271">
        <v>4.4627299999999996</v>
      </c>
      <c r="H34" s="263">
        <v>0.78481000000000001</v>
      </c>
      <c r="I34" s="263">
        <v>17.585872324787744</v>
      </c>
      <c r="J34" s="263">
        <v>62.860419452999999</v>
      </c>
      <c r="K34" s="263">
        <v>3.3642500000000002</v>
      </c>
      <c r="L34" s="263">
        <v>3.6187499999999999</v>
      </c>
      <c r="M34" s="267">
        <v>81.088257636021012</v>
      </c>
    </row>
    <row r="35" spans="1:13" ht="15" x14ac:dyDescent="0.2">
      <c r="A35" s="265">
        <v>31</v>
      </c>
      <c r="B35" s="268" t="s">
        <v>559</v>
      </c>
      <c r="C35" s="263">
        <v>1.00814</v>
      </c>
      <c r="D35" s="263">
        <v>1.98916</v>
      </c>
      <c r="E35" s="263">
        <v>1.57758</v>
      </c>
      <c r="F35" s="263">
        <v>1.4197200000000001</v>
      </c>
      <c r="G35" s="271">
        <v>2.9973000000000001</v>
      </c>
      <c r="H35" s="263">
        <v>0.55691999999999997</v>
      </c>
      <c r="I35" s="263">
        <v>18.580722650385347</v>
      </c>
      <c r="J35" s="263">
        <v>50.889479784999999</v>
      </c>
      <c r="K35" s="263">
        <v>2.0204800000000001</v>
      </c>
      <c r="L35" s="263">
        <v>2.37182</v>
      </c>
      <c r="M35" s="267">
        <v>79.131885363493808</v>
      </c>
    </row>
    <row r="36" spans="1:13" ht="15" x14ac:dyDescent="0.2">
      <c r="A36" s="265">
        <v>32</v>
      </c>
      <c r="B36" s="268" t="s">
        <v>560</v>
      </c>
      <c r="C36" s="263">
        <v>1.9348099999999999</v>
      </c>
      <c r="D36" s="263">
        <v>1.8696600000000001</v>
      </c>
      <c r="E36" s="263">
        <v>1.8473200000000001</v>
      </c>
      <c r="F36" s="263">
        <v>1.9571499999999999</v>
      </c>
      <c r="G36" s="271">
        <v>3.8044699999999998</v>
      </c>
      <c r="H36" s="263">
        <v>0.72335000000000005</v>
      </c>
      <c r="I36" s="263">
        <v>19.013160834492062</v>
      </c>
      <c r="J36" s="263">
        <v>46.417702566000003</v>
      </c>
      <c r="K36" s="263">
        <v>2.6302500000000002</v>
      </c>
      <c r="L36" s="263">
        <v>2.7698900000000002</v>
      </c>
      <c r="M36" s="267">
        <v>72.806199023779939</v>
      </c>
    </row>
    <row r="37" spans="1:13" ht="15" x14ac:dyDescent="0.2">
      <c r="A37" s="265">
        <v>33</v>
      </c>
      <c r="B37" s="268" t="s">
        <v>561</v>
      </c>
      <c r="C37" s="263">
        <v>2.5667</v>
      </c>
      <c r="D37" s="263">
        <v>2.4820799999999998</v>
      </c>
      <c r="E37" s="263">
        <v>2.6030199999999999</v>
      </c>
      <c r="F37" s="263">
        <v>2.4457599999999999</v>
      </c>
      <c r="G37" s="271">
        <v>5.0487799999999998</v>
      </c>
      <c r="H37" s="263">
        <v>1.00342</v>
      </c>
      <c r="I37" s="263">
        <v>19.874504335700902</v>
      </c>
      <c r="J37" s="263">
        <v>64.32308974</v>
      </c>
      <c r="K37" s="263">
        <v>3.6316299999999999</v>
      </c>
      <c r="L37" s="263">
        <v>3.9742700000000002</v>
      </c>
      <c r="M37" s="267">
        <v>78.717432726322016</v>
      </c>
    </row>
    <row r="38" spans="1:13" ht="15" x14ac:dyDescent="0.2">
      <c r="A38" s="265">
        <v>34</v>
      </c>
      <c r="B38" s="268" t="s">
        <v>562</v>
      </c>
      <c r="C38" s="263">
        <v>4.6180000000000003</v>
      </c>
      <c r="D38" s="263">
        <v>3.7699099999999999</v>
      </c>
      <c r="E38" s="263">
        <v>4.1913200000000002</v>
      </c>
      <c r="F38" s="263">
        <v>4.1965899999999996</v>
      </c>
      <c r="G38" s="271">
        <v>8.3879099999999998</v>
      </c>
      <c r="H38" s="263">
        <v>1.6800299999999999</v>
      </c>
      <c r="I38" s="263">
        <v>20.029184862498525</v>
      </c>
      <c r="J38" s="263">
        <v>86.292424356000012</v>
      </c>
      <c r="K38" s="263">
        <v>6.9424099999999997</v>
      </c>
      <c r="L38" s="263">
        <v>6.56189</v>
      </c>
      <c r="M38" s="267">
        <v>78.230333897240186</v>
      </c>
    </row>
    <row r="39" spans="1:13" ht="15" x14ac:dyDescent="0.2">
      <c r="A39" s="265">
        <v>35</v>
      </c>
      <c r="B39" s="268" t="s">
        <v>563</v>
      </c>
      <c r="C39" s="263">
        <v>2.6377299999999999</v>
      </c>
      <c r="D39" s="263">
        <v>3.4168400000000001</v>
      </c>
      <c r="E39" s="263">
        <v>3.08141</v>
      </c>
      <c r="F39" s="263">
        <v>2.97316</v>
      </c>
      <c r="G39" s="271">
        <v>6.05457</v>
      </c>
      <c r="H39" s="263">
        <v>0.97211000000000003</v>
      </c>
      <c r="I39" s="263">
        <v>16.055805779766359</v>
      </c>
      <c r="J39" s="263">
        <v>76.127152625000008</v>
      </c>
      <c r="K39" s="263">
        <v>4.2140300000000002</v>
      </c>
      <c r="L39" s="263">
        <v>4.93072</v>
      </c>
      <c r="M39" s="267">
        <v>81.437988164312245</v>
      </c>
    </row>
    <row r="40" spans="1:13" ht="15" x14ac:dyDescent="0.2">
      <c r="A40" s="265">
        <v>36</v>
      </c>
      <c r="B40" s="268" t="s">
        <v>564</v>
      </c>
      <c r="C40" s="263">
        <v>4.0519699999999998</v>
      </c>
      <c r="D40" s="263">
        <v>3.8241800000000001</v>
      </c>
      <c r="E40" s="263">
        <v>3.9728699999999999</v>
      </c>
      <c r="F40" s="263">
        <v>3.9032800000000001</v>
      </c>
      <c r="G40" s="271">
        <v>7.87615</v>
      </c>
      <c r="H40" s="263">
        <v>1.4781599999999999</v>
      </c>
      <c r="I40" s="263">
        <v>18.767545056912326</v>
      </c>
      <c r="J40" s="263">
        <v>147.79440352699999</v>
      </c>
      <c r="K40" s="263">
        <v>5.6774300000000002</v>
      </c>
      <c r="L40" s="263">
        <v>6.3831899999999999</v>
      </c>
      <c r="M40" s="267">
        <v>81.044545875840342</v>
      </c>
    </row>
    <row r="41" spans="1:13" ht="15" x14ac:dyDescent="0.2">
      <c r="A41" s="265">
        <v>37</v>
      </c>
      <c r="B41" s="268" t="s">
        <v>565</v>
      </c>
      <c r="C41" s="263">
        <v>4.9467499999999998</v>
      </c>
      <c r="D41" s="263">
        <v>6.2744200000000001</v>
      </c>
      <c r="E41" s="263">
        <v>5.6105799999999997</v>
      </c>
      <c r="F41" s="263">
        <v>5.6105900000000002</v>
      </c>
      <c r="G41" s="271">
        <v>11.221170000000001</v>
      </c>
      <c r="H41" s="263">
        <v>2.1840099999999998</v>
      </c>
      <c r="I41" s="263">
        <v>19.463300172798377</v>
      </c>
      <c r="J41" s="263">
        <v>131.059027867</v>
      </c>
      <c r="K41" s="263">
        <v>8.3628300000000007</v>
      </c>
      <c r="L41" s="263">
        <v>8.9218899999999994</v>
      </c>
      <c r="M41" s="267">
        <v>79.509445093515197</v>
      </c>
    </row>
    <row r="42" spans="1:13" ht="15" x14ac:dyDescent="0.2">
      <c r="A42" s="265">
        <v>38</v>
      </c>
      <c r="B42" s="268" t="s">
        <v>566</v>
      </c>
      <c r="C42" s="263">
        <v>3.26098</v>
      </c>
      <c r="D42" s="263">
        <v>3.0363000000000002</v>
      </c>
      <c r="E42" s="263">
        <v>3.0062099999999998</v>
      </c>
      <c r="F42" s="263">
        <v>3.2910699999999999</v>
      </c>
      <c r="G42" s="271">
        <v>6.2972799999999998</v>
      </c>
      <c r="H42" s="263">
        <v>1.0275099999999999</v>
      </c>
      <c r="I42" s="263">
        <v>16.31672722191168</v>
      </c>
      <c r="J42" s="263">
        <v>136.63812160300003</v>
      </c>
      <c r="K42" s="263">
        <v>4.2904</v>
      </c>
      <c r="L42" s="263">
        <v>5.4269499999999997</v>
      </c>
      <c r="M42" s="267">
        <v>86.179271050358238</v>
      </c>
    </row>
    <row r="43" spans="1:13" ht="15" x14ac:dyDescent="0.2">
      <c r="A43" s="265">
        <v>39</v>
      </c>
      <c r="B43" s="268" t="s">
        <v>567</v>
      </c>
      <c r="C43" s="263">
        <v>3.3967999999999998</v>
      </c>
      <c r="D43" s="263">
        <v>2.0647899999999999</v>
      </c>
      <c r="E43" s="263">
        <v>2.88801</v>
      </c>
      <c r="F43" s="263">
        <v>2.5735800000000002</v>
      </c>
      <c r="G43" s="271">
        <v>5.4615900000000002</v>
      </c>
      <c r="H43" s="263">
        <v>0.99663999999999997</v>
      </c>
      <c r="I43" s="263">
        <v>18.248165827167547</v>
      </c>
      <c r="J43" s="263">
        <v>74.161533517000009</v>
      </c>
      <c r="K43" s="263">
        <v>3.90726</v>
      </c>
      <c r="L43" s="263">
        <v>4.3035300000000003</v>
      </c>
      <c r="M43" s="267">
        <v>78.796284598441119</v>
      </c>
    </row>
    <row r="44" spans="1:13" ht="15" x14ac:dyDescent="0.2">
      <c r="A44" s="265">
        <v>40</v>
      </c>
      <c r="B44" s="268" t="s">
        <v>568</v>
      </c>
      <c r="C44" s="263">
        <v>3.9755199999999999</v>
      </c>
      <c r="D44" s="263">
        <v>2.1420699999999999</v>
      </c>
      <c r="E44" s="263">
        <v>3.1403699999999999</v>
      </c>
      <c r="F44" s="263">
        <v>2.97722</v>
      </c>
      <c r="G44" s="271">
        <v>6.1175899999999999</v>
      </c>
      <c r="H44" s="263">
        <v>0.73463999999999996</v>
      </c>
      <c r="I44" s="263">
        <v>12.00865046529761</v>
      </c>
      <c r="J44" s="263">
        <v>92.541415633</v>
      </c>
      <c r="K44" s="263">
        <v>4.2775699999999999</v>
      </c>
      <c r="L44" s="263">
        <v>5.4207700000000001</v>
      </c>
      <c r="M44" s="267">
        <v>88.609566839229174</v>
      </c>
    </row>
    <row r="45" spans="1:13" ht="15" x14ac:dyDescent="0.2">
      <c r="A45" s="265">
        <v>41</v>
      </c>
      <c r="B45" s="268" t="s">
        <v>569</v>
      </c>
      <c r="C45" s="263">
        <v>1.7136100000000001</v>
      </c>
      <c r="D45" s="263">
        <v>2.1242000000000001</v>
      </c>
      <c r="E45" s="263">
        <v>1.9176200000000001</v>
      </c>
      <c r="F45" s="263">
        <v>1.9201900000000001</v>
      </c>
      <c r="G45" s="271">
        <v>3.8378100000000002</v>
      </c>
      <c r="H45" s="263">
        <v>0.34342</v>
      </c>
      <c r="I45" s="263">
        <v>8.9483325125527315</v>
      </c>
      <c r="J45" s="263">
        <v>73.614916174000001</v>
      </c>
      <c r="K45" s="263">
        <v>2.5890300000000002</v>
      </c>
      <c r="L45" s="263">
        <v>3.0906600000000002</v>
      </c>
      <c r="M45" s="267">
        <v>80.531865829731018</v>
      </c>
    </row>
    <row r="46" spans="1:13" ht="15" x14ac:dyDescent="0.2">
      <c r="A46" s="265">
        <v>42</v>
      </c>
      <c r="B46" s="268" t="s">
        <v>570</v>
      </c>
      <c r="C46" s="263">
        <v>3.2377400000000001</v>
      </c>
      <c r="D46" s="263">
        <v>3.17503</v>
      </c>
      <c r="E46" s="263">
        <v>3.07064</v>
      </c>
      <c r="F46" s="263">
        <v>3.34213</v>
      </c>
      <c r="G46" s="271">
        <v>6.4127700000000001</v>
      </c>
      <c r="H46" s="263">
        <v>1.31515</v>
      </c>
      <c r="I46" s="263">
        <v>20.508298286076066</v>
      </c>
      <c r="J46" s="263">
        <v>61.401026377999997</v>
      </c>
      <c r="K46" s="263">
        <v>5.3017700000000003</v>
      </c>
      <c r="L46" s="263">
        <v>4.8513400000000004</v>
      </c>
      <c r="M46" s="267">
        <v>75.651239635913967</v>
      </c>
    </row>
    <row r="47" spans="1:13" ht="15" x14ac:dyDescent="0.2">
      <c r="A47" s="265">
        <v>43</v>
      </c>
      <c r="B47" s="268" t="s">
        <v>571</v>
      </c>
      <c r="C47" s="263">
        <v>1.2961</v>
      </c>
      <c r="D47" s="263">
        <v>1.64751</v>
      </c>
      <c r="E47" s="263">
        <v>1.52858</v>
      </c>
      <c r="F47" s="263">
        <v>1.41503</v>
      </c>
      <c r="G47" s="271">
        <v>2.9436100000000001</v>
      </c>
      <c r="H47" s="263">
        <v>0.57335999999999998</v>
      </c>
      <c r="I47" s="263">
        <v>19.478123800367577</v>
      </c>
      <c r="J47" s="263">
        <v>26.518095814000002</v>
      </c>
      <c r="K47" s="263">
        <v>1.7563299999999999</v>
      </c>
      <c r="L47" s="263">
        <v>2.1947100000000002</v>
      </c>
      <c r="M47" s="267">
        <v>74.558450338190184</v>
      </c>
    </row>
    <row r="48" spans="1:13" ht="15" x14ac:dyDescent="0.2">
      <c r="A48" s="265">
        <v>44</v>
      </c>
      <c r="B48" s="268" t="s">
        <v>572</v>
      </c>
      <c r="C48" s="263">
        <v>3.05261</v>
      </c>
      <c r="D48" s="263">
        <v>4.2035</v>
      </c>
      <c r="E48" s="263">
        <v>3.75989</v>
      </c>
      <c r="F48" s="263">
        <v>3.4962200000000001</v>
      </c>
      <c r="G48" s="271">
        <v>7.2561099999999996</v>
      </c>
      <c r="H48" s="263">
        <v>1.42022</v>
      </c>
      <c r="I48" s="263">
        <v>19.572746278653437</v>
      </c>
      <c r="J48" s="263">
        <v>83.713490663999991</v>
      </c>
      <c r="K48" s="263">
        <v>4.1616799999999996</v>
      </c>
      <c r="L48" s="263">
        <v>5.1643100000000004</v>
      </c>
      <c r="M48" s="267">
        <v>71.17188135240508</v>
      </c>
    </row>
    <row r="49" spans="1:13" ht="15" x14ac:dyDescent="0.2">
      <c r="A49" s="265">
        <v>45</v>
      </c>
      <c r="B49" s="268" t="s">
        <v>573</v>
      </c>
      <c r="C49" s="263">
        <v>3.0331999999999999</v>
      </c>
      <c r="D49" s="263">
        <v>1.6741600000000001</v>
      </c>
      <c r="E49" s="263">
        <v>2.3565800000000001</v>
      </c>
      <c r="F49" s="263">
        <v>2.3507799999999999</v>
      </c>
      <c r="G49" s="271">
        <v>4.7073600000000004</v>
      </c>
      <c r="H49" s="263">
        <v>0.66856000000000004</v>
      </c>
      <c r="I49" s="263">
        <v>14.202440433703817</v>
      </c>
      <c r="J49" s="263">
        <v>97.709609522999997</v>
      </c>
      <c r="K49" s="263">
        <v>3.0918899999999998</v>
      </c>
      <c r="L49" s="263">
        <v>3.8826900000000002</v>
      </c>
      <c r="M49" s="267">
        <v>82.481263383297645</v>
      </c>
    </row>
    <row r="50" spans="1:13" ht="15" x14ac:dyDescent="0.2">
      <c r="A50" s="265">
        <v>46</v>
      </c>
      <c r="B50" s="268" t="s">
        <v>574</v>
      </c>
      <c r="C50" s="263">
        <v>2.0165799999999998</v>
      </c>
      <c r="D50" s="263">
        <v>0.53971000000000002</v>
      </c>
      <c r="E50" s="263">
        <v>1.38171</v>
      </c>
      <c r="F50" s="263">
        <v>1.17458</v>
      </c>
      <c r="G50" s="271">
        <v>2.5562900000000002</v>
      </c>
      <c r="H50" s="263">
        <v>0.46850999999999998</v>
      </c>
      <c r="I50" s="263">
        <v>18.327732768973785</v>
      </c>
      <c r="J50" s="263">
        <v>66.005206274000003</v>
      </c>
      <c r="K50" s="263">
        <v>1.5517000000000001</v>
      </c>
      <c r="L50" s="263">
        <v>2.10134</v>
      </c>
      <c r="M50" s="267">
        <v>82.202723478165609</v>
      </c>
    </row>
    <row r="51" spans="1:13" ht="15" x14ac:dyDescent="0.2">
      <c r="A51" s="265">
        <v>47</v>
      </c>
      <c r="B51" s="268" t="s">
        <v>575</v>
      </c>
      <c r="C51" s="263">
        <v>2.5757699999999999</v>
      </c>
      <c r="D51" s="263">
        <v>2.7825600000000001</v>
      </c>
      <c r="E51" s="263">
        <v>2.72356</v>
      </c>
      <c r="F51" s="263">
        <v>2.6347700000000001</v>
      </c>
      <c r="G51" s="271">
        <v>5.3583299999999996</v>
      </c>
      <c r="H51" s="263">
        <v>1.0912599999999999</v>
      </c>
      <c r="I51" s="263">
        <v>20.365673633389509</v>
      </c>
      <c r="J51" s="263">
        <v>85.559194584999986</v>
      </c>
      <c r="K51" s="263">
        <v>2.97532</v>
      </c>
      <c r="L51" s="263">
        <v>3.7212999999999998</v>
      </c>
      <c r="M51" s="267">
        <v>69.448876795568779</v>
      </c>
    </row>
    <row r="52" spans="1:13" ht="15" x14ac:dyDescent="0.2">
      <c r="A52" s="265">
        <v>48</v>
      </c>
      <c r="B52" s="268" t="s">
        <v>576</v>
      </c>
      <c r="C52" s="263">
        <v>2.7170800000000002</v>
      </c>
      <c r="D52" s="263">
        <v>5.1425799999999997</v>
      </c>
      <c r="E52" s="263">
        <v>3.5228000000000002</v>
      </c>
      <c r="F52" s="263">
        <v>4.3368599999999997</v>
      </c>
      <c r="G52" s="271">
        <v>7.8596599999999999</v>
      </c>
      <c r="H52" s="263">
        <v>1.60693</v>
      </c>
      <c r="I52" s="263">
        <v>20.445286437326804</v>
      </c>
      <c r="J52" s="263">
        <v>91.979151149000003</v>
      </c>
      <c r="K52" s="263">
        <v>6.0696000000000003</v>
      </c>
      <c r="L52" s="263">
        <v>6.0633100000000004</v>
      </c>
      <c r="M52" s="267">
        <v>77.144685647979685</v>
      </c>
    </row>
    <row r="53" spans="1:13" ht="15" x14ac:dyDescent="0.2">
      <c r="A53" s="265">
        <v>49</v>
      </c>
      <c r="B53" s="268" t="s">
        <v>577</v>
      </c>
      <c r="C53" s="263">
        <v>1.1608499999999999</v>
      </c>
      <c r="D53" s="263">
        <v>0.86072000000000004</v>
      </c>
      <c r="E53" s="263">
        <v>1.0157099999999999</v>
      </c>
      <c r="F53" s="263">
        <v>1.00586</v>
      </c>
      <c r="G53" s="271">
        <v>2.0215700000000001</v>
      </c>
      <c r="H53" s="263">
        <v>0.22542000000000001</v>
      </c>
      <c r="I53" s="263">
        <v>11.150739276898648</v>
      </c>
      <c r="J53" s="263">
        <v>41.218108622999999</v>
      </c>
      <c r="K53" s="263">
        <v>1.35253</v>
      </c>
      <c r="L53" s="263">
        <v>1.57605</v>
      </c>
      <c r="M53" s="267">
        <v>77.961683246189835</v>
      </c>
    </row>
    <row r="54" spans="1:13" ht="15" x14ac:dyDescent="0.2">
      <c r="A54" s="265">
        <v>50</v>
      </c>
      <c r="B54" s="268" t="s">
        <v>578</v>
      </c>
      <c r="C54" s="263">
        <v>3.3272599999999999</v>
      </c>
      <c r="D54" s="263">
        <v>2.8267099999999998</v>
      </c>
      <c r="E54" s="263">
        <v>3.2455099999999999</v>
      </c>
      <c r="F54" s="263">
        <v>2.9084599999999998</v>
      </c>
      <c r="G54" s="271">
        <v>6.1539700000000002</v>
      </c>
      <c r="H54" s="263">
        <v>1.29739</v>
      </c>
      <c r="I54" s="263">
        <v>21.082163221465169</v>
      </c>
      <c r="J54" s="263">
        <v>64.014495782999987</v>
      </c>
      <c r="K54" s="263">
        <v>4.2678000000000003</v>
      </c>
      <c r="L54" s="263">
        <v>4.8519500000000004</v>
      </c>
      <c r="M54" s="267">
        <v>78.842600792659056</v>
      </c>
    </row>
    <row r="55" spans="1:13" ht="15" x14ac:dyDescent="0.2">
      <c r="A55" s="265">
        <v>51</v>
      </c>
      <c r="B55" s="268" t="s">
        <v>579</v>
      </c>
      <c r="C55" s="263">
        <v>4.9139200000000001</v>
      </c>
      <c r="D55" s="263">
        <v>3.5649799999999998</v>
      </c>
      <c r="E55" s="263">
        <v>4.2220500000000003</v>
      </c>
      <c r="F55" s="263">
        <v>4.25685</v>
      </c>
      <c r="G55" s="271">
        <v>8.4788999999999994</v>
      </c>
      <c r="H55" s="263">
        <v>1.7196</v>
      </c>
      <c r="I55" s="263">
        <v>20.280932668152712</v>
      </c>
      <c r="J55" s="263">
        <v>83.689367044999983</v>
      </c>
      <c r="K55" s="263">
        <v>5.9972000000000003</v>
      </c>
      <c r="L55" s="263">
        <v>6.4025100000000004</v>
      </c>
      <c r="M55" s="267">
        <v>75.51109224073879</v>
      </c>
    </row>
    <row r="56" spans="1:13" ht="15" x14ac:dyDescent="0.2">
      <c r="A56" s="265"/>
      <c r="B56" s="270" t="s">
        <v>228</v>
      </c>
      <c r="C56" s="271">
        <f>SUM(C5:C55)</f>
        <v>134.24432999999996</v>
      </c>
      <c r="D56" s="271">
        <f t="shared" ref="D56:H56" si="0">SUM(D5:D55)</f>
        <v>144.18019999999999</v>
      </c>
      <c r="E56" s="271">
        <f t="shared" si="0"/>
        <v>139.37332999999998</v>
      </c>
      <c r="F56" s="271">
        <f t="shared" si="0"/>
        <v>139.05120000000005</v>
      </c>
      <c r="G56" s="271">
        <f t="shared" si="0"/>
        <v>278.42453000000006</v>
      </c>
      <c r="H56" s="271">
        <f t="shared" si="0"/>
        <v>53.057340000000011</v>
      </c>
      <c r="I56" s="271">
        <v>19.05627352589946</v>
      </c>
      <c r="J56" s="271">
        <f>SUM(J5:J55)</f>
        <v>3974.7450718579989</v>
      </c>
      <c r="K56" s="271">
        <f t="shared" ref="K56:L56" si="1">SUM(K5:K55)</f>
        <v>197.49644000000001</v>
      </c>
      <c r="L56" s="271">
        <f t="shared" si="1"/>
        <v>221.03926000000004</v>
      </c>
      <c r="M56" s="272">
        <v>79.389290878932243</v>
      </c>
    </row>
    <row r="57" spans="1:13" x14ac:dyDescent="0.2">
      <c r="H57" s="623" t="s">
        <v>1023</v>
      </c>
    </row>
    <row r="58" spans="1:13" x14ac:dyDescent="0.2">
      <c r="G58" s="229"/>
    </row>
    <row r="59" spans="1:13" x14ac:dyDescent="0.2">
      <c r="G59" s="229"/>
    </row>
  </sheetData>
  <mergeCells count="10">
    <mergeCell ref="F2:H2"/>
    <mergeCell ref="C3:I3"/>
    <mergeCell ref="A1:M1"/>
    <mergeCell ref="A3:A4"/>
    <mergeCell ref="B3:B4"/>
    <mergeCell ref="J3:J4"/>
    <mergeCell ref="K3:K4"/>
    <mergeCell ref="L3:L4"/>
    <mergeCell ref="M3:M4"/>
    <mergeCell ref="I2:L2"/>
  </mergeCells>
  <pageMargins left="0.95" right="0.45" top="0.75" bottom="0.75" header="0.3" footer="0.3"/>
  <pageSetup paperSize="9" scale="7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Normal="100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I56" sqref="I56"/>
    </sheetView>
  </sheetViews>
  <sheetFormatPr defaultColWidth="7.85546875" defaultRowHeight="12.75" x14ac:dyDescent="0.2"/>
  <cols>
    <col min="1" max="1" width="4.7109375" style="174" customWidth="1"/>
    <col min="2" max="2" width="14.28515625" style="174" customWidth="1"/>
    <col min="3" max="14" width="7.85546875" style="174"/>
    <col min="15" max="15" width="8.85546875" style="174" customWidth="1"/>
    <col min="16" max="16384" width="7.85546875" style="174"/>
  </cols>
  <sheetData>
    <row r="1" spans="1:19" ht="23.25" customHeight="1" x14ac:dyDescent="0.2">
      <c r="A1" s="597" t="s">
        <v>844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</row>
    <row r="2" spans="1:19" ht="33" customHeight="1" x14ac:dyDescent="0.2">
      <c r="A2" s="356" t="s">
        <v>623</v>
      </c>
      <c r="B2" s="356" t="s">
        <v>312</v>
      </c>
      <c r="C2" s="595" t="s">
        <v>847</v>
      </c>
      <c r="D2" s="595"/>
      <c r="E2" s="596" t="s">
        <v>845</v>
      </c>
      <c r="F2" s="596"/>
      <c r="G2" s="596"/>
      <c r="H2" s="596"/>
      <c r="I2" s="596"/>
      <c r="J2" s="596"/>
      <c r="K2" s="596"/>
      <c r="L2" s="596"/>
      <c r="M2" s="596" t="s">
        <v>313</v>
      </c>
      <c r="N2" s="596"/>
      <c r="O2" s="596"/>
      <c r="P2" s="596"/>
      <c r="Q2" s="596"/>
      <c r="R2" s="596"/>
    </row>
    <row r="3" spans="1:19" ht="36" x14ac:dyDescent="0.2">
      <c r="A3" s="253"/>
      <c r="B3" s="253"/>
      <c r="C3" s="257" t="s">
        <v>314</v>
      </c>
      <c r="D3" s="257" t="s">
        <v>841</v>
      </c>
      <c r="E3" s="257" t="s">
        <v>843</v>
      </c>
      <c r="F3" s="257" t="s">
        <v>842</v>
      </c>
      <c r="G3" s="252" t="s">
        <v>315</v>
      </c>
      <c r="H3" s="252" t="s">
        <v>316</v>
      </c>
      <c r="I3" s="252" t="s">
        <v>305</v>
      </c>
      <c r="J3" s="252" t="s">
        <v>306</v>
      </c>
      <c r="K3" s="252" t="s">
        <v>317</v>
      </c>
      <c r="L3" s="252" t="s">
        <v>318</v>
      </c>
      <c r="M3" s="257" t="s">
        <v>314</v>
      </c>
      <c r="N3" s="257" t="s">
        <v>319</v>
      </c>
      <c r="O3" s="257" t="s">
        <v>320</v>
      </c>
      <c r="P3" s="252" t="s">
        <v>321</v>
      </c>
      <c r="Q3" s="252" t="s">
        <v>322</v>
      </c>
      <c r="R3" s="252" t="s">
        <v>323</v>
      </c>
    </row>
    <row r="4" spans="1:19" ht="12" customHeight="1" x14ac:dyDescent="0.2">
      <c r="A4" s="254">
        <v>1</v>
      </c>
      <c r="B4" s="255" t="s">
        <v>324</v>
      </c>
      <c r="C4" s="258">
        <v>25</v>
      </c>
      <c r="D4" s="258">
        <v>750</v>
      </c>
      <c r="E4" s="258">
        <v>3</v>
      </c>
      <c r="F4" s="258">
        <v>92</v>
      </c>
      <c r="G4" s="258">
        <v>42</v>
      </c>
      <c r="H4" s="258">
        <v>50</v>
      </c>
      <c r="I4" s="258">
        <v>14</v>
      </c>
      <c r="J4" s="258">
        <v>0</v>
      </c>
      <c r="K4" s="258">
        <v>34</v>
      </c>
      <c r="L4" s="258">
        <v>4</v>
      </c>
      <c r="M4" s="258" t="s">
        <v>638</v>
      </c>
      <c r="N4" s="258" t="s">
        <v>639</v>
      </c>
      <c r="O4" s="258" t="s">
        <v>640</v>
      </c>
      <c r="P4" s="258" t="s">
        <v>641</v>
      </c>
      <c r="Q4" s="258" t="s">
        <v>642</v>
      </c>
      <c r="R4" s="258" t="s">
        <v>643</v>
      </c>
      <c r="S4" s="262" t="s">
        <v>513</v>
      </c>
    </row>
    <row r="5" spans="1:19" ht="12" customHeight="1" x14ac:dyDescent="0.2">
      <c r="A5" s="254">
        <v>2</v>
      </c>
      <c r="B5" s="255" t="s">
        <v>327</v>
      </c>
      <c r="C5" s="258">
        <v>28</v>
      </c>
      <c r="D5" s="258">
        <v>700</v>
      </c>
      <c r="E5" s="258">
        <v>6</v>
      </c>
      <c r="F5" s="258">
        <v>196</v>
      </c>
      <c r="G5" s="258">
        <v>180</v>
      </c>
      <c r="H5" s="258">
        <v>16</v>
      </c>
      <c r="I5" s="258">
        <v>2</v>
      </c>
      <c r="J5" s="258">
        <v>164</v>
      </c>
      <c r="K5" s="258">
        <v>30</v>
      </c>
      <c r="L5" s="258">
        <v>0</v>
      </c>
      <c r="M5" s="258" t="s">
        <v>644</v>
      </c>
      <c r="N5" s="258" t="s">
        <v>645</v>
      </c>
      <c r="O5" s="258" t="s">
        <v>473</v>
      </c>
      <c r="P5" s="258" t="s">
        <v>474</v>
      </c>
      <c r="Q5" s="258" t="s">
        <v>475</v>
      </c>
      <c r="R5" s="258" t="s">
        <v>328</v>
      </c>
      <c r="S5" s="174" t="s">
        <v>514</v>
      </c>
    </row>
    <row r="6" spans="1:19" ht="12" customHeight="1" x14ac:dyDescent="0.2">
      <c r="A6" s="254">
        <v>3</v>
      </c>
      <c r="B6" s="255" t="s">
        <v>329</v>
      </c>
      <c r="C6" s="258">
        <v>22</v>
      </c>
      <c r="D6" s="258">
        <v>750</v>
      </c>
      <c r="E6" s="258">
        <v>2</v>
      </c>
      <c r="F6" s="258">
        <v>66</v>
      </c>
      <c r="G6" s="258">
        <v>48</v>
      </c>
      <c r="H6" s="258">
        <v>18</v>
      </c>
      <c r="I6" s="258">
        <v>6</v>
      </c>
      <c r="J6" s="258">
        <v>58</v>
      </c>
      <c r="K6" s="258">
        <v>1</v>
      </c>
      <c r="L6" s="258">
        <v>0</v>
      </c>
      <c r="M6" s="258" t="s">
        <v>638</v>
      </c>
      <c r="N6" s="258" t="s">
        <v>646</v>
      </c>
      <c r="O6" s="258" t="s">
        <v>647</v>
      </c>
      <c r="P6" s="258" t="s">
        <v>511</v>
      </c>
      <c r="Q6" s="258" t="s">
        <v>648</v>
      </c>
      <c r="R6" s="258" t="s">
        <v>649</v>
      </c>
      <c r="S6" s="174" t="s">
        <v>515</v>
      </c>
    </row>
    <row r="7" spans="1:19" ht="12" customHeight="1" x14ac:dyDescent="0.2">
      <c r="A7" s="254">
        <v>4</v>
      </c>
      <c r="B7" s="255" t="s">
        <v>334</v>
      </c>
      <c r="C7" s="258">
        <v>25</v>
      </c>
      <c r="D7" s="258">
        <v>750</v>
      </c>
      <c r="E7" s="258">
        <v>3</v>
      </c>
      <c r="F7" s="258">
        <v>90</v>
      </c>
      <c r="G7" s="258">
        <v>84</v>
      </c>
      <c r="H7" s="258">
        <v>6</v>
      </c>
      <c r="I7" s="258">
        <v>2</v>
      </c>
      <c r="J7" s="258">
        <v>87</v>
      </c>
      <c r="K7" s="258">
        <v>1</v>
      </c>
      <c r="L7" s="258">
        <v>0</v>
      </c>
      <c r="M7" s="258" t="s">
        <v>650</v>
      </c>
      <c r="N7" s="258" t="s">
        <v>472</v>
      </c>
      <c r="O7" s="258" t="s">
        <v>651</v>
      </c>
      <c r="P7" s="258" t="s">
        <v>652</v>
      </c>
      <c r="Q7" s="258" t="s">
        <v>653</v>
      </c>
      <c r="R7" s="258" t="s">
        <v>351</v>
      </c>
    </row>
    <row r="8" spans="1:19" ht="12" customHeight="1" x14ac:dyDescent="0.2">
      <c r="A8" s="254">
        <v>5</v>
      </c>
      <c r="B8" s="255" t="s">
        <v>338</v>
      </c>
      <c r="C8" s="258">
        <v>0</v>
      </c>
      <c r="D8" s="258">
        <v>0</v>
      </c>
      <c r="E8" s="258">
        <v>0</v>
      </c>
      <c r="F8" s="258">
        <v>0</v>
      </c>
      <c r="G8" s="259">
        <v>0</v>
      </c>
      <c r="H8" s="259">
        <v>0</v>
      </c>
      <c r="I8" s="259">
        <v>0</v>
      </c>
      <c r="J8" s="259">
        <v>0</v>
      </c>
      <c r="K8" s="259">
        <v>0</v>
      </c>
      <c r="L8" s="258">
        <v>0</v>
      </c>
      <c r="M8" s="258" t="s">
        <v>654</v>
      </c>
      <c r="N8" s="258" t="s">
        <v>655</v>
      </c>
      <c r="O8" s="258" t="s">
        <v>656</v>
      </c>
      <c r="P8" s="258" t="s">
        <v>657</v>
      </c>
      <c r="Q8" s="258" t="s">
        <v>658</v>
      </c>
      <c r="R8" s="258" t="s">
        <v>650</v>
      </c>
    </row>
    <row r="9" spans="1:19" ht="12" customHeight="1" x14ac:dyDescent="0.2">
      <c r="A9" s="254">
        <v>6</v>
      </c>
      <c r="B9" s="255" t="s">
        <v>340</v>
      </c>
      <c r="C9" s="258">
        <v>25</v>
      </c>
      <c r="D9" s="258">
        <v>750</v>
      </c>
      <c r="E9" s="258">
        <v>3</v>
      </c>
      <c r="F9" s="258">
        <v>77</v>
      </c>
      <c r="G9" s="258">
        <v>72</v>
      </c>
      <c r="H9" s="258">
        <v>5</v>
      </c>
      <c r="I9" s="258">
        <v>22</v>
      </c>
      <c r="J9" s="258">
        <v>22</v>
      </c>
      <c r="K9" s="258">
        <v>28</v>
      </c>
      <c r="L9" s="258">
        <v>4</v>
      </c>
      <c r="M9" s="258" t="s">
        <v>401</v>
      </c>
      <c r="N9" s="258" t="s">
        <v>659</v>
      </c>
      <c r="O9" s="258" t="s">
        <v>660</v>
      </c>
      <c r="P9" s="258" t="s">
        <v>661</v>
      </c>
      <c r="Q9" s="258" t="s">
        <v>662</v>
      </c>
      <c r="R9" s="258" t="s">
        <v>450</v>
      </c>
    </row>
    <row r="10" spans="1:19" ht="12" customHeight="1" x14ac:dyDescent="0.2">
      <c r="A10" s="254">
        <v>7</v>
      </c>
      <c r="B10" s="255" t="s">
        <v>341</v>
      </c>
      <c r="C10" s="258">
        <v>24</v>
      </c>
      <c r="D10" s="258">
        <v>690</v>
      </c>
      <c r="E10" s="258">
        <v>5</v>
      </c>
      <c r="F10" s="258">
        <v>159</v>
      </c>
      <c r="G10" s="258">
        <v>153</v>
      </c>
      <c r="H10" s="258">
        <v>6</v>
      </c>
      <c r="I10" s="258">
        <v>84</v>
      </c>
      <c r="J10" s="258">
        <v>9</v>
      </c>
      <c r="K10" s="258">
        <v>29</v>
      </c>
      <c r="L10" s="258">
        <v>8</v>
      </c>
      <c r="M10" s="258" t="s">
        <v>446</v>
      </c>
      <c r="N10" s="258" t="s">
        <v>663</v>
      </c>
      <c r="O10" s="258" t="s">
        <v>479</v>
      </c>
      <c r="P10" s="258" t="s">
        <v>664</v>
      </c>
      <c r="Q10" s="258" t="s">
        <v>665</v>
      </c>
      <c r="R10" s="258" t="s">
        <v>366</v>
      </c>
    </row>
    <row r="11" spans="1:19" ht="12" customHeight="1" x14ac:dyDescent="0.2">
      <c r="A11" s="254">
        <v>8</v>
      </c>
      <c r="B11" s="255" t="s">
        <v>342</v>
      </c>
      <c r="C11" s="258">
        <v>25</v>
      </c>
      <c r="D11" s="258">
        <v>750</v>
      </c>
      <c r="E11" s="258">
        <v>6</v>
      </c>
      <c r="F11" s="258">
        <v>155</v>
      </c>
      <c r="G11" s="258">
        <v>59</v>
      </c>
      <c r="H11" s="258">
        <v>96</v>
      </c>
      <c r="I11" s="258">
        <v>12</v>
      </c>
      <c r="J11" s="258">
        <v>95</v>
      </c>
      <c r="K11" s="258">
        <v>27</v>
      </c>
      <c r="L11" s="258">
        <v>2</v>
      </c>
      <c r="M11" s="258" t="s">
        <v>353</v>
      </c>
      <c r="N11" s="258" t="s">
        <v>666</v>
      </c>
      <c r="O11" s="258" t="s">
        <v>667</v>
      </c>
      <c r="P11" s="258" t="s">
        <v>668</v>
      </c>
      <c r="Q11" s="258" t="s">
        <v>669</v>
      </c>
      <c r="R11" s="258" t="s">
        <v>335</v>
      </c>
    </row>
    <row r="12" spans="1:19" ht="12" customHeight="1" x14ac:dyDescent="0.2">
      <c r="A12" s="254">
        <v>9</v>
      </c>
      <c r="B12" s="255" t="s">
        <v>343</v>
      </c>
      <c r="C12" s="258">
        <v>25</v>
      </c>
      <c r="D12" s="258">
        <v>750</v>
      </c>
      <c r="E12" s="258">
        <v>7</v>
      </c>
      <c r="F12" s="258">
        <v>156</v>
      </c>
      <c r="G12" s="258">
        <v>81</v>
      </c>
      <c r="H12" s="258">
        <v>75</v>
      </c>
      <c r="I12" s="258">
        <v>30</v>
      </c>
      <c r="J12" s="258">
        <v>43</v>
      </c>
      <c r="K12" s="258">
        <v>58</v>
      </c>
      <c r="L12" s="258">
        <v>5</v>
      </c>
      <c r="M12" s="258" t="s">
        <v>670</v>
      </c>
      <c r="N12" s="258" t="s">
        <v>671</v>
      </c>
      <c r="O12" s="258" t="s">
        <v>672</v>
      </c>
      <c r="P12" s="258" t="s">
        <v>673</v>
      </c>
      <c r="Q12" s="258" t="s">
        <v>674</v>
      </c>
      <c r="R12" s="258" t="s">
        <v>675</v>
      </c>
    </row>
    <row r="13" spans="1:19" ht="12" customHeight="1" x14ac:dyDescent="0.2">
      <c r="A13" s="254">
        <v>10</v>
      </c>
      <c r="B13" s="255" t="s">
        <v>346</v>
      </c>
      <c r="C13" s="258">
        <v>25</v>
      </c>
      <c r="D13" s="258">
        <v>750</v>
      </c>
      <c r="E13" s="258">
        <v>5</v>
      </c>
      <c r="F13" s="258">
        <v>122</v>
      </c>
      <c r="G13" s="258">
        <v>56</v>
      </c>
      <c r="H13" s="258">
        <v>66</v>
      </c>
      <c r="I13" s="258">
        <v>13</v>
      </c>
      <c r="J13" s="258">
        <v>57</v>
      </c>
      <c r="K13" s="258">
        <v>39</v>
      </c>
      <c r="L13" s="258">
        <v>5</v>
      </c>
      <c r="M13" s="258" t="s">
        <v>482</v>
      </c>
      <c r="N13" s="258" t="s">
        <v>676</v>
      </c>
      <c r="O13" s="258" t="s">
        <v>677</v>
      </c>
      <c r="P13" s="258" t="s">
        <v>678</v>
      </c>
      <c r="Q13" s="258" t="s">
        <v>679</v>
      </c>
      <c r="R13" s="258" t="s">
        <v>401</v>
      </c>
    </row>
    <row r="14" spans="1:19" ht="12" customHeight="1" x14ac:dyDescent="0.2">
      <c r="A14" s="254">
        <v>11</v>
      </c>
      <c r="B14" s="255" t="s">
        <v>349</v>
      </c>
      <c r="C14" s="258">
        <v>26</v>
      </c>
      <c r="D14" s="258">
        <v>750</v>
      </c>
      <c r="E14" s="258">
        <v>10</v>
      </c>
      <c r="F14" s="258">
        <v>303</v>
      </c>
      <c r="G14" s="258">
        <v>289</v>
      </c>
      <c r="H14" s="258">
        <v>14</v>
      </c>
      <c r="I14" s="258">
        <v>55</v>
      </c>
      <c r="J14" s="258">
        <v>7</v>
      </c>
      <c r="K14" s="258">
        <v>195</v>
      </c>
      <c r="L14" s="258">
        <v>20</v>
      </c>
      <c r="M14" s="258" t="s">
        <v>504</v>
      </c>
      <c r="N14" s="258" t="s">
        <v>680</v>
      </c>
      <c r="O14" s="258" t="s">
        <v>681</v>
      </c>
      <c r="P14" s="258" t="s">
        <v>682</v>
      </c>
      <c r="Q14" s="258" t="s">
        <v>683</v>
      </c>
      <c r="R14" s="258" t="s">
        <v>509</v>
      </c>
    </row>
    <row r="15" spans="1:19" ht="12" customHeight="1" x14ac:dyDescent="0.2">
      <c r="A15" s="254">
        <v>12</v>
      </c>
      <c r="B15" s="255" t="s">
        <v>350</v>
      </c>
      <c r="C15" s="258">
        <v>23</v>
      </c>
      <c r="D15" s="258">
        <v>550</v>
      </c>
      <c r="E15" s="258">
        <v>3</v>
      </c>
      <c r="F15" s="258">
        <v>82</v>
      </c>
      <c r="G15" s="258">
        <v>52</v>
      </c>
      <c r="H15" s="258">
        <v>30</v>
      </c>
      <c r="I15" s="258">
        <v>23</v>
      </c>
      <c r="J15" s="258">
        <v>12</v>
      </c>
      <c r="K15" s="258">
        <v>42</v>
      </c>
      <c r="L15" s="258">
        <v>0</v>
      </c>
      <c r="M15" s="258" t="s">
        <v>684</v>
      </c>
      <c r="N15" s="258" t="s">
        <v>685</v>
      </c>
      <c r="O15" s="258" t="s">
        <v>686</v>
      </c>
      <c r="P15" s="258" t="s">
        <v>687</v>
      </c>
      <c r="Q15" s="258" t="s">
        <v>688</v>
      </c>
      <c r="R15" s="258" t="s">
        <v>333</v>
      </c>
    </row>
    <row r="16" spans="1:19" ht="12" customHeight="1" x14ac:dyDescent="0.2">
      <c r="A16" s="254">
        <v>13</v>
      </c>
      <c r="B16" s="255" t="s">
        <v>352</v>
      </c>
      <c r="C16" s="258">
        <v>22</v>
      </c>
      <c r="D16" s="258">
        <v>750</v>
      </c>
      <c r="E16" s="258">
        <v>6</v>
      </c>
      <c r="F16" s="258">
        <v>177</v>
      </c>
      <c r="G16" s="258">
        <v>90</v>
      </c>
      <c r="H16" s="258">
        <v>87</v>
      </c>
      <c r="I16" s="258">
        <v>130</v>
      </c>
      <c r="J16" s="258">
        <v>0</v>
      </c>
      <c r="K16" s="258">
        <v>31</v>
      </c>
      <c r="L16" s="258">
        <v>7</v>
      </c>
      <c r="M16" s="258" t="s">
        <v>496</v>
      </c>
      <c r="N16" s="258" t="s">
        <v>689</v>
      </c>
      <c r="O16" s="258" t="s">
        <v>690</v>
      </c>
      <c r="P16" s="258" t="s">
        <v>483</v>
      </c>
      <c r="Q16" s="258" t="s">
        <v>691</v>
      </c>
      <c r="R16" s="258" t="s">
        <v>692</v>
      </c>
    </row>
    <row r="17" spans="1:18" ht="12" customHeight="1" x14ac:dyDescent="0.2">
      <c r="A17" s="254">
        <v>14</v>
      </c>
      <c r="B17" s="255" t="s">
        <v>354</v>
      </c>
      <c r="C17" s="258">
        <v>30</v>
      </c>
      <c r="D17" s="258">
        <v>750</v>
      </c>
      <c r="E17" s="258">
        <v>3</v>
      </c>
      <c r="F17" s="258">
        <v>71</v>
      </c>
      <c r="G17" s="258">
        <v>31</v>
      </c>
      <c r="H17" s="258">
        <v>40</v>
      </c>
      <c r="I17" s="258">
        <v>37</v>
      </c>
      <c r="J17" s="258">
        <v>1</v>
      </c>
      <c r="K17" s="258">
        <v>18</v>
      </c>
      <c r="L17" s="258">
        <v>3</v>
      </c>
      <c r="M17" s="258" t="s">
        <v>388</v>
      </c>
      <c r="N17" s="258" t="s">
        <v>693</v>
      </c>
      <c r="O17" s="258" t="s">
        <v>694</v>
      </c>
      <c r="P17" s="258" t="s">
        <v>695</v>
      </c>
      <c r="Q17" s="258" t="s">
        <v>696</v>
      </c>
      <c r="R17" s="258" t="s">
        <v>337</v>
      </c>
    </row>
    <row r="18" spans="1:18" ht="12" customHeight="1" x14ac:dyDescent="0.2">
      <c r="A18" s="254">
        <v>15</v>
      </c>
      <c r="B18" s="255" t="s">
        <v>355</v>
      </c>
      <c r="C18" s="258">
        <v>25</v>
      </c>
      <c r="D18" s="258">
        <v>750</v>
      </c>
      <c r="E18" s="258">
        <v>4</v>
      </c>
      <c r="F18" s="258">
        <v>109</v>
      </c>
      <c r="G18" s="258">
        <v>109</v>
      </c>
      <c r="H18" s="258">
        <v>0</v>
      </c>
      <c r="I18" s="258">
        <v>13</v>
      </c>
      <c r="J18" s="258">
        <v>66</v>
      </c>
      <c r="K18" s="258">
        <v>24</v>
      </c>
      <c r="L18" s="258">
        <v>0</v>
      </c>
      <c r="M18" s="258" t="s">
        <v>445</v>
      </c>
      <c r="N18" s="258" t="s">
        <v>697</v>
      </c>
      <c r="O18" s="258" t="s">
        <v>698</v>
      </c>
      <c r="P18" s="258" t="s">
        <v>699</v>
      </c>
      <c r="Q18" s="258" t="s">
        <v>700</v>
      </c>
      <c r="R18" s="258" t="s">
        <v>401</v>
      </c>
    </row>
    <row r="19" spans="1:18" ht="12" customHeight="1" x14ac:dyDescent="0.2">
      <c r="A19" s="254">
        <v>16</v>
      </c>
      <c r="B19" s="255" t="s">
        <v>357</v>
      </c>
      <c r="C19" s="258">
        <v>27</v>
      </c>
      <c r="D19" s="258">
        <v>750</v>
      </c>
      <c r="E19" s="258">
        <v>4</v>
      </c>
      <c r="F19" s="258">
        <v>117</v>
      </c>
      <c r="G19" s="258">
        <v>98</v>
      </c>
      <c r="H19" s="258">
        <v>19</v>
      </c>
      <c r="I19" s="258">
        <v>4</v>
      </c>
      <c r="J19" s="258">
        <v>21</v>
      </c>
      <c r="K19" s="258">
        <v>90</v>
      </c>
      <c r="L19" s="258">
        <v>2</v>
      </c>
      <c r="M19" s="258" t="s">
        <v>496</v>
      </c>
      <c r="N19" s="258" t="s">
        <v>701</v>
      </c>
      <c r="O19" s="258" t="s">
        <v>702</v>
      </c>
      <c r="P19" s="258" t="s">
        <v>484</v>
      </c>
      <c r="Q19" s="258" t="s">
        <v>703</v>
      </c>
      <c r="R19" s="258" t="s">
        <v>485</v>
      </c>
    </row>
    <row r="20" spans="1:18" ht="12" customHeight="1" x14ac:dyDescent="0.2">
      <c r="A20" s="254">
        <v>17</v>
      </c>
      <c r="B20" s="255" t="s">
        <v>358</v>
      </c>
      <c r="C20" s="258">
        <v>30</v>
      </c>
      <c r="D20" s="258">
        <v>750</v>
      </c>
      <c r="E20" s="258">
        <v>2</v>
      </c>
      <c r="F20" s="258">
        <v>49</v>
      </c>
      <c r="G20" s="258">
        <v>26</v>
      </c>
      <c r="H20" s="258">
        <v>23</v>
      </c>
      <c r="I20" s="258">
        <v>1</v>
      </c>
      <c r="J20" s="258">
        <v>6</v>
      </c>
      <c r="K20" s="258">
        <v>42</v>
      </c>
      <c r="L20" s="258">
        <v>0</v>
      </c>
      <c r="M20" s="258" t="s">
        <v>348</v>
      </c>
      <c r="N20" s="258" t="s">
        <v>704</v>
      </c>
      <c r="O20" s="258" t="s">
        <v>705</v>
      </c>
      <c r="P20" s="258" t="s">
        <v>486</v>
      </c>
      <c r="Q20" s="258" t="s">
        <v>706</v>
      </c>
      <c r="R20" s="258" t="s">
        <v>846</v>
      </c>
    </row>
    <row r="21" spans="1:18" ht="12" customHeight="1" x14ac:dyDescent="0.2">
      <c r="A21" s="254">
        <v>18</v>
      </c>
      <c r="B21" s="255" t="s">
        <v>359</v>
      </c>
      <c r="C21" s="258">
        <v>25</v>
      </c>
      <c r="D21" s="258">
        <v>750</v>
      </c>
      <c r="E21" s="258">
        <v>6</v>
      </c>
      <c r="F21" s="258">
        <v>159</v>
      </c>
      <c r="G21" s="258">
        <v>159</v>
      </c>
      <c r="H21" s="258">
        <v>0</v>
      </c>
      <c r="I21" s="258">
        <v>92</v>
      </c>
      <c r="J21" s="258">
        <v>0</v>
      </c>
      <c r="K21" s="258">
        <v>18</v>
      </c>
      <c r="L21" s="258">
        <v>1</v>
      </c>
      <c r="M21" s="258" t="s">
        <v>395</v>
      </c>
      <c r="N21" s="258" t="s">
        <v>707</v>
      </c>
      <c r="O21" s="258" t="s">
        <v>708</v>
      </c>
      <c r="P21" s="258" t="s">
        <v>709</v>
      </c>
      <c r="Q21" s="258" t="s">
        <v>710</v>
      </c>
      <c r="R21" s="258" t="s">
        <v>330</v>
      </c>
    </row>
    <row r="22" spans="1:18" ht="12" customHeight="1" x14ac:dyDescent="0.2">
      <c r="A22" s="254">
        <v>19</v>
      </c>
      <c r="B22" s="255" t="s">
        <v>360</v>
      </c>
      <c r="C22" s="258">
        <v>25</v>
      </c>
      <c r="D22" s="258">
        <v>750</v>
      </c>
      <c r="E22" s="258">
        <v>8</v>
      </c>
      <c r="F22" s="258">
        <v>205</v>
      </c>
      <c r="G22" s="258">
        <v>135</v>
      </c>
      <c r="H22" s="258">
        <v>70</v>
      </c>
      <c r="I22" s="258">
        <v>38</v>
      </c>
      <c r="J22" s="258">
        <v>81</v>
      </c>
      <c r="K22" s="258">
        <v>75</v>
      </c>
      <c r="L22" s="258">
        <v>6</v>
      </c>
      <c r="M22" s="258" t="s">
        <v>711</v>
      </c>
      <c r="N22" s="258" t="s">
        <v>505</v>
      </c>
      <c r="O22" s="258" t="s">
        <v>712</v>
      </c>
      <c r="P22" s="258" t="s">
        <v>713</v>
      </c>
      <c r="Q22" s="258" t="s">
        <v>714</v>
      </c>
      <c r="R22" s="258" t="s">
        <v>336</v>
      </c>
    </row>
    <row r="23" spans="1:18" ht="12" customHeight="1" x14ac:dyDescent="0.2">
      <c r="A23" s="254">
        <v>20</v>
      </c>
      <c r="B23" s="255" t="s">
        <v>361</v>
      </c>
      <c r="C23" s="258">
        <v>25</v>
      </c>
      <c r="D23" s="258">
        <v>750</v>
      </c>
      <c r="E23" s="258">
        <v>5</v>
      </c>
      <c r="F23" s="258">
        <v>92</v>
      </c>
      <c r="G23" s="258">
        <v>53</v>
      </c>
      <c r="H23" s="258">
        <v>39</v>
      </c>
      <c r="I23" s="258">
        <v>2</v>
      </c>
      <c r="J23" s="258">
        <v>64</v>
      </c>
      <c r="K23" s="258">
        <v>26</v>
      </c>
      <c r="L23" s="258">
        <v>0</v>
      </c>
      <c r="M23" s="258" t="s">
        <v>715</v>
      </c>
      <c r="N23" s="258" t="s">
        <v>716</v>
      </c>
      <c r="O23" s="258" t="s">
        <v>717</v>
      </c>
      <c r="P23" s="258" t="s">
        <v>718</v>
      </c>
      <c r="Q23" s="258" t="s">
        <v>480</v>
      </c>
      <c r="R23" s="258" t="s">
        <v>356</v>
      </c>
    </row>
    <row r="24" spans="1:18" ht="12" customHeight="1" x14ac:dyDescent="0.2">
      <c r="A24" s="254">
        <v>21</v>
      </c>
      <c r="B24" s="255" t="s">
        <v>363</v>
      </c>
      <c r="C24" s="258">
        <v>26</v>
      </c>
      <c r="D24" s="258">
        <v>750</v>
      </c>
      <c r="E24" s="258">
        <v>2</v>
      </c>
      <c r="F24" s="258">
        <v>68</v>
      </c>
      <c r="G24" s="258">
        <v>36</v>
      </c>
      <c r="H24" s="258">
        <v>32</v>
      </c>
      <c r="I24" s="258">
        <v>12</v>
      </c>
      <c r="J24" s="258">
        <v>26</v>
      </c>
      <c r="K24" s="258">
        <v>20</v>
      </c>
      <c r="L24" s="258">
        <v>5</v>
      </c>
      <c r="M24" s="258" t="s">
        <v>347</v>
      </c>
      <c r="N24" s="258" t="s">
        <v>719</v>
      </c>
      <c r="O24" s="258" t="s">
        <v>720</v>
      </c>
      <c r="P24" s="258" t="s">
        <v>721</v>
      </c>
      <c r="Q24" s="258" t="s">
        <v>722</v>
      </c>
      <c r="R24" s="258" t="s">
        <v>489</v>
      </c>
    </row>
    <row r="25" spans="1:18" ht="12" customHeight="1" x14ac:dyDescent="0.2">
      <c r="A25" s="254">
        <v>22</v>
      </c>
      <c r="B25" s="255" t="s">
        <v>365</v>
      </c>
      <c r="C25" s="258">
        <v>25</v>
      </c>
      <c r="D25" s="258">
        <v>705</v>
      </c>
      <c r="E25" s="258">
        <v>5</v>
      </c>
      <c r="F25" s="258">
        <v>138</v>
      </c>
      <c r="G25" s="258">
        <v>113</v>
      </c>
      <c r="H25" s="258">
        <v>25</v>
      </c>
      <c r="I25" s="258">
        <v>29</v>
      </c>
      <c r="J25" s="258">
        <v>70</v>
      </c>
      <c r="K25" s="258">
        <v>38</v>
      </c>
      <c r="L25" s="258">
        <v>0</v>
      </c>
      <c r="M25" s="258" t="s">
        <v>325</v>
      </c>
      <c r="N25" s="258" t="s">
        <v>723</v>
      </c>
      <c r="O25" s="258" t="s">
        <v>724</v>
      </c>
      <c r="P25" s="258" t="s">
        <v>725</v>
      </c>
      <c r="Q25" s="258" t="s">
        <v>726</v>
      </c>
      <c r="R25" s="258" t="s">
        <v>337</v>
      </c>
    </row>
    <row r="26" spans="1:18" ht="12" customHeight="1" x14ac:dyDescent="0.2">
      <c r="A26" s="254">
        <v>23</v>
      </c>
      <c r="B26" s="255" t="s">
        <v>367</v>
      </c>
      <c r="C26" s="258">
        <v>25</v>
      </c>
      <c r="D26" s="258">
        <v>750</v>
      </c>
      <c r="E26" s="258">
        <v>2</v>
      </c>
      <c r="F26" s="258">
        <v>52</v>
      </c>
      <c r="G26" s="258">
        <v>45</v>
      </c>
      <c r="H26" s="258">
        <v>7</v>
      </c>
      <c r="I26" s="258">
        <v>9</v>
      </c>
      <c r="J26" s="258">
        <v>20</v>
      </c>
      <c r="K26" s="258">
        <v>17</v>
      </c>
      <c r="L26" s="258">
        <v>0</v>
      </c>
      <c r="M26" s="258" t="s">
        <v>326</v>
      </c>
      <c r="N26" s="258" t="s">
        <v>727</v>
      </c>
      <c r="O26" s="258" t="s">
        <v>728</v>
      </c>
      <c r="P26" s="258" t="s">
        <v>500</v>
      </c>
      <c r="Q26" s="258" t="s">
        <v>729</v>
      </c>
      <c r="R26" s="258" t="s">
        <v>364</v>
      </c>
    </row>
    <row r="27" spans="1:18" ht="12" customHeight="1" x14ac:dyDescent="0.2">
      <c r="A27" s="254">
        <v>24</v>
      </c>
      <c r="B27" s="255" t="s">
        <v>369</v>
      </c>
      <c r="C27" s="258">
        <v>25</v>
      </c>
      <c r="D27" s="258">
        <v>750</v>
      </c>
      <c r="E27" s="258">
        <v>5</v>
      </c>
      <c r="F27" s="258">
        <v>152</v>
      </c>
      <c r="G27" s="258">
        <v>90</v>
      </c>
      <c r="H27" s="258">
        <v>62</v>
      </c>
      <c r="I27" s="258">
        <v>10</v>
      </c>
      <c r="J27" s="258">
        <v>89</v>
      </c>
      <c r="K27" s="258">
        <v>48</v>
      </c>
      <c r="L27" s="258">
        <v>3</v>
      </c>
      <c r="M27" s="258" t="s">
        <v>353</v>
      </c>
      <c r="N27" s="258" t="s">
        <v>730</v>
      </c>
      <c r="O27" s="258" t="s">
        <v>731</v>
      </c>
      <c r="P27" s="258" t="s">
        <v>732</v>
      </c>
      <c r="Q27" s="258" t="s">
        <v>339</v>
      </c>
      <c r="R27" s="258" t="s">
        <v>370</v>
      </c>
    </row>
    <row r="28" spans="1:18" ht="12" customHeight="1" x14ac:dyDescent="0.2">
      <c r="A28" s="254">
        <v>25</v>
      </c>
      <c r="B28" s="255" t="s">
        <v>371</v>
      </c>
      <c r="C28" s="258">
        <v>25</v>
      </c>
      <c r="D28" s="258">
        <v>750</v>
      </c>
      <c r="E28" s="258">
        <v>5</v>
      </c>
      <c r="F28" s="258">
        <v>143</v>
      </c>
      <c r="G28" s="258">
        <v>80</v>
      </c>
      <c r="H28" s="258">
        <v>63</v>
      </c>
      <c r="I28" s="258">
        <v>35</v>
      </c>
      <c r="J28" s="258">
        <v>0</v>
      </c>
      <c r="K28" s="258">
        <v>60</v>
      </c>
      <c r="L28" s="258">
        <v>5</v>
      </c>
      <c r="M28" s="258" t="s">
        <v>496</v>
      </c>
      <c r="N28" s="258" t="s">
        <v>733</v>
      </c>
      <c r="O28" s="258" t="s">
        <v>734</v>
      </c>
      <c r="P28" s="258" t="s">
        <v>488</v>
      </c>
      <c r="Q28" s="258" t="s">
        <v>735</v>
      </c>
      <c r="R28" s="258" t="s">
        <v>490</v>
      </c>
    </row>
    <row r="29" spans="1:18" ht="12" customHeight="1" x14ac:dyDescent="0.2">
      <c r="A29" s="254">
        <v>26</v>
      </c>
      <c r="B29" s="255" t="s">
        <v>374</v>
      </c>
      <c r="C29" s="258">
        <v>25</v>
      </c>
      <c r="D29" s="258">
        <v>750</v>
      </c>
      <c r="E29" s="258">
        <v>5</v>
      </c>
      <c r="F29" s="258">
        <v>134</v>
      </c>
      <c r="G29" s="258">
        <v>12</v>
      </c>
      <c r="H29" s="258">
        <v>122</v>
      </c>
      <c r="I29" s="258">
        <v>33</v>
      </c>
      <c r="J29" s="258">
        <v>3</v>
      </c>
      <c r="K29" s="258">
        <v>58</v>
      </c>
      <c r="L29" s="258">
        <v>3</v>
      </c>
      <c r="M29" s="258" t="s">
        <v>373</v>
      </c>
      <c r="N29" s="258" t="s">
        <v>736</v>
      </c>
      <c r="O29" s="258" t="s">
        <v>491</v>
      </c>
      <c r="P29" s="258" t="s">
        <v>492</v>
      </c>
      <c r="Q29" s="258" t="s">
        <v>493</v>
      </c>
      <c r="R29" s="258" t="s">
        <v>372</v>
      </c>
    </row>
    <row r="30" spans="1:18" ht="12" customHeight="1" x14ac:dyDescent="0.2">
      <c r="A30" s="254">
        <v>27</v>
      </c>
      <c r="B30" s="255" t="s">
        <v>375</v>
      </c>
      <c r="C30" s="258">
        <v>25</v>
      </c>
      <c r="D30" s="258">
        <v>750</v>
      </c>
      <c r="E30" s="258">
        <v>3</v>
      </c>
      <c r="F30" s="258">
        <v>66</v>
      </c>
      <c r="G30" s="258">
        <v>51</v>
      </c>
      <c r="H30" s="258">
        <v>15</v>
      </c>
      <c r="I30" s="258">
        <v>20</v>
      </c>
      <c r="J30" s="258">
        <v>6</v>
      </c>
      <c r="K30" s="258">
        <v>38</v>
      </c>
      <c r="L30" s="258">
        <v>0</v>
      </c>
      <c r="M30" s="258" t="s">
        <v>450</v>
      </c>
      <c r="N30" s="258" t="s">
        <v>737</v>
      </c>
      <c r="O30" s="258" t="s">
        <v>738</v>
      </c>
      <c r="P30" s="258" t="s">
        <v>739</v>
      </c>
      <c r="Q30" s="258" t="s">
        <v>740</v>
      </c>
      <c r="R30" s="258" t="s">
        <v>376</v>
      </c>
    </row>
    <row r="31" spans="1:18" ht="12" customHeight="1" x14ac:dyDescent="0.2">
      <c r="A31" s="254">
        <v>28</v>
      </c>
      <c r="B31" s="255" t="s">
        <v>378</v>
      </c>
      <c r="C31" s="258">
        <v>25</v>
      </c>
      <c r="D31" s="258">
        <v>750</v>
      </c>
      <c r="E31" s="258">
        <v>3</v>
      </c>
      <c r="F31" s="258">
        <v>96</v>
      </c>
      <c r="G31" s="258">
        <v>56</v>
      </c>
      <c r="H31" s="258">
        <v>40</v>
      </c>
      <c r="I31" s="258">
        <v>18</v>
      </c>
      <c r="J31" s="258">
        <v>36</v>
      </c>
      <c r="K31" s="258">
        <v>39</v>
      </c>
      <c r="L31" s="258">
        <v>0</v>
      </c>
      <c r="M31" s="258" t="s">
        <v>503</v>
      </c>
      <c r="N31" s="258" t="s">
        <v>741</v>
      </c>
      <c r="O31" s="258" t="s">
        <v>494</v>
      </c>
      <c r="P31" s="258" t="s">
        <v>495</v>
      </c>
      <c r="Q31" s="258" t="s">
        <v>368</v>
      </c>
      <c r="R31" s="258" t="s">
        <v>846</v>
      </c>
    </row>
    <row r="32" spans="1:18" ht="12" customHeight="1" x14ac:dyDescent="0.2">
      <c r="A32" s="254">
        <v>29</v>
      </c>
      <c r="B32" s="255" t="s">
        <v>379</v>
      </c>
      <c r="C32" s="258">
        <v>25</v>
      </c>
      <c r="D32" s="258">
        <v>750</v>
      </c>
      <c r="E32" s="258">
        <v>4</v>
      </c>
      <c r="F32" s="258">
        <v>129</v>
      </c>
      <c r="G32" s="258">
        <v>103</v>
      </c>
      <c r="H32" s="258">
        <v>26</v>
      </c>
      <c r="I32" s="258">
        <v>18</v>
      </c>
      <c r="J32" s="258">
        <v>44</v>
      </c>
      <c r="K32" s="258">
        <v>31</v>
      </c>
      <c r="L32" s="258">
        <v>28</v>
      </c>
      <c r="M32" s="258" t="s">
        <v>507</v>
      </c>
      <c r="N32" s="258" t="s">
        <v>742</v>
      </c>
      <c r="O32" s="258" t="s">
        <v>743</v>
      </c>
      <c r="P32" s="258" t="s">
        <v>744</v>
      </c>
      <c r="Q32" s="258" t="s">
        <v>745</v>
      </c>
      <c r="R32" s="258" t="s">
        <v>344</v>
      </c>
    </row>
    <row r="33" spans="1:18" ht="12" customHeight="1" x14ac:dyDescent="0.2">
      <c r="A33" s="254">
        <v>30</v>
      </c>
      <c r="B33" s="255" t="s">
        <v>380</v>
      </c>
      <c r="C33" s="258">
        <v>25</v>
      </c>
      <c r="D33" s="258">
        <v>700</v>
      </c>
      <c r="E33" s="258">
        <v>7</v>
      </c>
      <c r="F33" s="258">
        <v>179</v>
      </c>
      <c r="G33" s="258">
        <v>152</v>
      </c>
      <c r="H33" s="258">
        <v>27</v>
      </c>
      <c r="I33" s="258">
        <v>39</v>
      </c>
      <c r="J33" s="258">
        <v>6</v>
      </c>
      <c r="K33" s="258">
        <v>105</v>
      </c>
      <c r="L33" s="258">
        <v>4</v>
      </c>
      <c r="M33" s="258" t="s">
        <v>746</v>
      </c>
      <c r="N33" s="258" t="s">
        <v>747</v>
      </c>
      <c r="O33" s="258" t="s">
        <v>748</v>
      </c>
      <c r="P33" s="258" t="s">
        <v>477</v>
      </c>
      <c r="Q33" s="258" t="s">
        <v>749</v>
      </c>
      <c r="R33" s="258" t="s">
        <v>377</v>
      </c>
    </row>
    <row r="34" spans="1:18" ht="12" customHeight="1" x14ac:dyDescent="0.2">
      <c r="A34" s="254">
        <v>31</v>
      </c>
      <c r="B34" s="255" t="s">
        <v>381</v>
      </c>
      <c r="C34" s="258">
        <v>25</v>
      </c>
      <c r="D34" s="258">
        <v>750</v>
      </c>
      <c r="E34" s="258">
        <v>6</v>
      </c>
      <c r="F34" s="258">
        <v>171</v>
      </c>
      <c r="G34" s="258">
        <v>87</v>
      </c>
      <c r="H34" s="258">
        <v>84</v>
      </c>
      <c r="I34" s="258">
        <v>34</v>
      </c>
      <c r="J34" s="258">
        <v>79</v>
      </c>
      <c r="K34" s="258">
        <v>53</v>
      </c>
      <c r="L34" s="258">
        <v>2</v>
      </c>
      <c r="M34" s="258" t="s">
        <v>405</v>
      </c>
      <c r="N34" s="258" t="s">
        <v>750</v>
      </c>
      <c r="O34" s="258" t="s">
        <v>751</v>
      </c>
      <c r="P34" s="258" t="s">
        <v>497</v>
      </c>
      <c r="Q34" s="258" t="s">
        <v>752</v>
      </c>
      <c r="R34" s="258" t="s">
        <v>498</v>
      </c>
    </row>
    <row r="35" spans="1:18" ht="12" customHeight="1" x14ac:dyDescent="0.2">
      <c r="A35" s="254">
        <v>32</v>
      </c>
      <c r="B35" s="255" t="s">
        <v>382</v>
      </c>
      <c r="C35" s="258">
        <v>25</v>
      </c>
      <c r="D35" s="258">
        <v>750</v>
      </c>
      <c r="E35" s="258">
        <v>4</v>
      </c>
      <c r="F35" s="258">
        <v>130</v>
      </c>
      <c r="G35" s="258">
        <v>130</v>
      </c>
      <c r="H35" s="258">
        <v>0</v>
      </c>
      <c r="I35" s="258">
        <v>6</v>
      </c>
      <c r="J35" s="258">
        <v>41</v>
      </c>
      <c r="K35" s="258">
        <v>67</v>
      </c>
      <c r="L35" s="258">
        <v>2</v>
      </c>
      <c r="M35" s="258" t="s">
        <v>394</v>
      </c>
      <c r="N35" s="258" t="s">
        <v>753</v>
      </c>
      <c r="O35" s="258" t="s">
        <v>754</v>
      </c>
      <c r="P35" s="258" t="s">
        <v>696</v>
      </c>
      <c r="Q35" s="258" t="s">
        <v>755</v>
      </c>
      <c r="R35" s="258" t="s">
        <v>372</v>
      </c>
    </row>
    <row r="36" spans="1:18" ht="12" customHeight="1" x14ac:dyDescent="0.2">
      <c r="A36" s="254">
        <v>33</v>
      </c>
      <c r="B36" s="255" t="s">
        <v>383</v>
      </c>
      <c r="C36" s="258">
        <v>25</v>
      </c>
      <c r="D36" s="258">
        <v>750</v>
      </c>
      <c r="E36" s="258">
        <v>4</v>
      </c>
      <c r="F36" s="258">
        <v>124</v>
      </c>
      <c r="G36" s="258">
        <v>74</v>
      </c>
      <c r="H36" s="258">
        <v>50</v>
      </c>
      <c r="I36" s="258">
        <v>50</v>
      </c>
      <c r="J36" s="258">
        <v>1</v>
      </c>
      <c r="K36" s="258">
        <v>50</v>
      </c>
      <c r="L36" s="258">
        <v>4</v>
      </c>
      <c r="M36" s="258" t="s">
        <v>756</v>
      </c>
      <c r="N36" s="258" t="s">
        <v>757</v>
      </c>
      <c r="O36" s="258" t="s">
        <v>758</v>
      </c>
      <c r="P36" s="258" t="s">
        <v>512</v>
      </c>
      <c r="Q36" s="258" t="s">
        <v>478</v>
      </c>
      <c r="R36" s="258" t="s">
        <v>368</v>
      </c>
    </row>
    <row r="37" spans="1:18" ht="12" customHeight="1" x14ac:dyDescent="0.2">
      <c r="A37" s="254">
        <v>34</v>
      </c>
      <c r="B37" s="256" t="s">
        <v>386</v>
      </c>
      <c r="C37" s="258">
        <v>25</v>
      </c>
      <c r="D37" s="258">
        <v>750</v>
      </c>
      <c r="E37" s="258">
        <v>4</v>
      </c>
      <c r="F37" s="258">
        <v>103</v>
      </c>
      <c r="G37" s="258">
        <v>70</v>
      </c>
      <c r="H37" s="258">
        <v>33</v>
      </c>
      <c r="I37" s="258">
        <v>11</v>
      </c>
      <c r="J37" s="258">
        <v>0</v>
      </c>
      <c r="K37" s="258">
        <v>62</v>
      </c>
      <c r="L37" s="258">
        <v>6</v>
      </c>
      <c r="M37" s="258" t="s">
        <v>759</v>
      </c>
      <c r="N37" s="258" t="s">
        <v>760</v>
      </c>
      <c r="O37" s="258" t="s">
        <v>761</v>
      </c>
      <c r="P37" s="258" t="s">
        <v>762</v>
      </c>
      <c r="Q37" s="258" t="s">
        <v>701</v>
      </c>
      <c r="R37" s="258" t="s">
        <v>763</v>
      </c>
    </row>
    <row r="38" spans="1:18" ht="12" customHeight="1" x14ac:dyDescent="0.2">
      <c r="A38" s="254">
        <v>35</v>
      </c>
      <c r="B38" s="256" t="s">
        <v>387</v>
      </c>
      <c r="C38" s="258">
        <v>20</v>
      </c>
      <c r="D38" s="258">
        <v>550</v>
      </c>
      <c r="E38" s="258">
        <v>6</v>
      </c>
      <c r="F38" s="258">
        <v>176</v>
      </c>
      <c r="G38" s="258">
        <v>136</v>
      </c>
      <c r="H38" s="258">
        <v>40</v>
      </c>
      <c r="I38" s="258">
        <v>75</v>
      </c>
      <c r="J38" s="258">
        <v>3</v>
      </c>
      <c r="K38" s="258">
        <v>73</v>
      </c>
      <c r="L38" s="258">
        <v>8</v>
      </c>
      <c r="M38" s="258" t="s">
        <v>446</v>
      </c>
      <c r="N38" s="258" t="s">
        <v>764</v>
      </c>
      <c r="O38" s="258" t="s">
        <v>765</v>
      </c>
      <c r="P38" s="258" t="s">
        <v>501</v>
      </c>
      <c r="Q38" s="258" t="s">
        <v>766</v>
      </c>
      <c r="R38" s="258" t="s">
        <v>448</v>
      </c>
    </row>
    <row r="39" spans="1:18" ht="12" customHeight="1" x14ac:dyDescent="0.2">
      <c r="A39" s="254">
        <v>36</v>
      </c>
      <c r="B39" s="256" t="s">
        <v>389</v>
      </c>
      <c r="C39" s="258">
        <v>22</v>
      </c>
      <c r="D39" s="258">
        <v>710</v>
      </c>
      <c r="E39" s="258">
        <v>8</v>
      </c>
      <c r="F39" s="258">
        <v>235</v>
      </c>
      <c r="G39" s="258">
        <v>216</v>
      </c>
      <c r="H39" s="258">
        <v>19</v>
      </c>
      <c r="I39" s="258">
        <v>61</v>
      </c>
      <c r="J39" s="258">
        <v>64</v>
      </c>
      <c r="K39" s="258">
        <v>92</v>
      </c>
      <c r="L39" s="258">
        <v>2</v>
      </c>
      <c r="M39" s="258" t="s">
        <v>509</v>
      </c>
      <c r="N39" s="258" t="s">
        <v>767</v>
      </c>
      <c r="O39" s="258" t="s">
        <v>768</v>
      </c>
      <c r="P39" s="258" t="s">
        <v>769</v>
      </c>
      <c r="Q39" s="258" t="s">
        <v>770</v>
      </c>
      <c r="R39" s="258" t="s">
        <v>471</v>
      </c>
    </row>
    <row r="40" spans="1:18" ht="12" customHeight="1" x14ac:dyDescent="0.2">
      <c r="A40" s="254">
        <v>37</v>
      </c>
      <c r="B40" s="256" t="s">
        <v>391</v>
      </c>
      <c r="C40" s="258">
        <v>23</v>
      </c>
      <c r="D40" s="258">
        <v>650</v>
      </c>
      <c r="E40" s="258">
        <v>3</v>
      </c>
      <c r="F40" s="258">
        <v>86</v>
      </c>
      <c r="G40" s="258">
        <v>86</v>
      </c>
      <c r="H40" s="258">
        <v>0</v>
      </c>
      <c r="I40" s="258">
        <v>10</v>
      </c>
      <c r="J40" s="258">
        <v>3</v>
      </c>
      <c r="K40" s="258">
        <v>62</v>
      </c>
      <c r="L40" s="258">
        <v>1</v>
      </c>
      <c r="M40" s="258" t="s">
        <v>452</v>
      </c>
      <c r="N40" s="258" t="s">
        <v>499</v>
      </c>
      <c r="O40" s="258" t="s">
        <v>771</v>
      </c>
      <c r="P40" s="258" t="s">
        <v>772</v>
      </c>
      <c r="Q40" s="258" t="s">
        <v>773</v>
      </c>
      <c r="R40" s="258" t="s">
        <v>774</v>
      </c>
    </row>
    <row r="41" spans="1:18" ht="12" customHeight="1" x14ac:dyDescent="0.2">
      <c r="A41" s="254">
        <v>38</v>
      </c>
      <c r="B41" s="256" t="s">
        <v>392</v>
      </c>
      <c r="C41" s="258">
        <v>21</v>
      </c>
      <c r="D41" s="258">
        <v>630</v>
      </c>
      <c r="E41" s="258">
        <v>4</v>
      </c>
      <c r="F41" s="258">
        <v>140</v>
      </c>
      <c r="G41" s="258">
        <v>131</v>
      </c>
      <c r="H41" s="258">
        <v>9</v>
      </c>
      <c r="I41" s="258">
        <v>38</v>
      </c>
      <c r="J41" s="258">
        <v>2</v>
      </c>
      <c r="K41" s="258">
        <v>100</v>
      </c>
      <c r="L41" s="258">
        <v>0</v>
      </c>
      <c r="M41" s="258" t="s">
        <v>487</v>
      </c>
      <c r="N41" s="258" t="s">
        <v>775</v>
      </c>
      <c r="O41" s="258" t="s">
        <v>776</v>
      </c>
      <c r="P41" s="258" t="s">
        <v>777</v>
      </c>
      <c r="Q41" s="258" t="s">
        <v>510</v>
      </c>
      <c r="R41" s="258" t="s">
        <v>778</v>
      </c>
    </row>
    <row r="42" spans="1:18" ht="12" customHeight="1" x14ac:dyDescent="0.2">
      <c r="A42" s="254">
        <v>39</v>
      </c>
      <c r="B42" s="256" t="s">
        <v>393</v>
      </c>
      <c r="C42" s="258">
        <v>27</v>
      </c>
      <c r="D42" s="258">
        <v>675</v>
      </c>
      <c r="E42" s="258">
        <v>2</v>
      </c>
      <c r="F42" s="258">
        <v>60</v>
      </c>
      <c r="G42" s="258">
        <v>39</v>
      </c>
      <c r="H42" s="258">
        <v>21</v>
      </c>
      <c r="I42" s="258">
        <v>33</v>
      </c>
      <c r="J42" s="258">
        <v>14</v>
      </c>
      <c r="K42" s="258">
        <v>13</v>
      </c>
      <c r="L42" s="258">
        <v>0</v>
      </c>
      <c r="M42" s="258" t="s">
        <v>779</v>
      </c>
      <c r="N42" s="258" t="s">
        <v>780</v>
      </c>
      <c r="O42" s="258" t="s">
        <v>781</v>
      </c>
      <c r="P42" s="258" t="s">
        <v>451</v>
      </c>
      <c r="Q42" s="258" t="s">
        <v>782</v>
      </c>
      <c r="R42" s="258" t="s">
        <v>783</v>
      </c>
    </row>
    <row r="43" spans="1:18" ht="12" customHeight="1" x14ac:dyDescent="0.2">
      <c r="A43" s="254">
        <v>40</v>
      </c>
      <c r="B43" s="256" t="s">
        <v>397</v>
      </c>
      <c r="C43" s="258">
        <v>25</v>
      </c>
      <c r="D43" s="258">
        <v>750</v>
      </c>
      <c r="E43" s="258">
        <v>6</v>
      </c>
      <c r="F43" s="258">
        <v>188</v>
      </c>
      <c r="G43" s="258">
        <v>186</v>
      </c>
      <c r="H43" s="258">
        <v>2</v>
      </c>
      <c r="I43" s="258">
        <v>24</v>
      </c>
      <c r="J43" s="258">
        <v>85</v>
      </c>
      <c r="K43" s="258">
        <v>61</v>
      </c>
      <c r="L43" s="258">
        <v>5</v>
      </c>
      <c r="M43" s="258" t="s">
        <v>390</v>
      </c>
      <c r="N43" s="258" t="s">
        <v>784</v>
      </c>
      <c r="O43" s="258" t="s">
        <v>785</v>
      </c>
      <c r="P43" s="258" t="s">
        <v>786</v>
      </c>
      <c r="Q43" s="258" t="s">
        <v>787</v>
      </c>
      <c r="R43" s="258" t="s">
        <v>385</v>
      </c>
    </row>
    <row r="44" spans="1:18" ht="12" customHeight="1" x14ac:dyDescent="0.2">
      <c r="A44" s="254">
        <v>41</v>
      </c>
      <c r="B44" s="256" t="s">
        <v>398</v>
      </c>
      <c r="C44" s="258">
        <v>20</v>
      </c>
      <c r="D44" s="258">
        <v>600</v>
      </c>
      <c r="E44" s="258">
        <v>3</v>
      </c>
      <c r="F44" s="258">
        <v>83</v>
      </c>
      <c r="G44" s="258">
        <v>50</v>
      </c>
      <c r="H44" s="258">
        <v>33</v>
      </c>
      <c r="I44" s="258">
        <v>16</v>
      </c>
      <c r="J44" s="258">
        <v>1</v>
      </c>
      <c r="K44" s="258">
        <v>49</v>
      </c>
      <c r="L44" s="258">
        <v>2</v>
      </c>
      <c r="M44" s="258" t="s">
        <v>345</v>
      </c>
      <c r="N44" s="258" t="s">
        <v>788</v>
      </c>
      <c r="O44" s="258" t="s">
        <v>789</v>
      </c>
      <c r="P44" s="258" t="s">
        <v>476</v>
      </c>
      <c r="Q44" s="258" t="s">
        <v>790</v>
      </c>
      <c r="R44" s="258" t="s">
        <v>791</v>
      </c>
    </row>
    <row r="45" spans="1:18" ht="12" customHeight="1" x14ac:dyDescent="0.2">
      <c r="A45" s="254">
        <v>42</v>
      </c>
      <c r="B45" s="256" t="s">
        <v>399</v>
      </c>
      <c r="C45" s="258">
        <v>22</v>
      </c>
      <c r="D45" s="258">
        <v>680</v>
      </c>
      <c r="E45" s="258">
        <v>3</v>
      </c>
      <c r="F45" s="258">
        <v>72</v>
      </c>
      <c r="G45" s="258">
        <v>54</v>
      </c>
      <c r="H45" s="258">
        <v>18</v>
      </c>
      <c r="I45" s="258">
        <v>22</v>
      </c>
      <c r="J45" s="258">
        <v>4</v>
      </c>
      <c r="K45" s="258">
        <v>32</v>
      </c>
      <c r="L45" s="258">
        <v>2</v>
      </c>
      <c r="M45" s="258" t="s">
        <v>792</v>
      </c>
      <c r="N45" s="258" t="s">
        <v>793</v>
      </c>
      <c r="O45" s="258" t="s">
        <v>794</v>
      </c>
      <c r="P45" s="258" t="s">
        <v>795</v>
      </c>
      <c r="Q45" s="258" t="s">
        <v>481</v>
      </c>
      <c r="R45" s="258" t="s">
        <v>353</v>
      </c>
    </row>
    <row r="46" spans="1:18" ht="12" customHeight="1" x14ac:dyDescent="0.2">
      <c r="A46" s="254">
        <v>43</v>
      </c>
      <c r="B46" s="256" t="s">
        <v>400</v>
      </c>
      <c r="C46" s="258">
        <v>20</v>
      </c>
      <c r="D46" s="258">
        <v>600</v>
      </c>
      <c r="E46" s="258">
        <v>3</v>
      </c>
      <c r="F46" s="258">
        <v>87</v>
      </c>
      <c r="G46" s="258">
        <v>83</v>
      </c>
      <c r="H46" s="258">
        <v>4</v>
      </c>
      <c r="I46" s="258">
        <v>1</v>
      </c>
      <c r="J46" s="258">
        <v>76</v>
      </c>
      <c r="K46" s="258">
        <v>10</v>
      </c>
      <c r="L46" s="258">
        <v>0</v>
      </c>
      <c r="M46" s="258" t="s">
        <v>347</v>
      </c>
      <c r="N46" s="258" t="s">
        <v>796</v>
      </c>
      <c r="O46" s="258" t="s">
        <v>797</v>
      </c>
      <c r="P46" s="258" t="s">
        <v>798</v>
      </c>
      <c r="Q46" s="258" t="s">
        <v>799</v>
      </c>
      <c r="R46" s="258" t="s">
        <v>331</v>
      </c>
    </row>
    <row r="47" spans="1:18" ht="12" customHeight="1" x14ac:dyDescent="0.2">
      <c r="A47" s="254">
        <v>44</v>
      </c>
      <c r="B47" s="256" t="s">
        <v>402</v>
      </c>
      <c r="C47" s="258">
        <v>20</v>
      </c>
      <c r="D47" s="258">
        <v>600</v>
      </c>
      <c r="E47" s="258">
        <v>2</v>
      </c>
      <c r="F47" s="258">
        <v>48</v>
      </c>
      <c r="G47" s="258">
        <v>19</v>
      </c>
      <c r="H47" s="258">
        <v>29</v>
      </c>
      <c r="I47" s="258">
        <v>16</v>
      </c>
      <c r="J47" s="258">
        <v>1</v>
      </c>
      <c r="K47" s="258">
        <v>29</v>
      </c>
      <c r="L47" s="258">
        <v>1</v>
      </c>
      <c r="M47" s="258" t="s">
        <v>800</v>
      </c>
      <c r="N47" s="258" t="s">
        <v>801</v>
      </c>
      <c r="O47" s="258" t="s">
        <v>802</v>
      </c>
      <c r="P47" s="258" t="s">
        <v>506</v>
      </c>
      <c r="Q47" s="258" t="s">
        <v>803</v>
      </c>
      <c r="R47" s="258" t="s">
        <v>384</v>
      </c>
    </row>
    <row r="48" spans="1:18" ht="12" customHeight="1" x14ac:dyDescent="0.2">
      <c r="A48" s="254">
        <v>45</v>
      </c>
      <c r="B48" s="256" t="s">
        <v>403</v>
      </c>
      <c r="C48" s="258">
        <v>25</v>
      </c>
      <c r="D48" s="258">
        <v>750</v>
      </c>
      <c r="E48" s="258">
        <v>3</v>
      </c>
      <c r="F48" s="258">
        <v>97</v>
      </c>
      <c r="G48" s="258">
        <v>71</v>
      </c>
      <c r="H48" s="258">
        <v>26</v>
      </c>
      <c r="I48" s="258">
        <v>35</v>
      </c>
      <c r="J48" s="258">
        <v>0</v>
      </c>
      <c r="K48" s="258">
        <v>59</v>
      </c>
      <c r="L48" s="258">
        <v>0</v>
      </c>
      <c r="M48" s="258" t="s">
        <v>450</v>
      </c>
      <c r="N48" s="258" t="s">
        <v>804</v>
      </c>
      <c r="O48" s="258" t="s">
        <v>805</v>
      </c>
      <c r="P48" s="258" t="s">
        <v>806</v>
      </c>
      <c r="Q48" s="258" t="s">
        <v>807</v>
      </c>
      <c r="R48" s="258" t="s">
        <v>808</v>
      </c>
    </row>
    <row r="49" spans="1:18" ht="12" customHeight="1" x14ac:dyDescent="0.2">
      <c r="A49" s="254">
        <v>46</v>
      </c>
      <c r="B49" s="256" t="s">
        <v>404</v>
      </c>
      <c r="C49" s="258">
        <v>20</v>
      </c>
      <c r="D49" s="258">
        <v>600</v>
      </c>
      <c r="E49" s="258">
        <v>4</v>
      </c>
      <c r="F49" s="258">
        <v>120</v>
      </c>
      <c r="G49" s="258">
        <v>85</v>
      </c>
      <c r="H49" s="258">
        <v>35</v>
      </c>
      <c r="I49" s="258">
        <v>15</v>
      </c>
      <c r="J49" s="258">
        <v>64</v>
      </c>
      <c r="K49" s="258">
        <v>32</v>
      </c>
      <c r="L49" s="258">
        <v>0</v>
      </c>
      <c r="M49" s="258" t="s">
        <v>809</v>
      </c>
      <c r="N49" s="258" t="s">
        <v>810</v>
      </c>
      <c r="O49" s="258" t="s">
        <v>811</v>
      </c>
      <c r="P49" s="258" t="s">
        <v>508</v>
      </c>
      <c r="Q49" s="258" t="s">
        <v>812</v>
      </c>
      <c r="R49" s="258" t="s">
        <v>813</v>
      </c>
    </row>
    <row r="50" spans="1:18" ht="12" customHeight="1" x14ac:dyDescent="0.2">
      <c r="A50" s="254">
        <v>47</v>
      </c>
      <c r="B50" s="256" t="s">
        <v>406</v>
      </c>
      <c r="C50" s="258">
        <v>20</v>
      </c>
      <c r="D50" s="258">
        <v>600</v>
      </c>
      <c r="E50" s="258">
        <v>4</v>
      </c>
      <c r="F50" s="258">
        <v>109</v>
      </c>
      <c r="G50" s="258">
        <v>95</v>
      </c>
      <c r="H50" s="258">
        <v>14</v>
      </c>
      <c r="I50" s="258">
        <v>33</v>
      </c>
      <c r="J50" s="258">
        <v>1</v>
      </c>
      <c r="K50" s="258">
        <v>68</v>
      </c>
      <c r="L50" s="258">
        <v>3</v>
      </c>
      <c r="M50" s="258" t="s">
        <v>362</v>
      </c>
      <c r="N50" s="258" t="s">
        <v>814</v>
      </c>
      <c r="O50" s="258" t="s">
        <v>815</v>
      </c>
      <c r="P50" s="258" t="s">
        <v>816</v>
      </c>
      <c r="Q50" s="258" t="s">
        <v>817</v>
      </c>
      <c r="R50" s="258" t="s">
        <v>818</v>
      </c>
    </row>
    <row r="51" spans="1:18" ht="12" customHeight="1" x14ac:dyDescent="0.2">
      <c r="A51" s="254">
        <v>48</v>
      </c>
      <c r="B51" s="256" t="s">
        <v>407</v>
      </c>
      <c r="C51" s="258">
        <v>30</v>
      </c>
      <c r="D51" s="258">
        <v>750</v>
      </c>
      <c r="E51" s="258">
        <v>3</v>
      </c>
      <c r="F51" s="258">
        <v>91</v>
      </c>
      <c r="G51" s="258">
        <v>18</v>
      </c>
      <c r="H51" s="258">
        <v>73</v>
      </c>
      <c r="I51" s="258">
        <v>19</v>
      </c>
      <c r="J51" s="258">
        <v>1</v>
      </c>
      <c r="K51" s="258">
        <v>41</v>
      </c>
      <c r="L51" s="258">
        <v>3</v>
      </c>
      <c r="M51" s="258" t="s">
        <v>502</v>
      </c>
      <c r="N51" s="258" t="s">
        <v>819</v>
      </c>
      <c r="O51" s="258" t="s">
        <v>820</v>
      </c>
      <c r="P51" s="258" t="s">
        <v>821</v>
      </c>
      <c r="Q51" s="258" t="s">
        <v>822</v>
      </c>
      <c r="R51" s="258" t="s">
        <v>447</v>
      </c>
    </row>
    <row r="52" spans="1:18" ht="12" customHeight="1" x14ac:dyDescent="0.2">
      <c r="A52" s="254">
        <v>49</v>
      </c>
      <c r="B52" s="256" t="s">
        <v>408</v>
      </c>
      <c r="C52" s="258">
        <v>25</v>
      </c>
      <c r="D52" s="258">
        <v>750</v>
      </c>
      <c r="E52" s="258">
        <v>4</v>
      </c>
      <c r="F52" s="258">
        <v>115</v>
      </c>
      <c r="G52" s="258">
        <v>92</v>
      </c>
      <c r="H52" s="258">
        <v>23</v>
      </c>
      <c r="I52" s="258">
        <v>34</v>
      </c>
      <c r="J52" s="258">
        <v>62</v>
      </c>
      <c r="K52" s="258">
        <v>15</v>
      </c>
      <c r="L52" s="258">
        <v>0</v>
      </c>
      <c r="M52" s="258" t="s">
        <v>823</v>
      </c>
      <c r="N52" s="258" t="s">
        <v>824</v>
      </c>
      <c r="O52" s="258" t="s">
        <v>825</v>
      </c>
      <c r="P52" s="258" t="s">
        <v>449</v>
      </c>
      <c r="Q52" s="258" t="s">
        <v>826</v>
      </c>
      <c r="R52" s="258" t="s">
        <v>396</v>
      </c>
    </row>
    <row r="53" spans="1:18" ht="12" customHeight="1" x14ac:dyDescent="0.2">
      <c r="A53" s="254">
        <v>50</v>
      </c>
      <c r="B53" s="256" t="s">
        <v>409</v>
      </c>
      <c r="C53" s="258">
        <v>25</v>
      </c>
      <c r="D53" s="258">
        <v>750</v>
      </c>
      <c r="E53" s="258">
        <v>4</v>
      </c>
      <c r="F53" s="258">
        <v>129</v>
      </c>
      <c r="G53" s="258">
        <v>113</v>
      </c>
      <c r="H53" s="258">
        <v>16</v>
      </c>
      <c r="I53" s="258">
        <v>5</v>
      </c>
      <c r="J53" s="258">
        <v>69</v>
      </c>
      <c r="K53" s="258">
        <v>49</v>
      </c>
      <c r="L53" s="258">
        <v>2</v>
      </c>
      <c r="M53" s="258" t="s">
        <v>445</v>
      </c>
      <c r="N53" s="258" t="s">
        <v>827</v>
      </c>
      <c r="O53" s="258" t="s">
        <v>828</v>
      </c>
      <c r="P53" s="258" t="s">
        <v>829</v>
      </c>
      <c r="Q53" s="258" t="s">
        <v>830</v>
      </c>
      <c r="R53" s="258" t="s">
        <v>405</v>
      </c>
    </row>
    <row r="54" spans="1:18" ht="12" customHeight="1" x14ac:dyDescent="0.2">
      <c r="A54" s="254">
        <v>51</v>
      </c>
      <c r="B54" s="256" t="s">
        <v>410</v>
      </c>
      <c r="C54" s="258">
        <v>28</v>
      </c>
      <c r="D54" s="258">
        <v>750</v>
      </c>
      <c r="E54" s="258">
        <v>3</v>
      </c>
      <c r="F54" s="258">
        <v>74</v>
      </c>
      <c r="G54" s="258">
        <v>42</v>
      </c>
      <c r="H54" s="258">
        <v>32</v>
      </c>
      <c r="I54" s="258">
        <v>17</v>
      </c>
      <c r="J54" s="258">
        <v>4</v>
      </c>
      <c r="K54" s="258">
        <v>26</v>
      </c>
      <c r="L54" s="258">
        <v>19</v>
      </c>
      <c r="M54" s="258" t="s">
        <v>332</v>
      </c>
      <c r="N54" s="258" t="s">
        <v>831</v>
      </c>
      <c r="O54" s="258" t="s">
        <v>832</v>
      </c>
      <c r="P54" s="258" t="s">
        <v>833</v>
      </c>
      <c r="Q54" s="258" t="s">
        <v>834</v>
      </c>
      <c r="R54" s="258" t="s">
        <v>498</v>
      </c>
    </row>
    <row r="55" spans="1:18" s="177" customFormat="1" ht="12" customHeight="1" x14ac:dyDescent="0.2">
      <c r="A55" s="260"/>
      <c r="B55" s="260" t="s">
        <v>0</v>
      </c>
      <c r="C55" s="261">
        <v>1226</v>
      </c>
      <c r="D55" s="261">
        <v>35740</v>
      </c>
      <c r="E55" s="261">
        <v>215</v>
      </c>
      <c r="F55" s="261">
        <v>6072</v>
      </c>
      <c r="G55" s="261">
        <v>4432</v>
      </c>
      <c r="H55" s="261">
        <v>1640</v>
      </c>
      <c r="I55" s="261">
        <v>1358</v>
      </c>
      <c r="J55" s="261">
        <v>1668</v>
      </c>
      <c r="K55" s="261">
        <v>2305</v>
      </c>
      <c r="L55" s="261">
        <v>177</v>
      </c>
      <c r="M55" s="261" t="s">
        <v>835</v>
      </c>
      <c r="N55" s="261" t="s">
        <v>836</v>
      </c>
      <c r="O55" s="261" t="s">
        <v>837</v>
      </c>
      <c r="P55" s="261" t="s">
        <v>838</v>
      </c>
      <c r="Q55" s="261" t="s">
        <v>839</v>
      </c>
      <c r="R55" s="261" t="s">
        <v>840</v>
      </c>
    </row>
    <row r="56" spans="1:18" x14ac:dyDescent="0.2">
      <c r="I56" s="177" t="s">
        <v>1024</v>
      </c>
    </row>
  </sheetData>
  <mergeCells count="4">
    <mergeCell ref="C2:D2"/>
    <mergeCell ref="E2:L2"/>
    <mergeCell ref="M2:R2"/>
    <mergeCell ref="A1:R1"/>
  </mergeCells>
  <pageMargins left="1.45" right="0.7" top="0.25" bottom="0.2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D55" sqref="D55"/>
    </sheetView>
  </sheetViews>
  <sheetFormatPr defaultColWidth="9.140625" defaultRowHeight="12.75" x14ac:dyDescent="0.2"/>
  <cols>
    <col min="1" max="1" width="4.140625" style="199" customWidth="1"/>
    <col min="2" max="2" width="30.140625" style="199" customWidth="1"/>
    <col min="3" max="3" width="10" style="199" customWidth="1"/>
    <col min="4" max="4" width="10" style="220" customWidth="1"/>
    <col min="5" max="5" width="9.5703125" style="199" customWidth="1"/>
    <col min="6" max="6" width="9.140625" style="220"/>
    <col min="7" max="7" width="8.42578125" style="199" customWidth="1"/>
    <col min="8" max="8" width="9.140625" style="220"/>
    <col min="9" max="9" width="8" style="199" bestFit="1" customWidth="1"/>
    <col min="10" max="10" width="9.140625" style="220"/>
    <col min="11" max="11" width="18.42578125" style="199" customWidth="1"/>
    <col min="12" max="16384" width="9.140625" style="199"/>
  </cols>
  <sheetData>
    <row r="1" spans="1:10" ht="18.75" x14ac:dyDescent="0.2">
      <c r="A1" s="470" t="s">
        <v>848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 x14ac:dyDescent="0.2">
      <c r="A2" s="245" t="s">
        <v>851</v>
      </c>
      <c r="B2" s="245"/>
      <c r="H2" s="605" t="s">
        <v>849</v>
      </c>
      <c r="I2" s="605"/>
      <c r="J2" s="605"/>
    </row>
    <row r="3" spans="1:10" x14ac:dyDescent="0.2">
      <c r="A3" s="606" t="s">
        <v>111</v>
      </c>
      <c r="B3" s="607" t="s">
        <v>95</v>
      </c>
      <c r="C3" s="609" t="s">
        <v>424</v>
      </c>
      <c r="D3" s="609"/>
      <c r="E3" s="609" t="s">
        <v>425</v>
      </c>
      <c r="F3" s="609"/>
      <c r="G3" s="609" t="s">
        <v>426</v>
      </c>
      <c r="H3" s="609"/>
      <c r="I3" s="609" t="s">
        <v>1</v>
      </c>
      <c r="J3" s="609"/>
    </row>
    <row r="4" spans="1:10" ht="20.100000000000001" customHeight="1" x14ac:dyDescent="0.2">
      <c r="A4" s="606"/>
      <c r="B4" s="608"/>
      <c r="C4" s="200" t="s">
        <v>427</v>
      </c>
      <c r="D4" s="219" t="s">
        <v>94</v>
      </c>
      <c r="E4" s="200" t="s">
        <v>427</v>
      </c>
      <c r="F4" s="219" t="s">
        <v>94</v>
      </c>
      <c r="G4" s="200" t="s">
        <v>427</v>
      </c>
      <c r="H4" s="219" t="s">
        <v>94</v>
      </c>
      <c r="I4" s="200" t="s">
        <v>427</v>
      </c>
      <c r="J4" s="219" t="s">
        <v>94</v>
      </c>
    </row>
    <row r="5" spans="1:10" x14ac:dyDescent="0.2">
      <c r="A5" s="599" t="s">
        <v>302</v>
      </c>
      <c r="B5" s="600"/>
      <c r="C5" s="600"/>
      <c r="D5" s="600"/>
      <c r="E5" s="600"/>
      <c r="F5" s="600"/>
      <c r="G5" s="600"/>
      <c r="H5" s="600"/>
      <c r="I5" s="600"/>
      <c r="J5" s="601"/>
    </row>
    <row r="6" spans="1:10" x14ac:dyDescent="0.2">
      <c r="A6" s="201">
        <v>1</v>
      </c>
      <c r="B6" s="202" t="s">
        <v>50</v>
      </c>
      <c r="C6" s="203">
        <v>166</v>
      </c>
      <c r="D6" s="221">
        <v>55.000000000000007</v>
      </c>
      <c r="E6" s="203">
        <v>453</v>
      </c>
      <c r="F6" s="221">
        <v>958</v>
      </c>
      <c r="G6" s="203">
        <v>152</v>
      </c>
      <c r="H6" s="221">
        <v>974</v>
      </c>
      <c r="I6" s="203">
        <f t="shared" ref="I6:I26" si="0">C6+E6+G6</f>
        <v>771</v>
      </c>
      <c r="J6" s="221">
        <f t="shared" ref="J6:J26" si="1">D6+F6+H6</f>
        <v>1987</v>
      </c>
    </row>
    <row r="7" spans="1:10" x14ac:dyDescent="0.2">
      <c r="A7" s="201">
        <v>2</v>
      </c>
      <c r="B7" s="202" t="s">
        <v>51</v>
      </c>
      <c r="C7" s="203">
        <v>23</v>
      </c>
      <c r="D7" s="221">
        <v>7.0000000000000009</v>
      </c>
      <c r="E7" s="203">
        <v>113</v>
      </c>
      <c r="F7" s="221">
        <v>247.00000000000003</v>
      </c>
      <c r="G7" s="203">
        <v>41</v>
      </c>
      <c r="H7" s="221">
        <v>275</v>
      </c>
      <c r="I7" s="203">
        <f t="shared" si="0"/>
        <v>177</v>
      </c>
      <c r="J7" s="221">
        <f t="shared" si="1"/>
        <v>529</v>
      </c>
    </row>
    <row r="8" spans="1:10" x14ac:dyDescent="0.2">
      <c r="A8" s="201">
        <v>3</v>
      </c>
      <c r="B8" s="202" t="s">
        <v>52</v>
      </c>
      <c r="C8" s="203">
        <v>84</v>
      </c>
      <c r="D8" s="221">
        <v>24</v>
      </c>
      <c r="E8" s="203">
        <v>437</v>
      </c>
      <c r="F8" s="221">
        <v>965</v>
      </c>
      <c r="G8" s="203">
        <v>173</v>
      </c>
      <c r="H8" s="221">
        <v>1300</v>
      </c>
      <c r="I8" s="203">
        <f t="shared" si="0"/>
        <v>694</v>
      </c>
      <c r="J8" s="221">
        <f t="shared" si="1"/>
        <v>2289</v>
      </c>
    </row>
    <row r="9" spans="1:10" x14ac:dyDescent="0.2">
      <c r="A9" s="201">
        <v>4</v>
      </c>
      <c r="B9" s="202" t="s">
        <v>53</v>
      </c>
      <c r="C9" s="203">
        <v>895</v>
      </c>
      <c r="D9" s="221">
        <v>319</v>
      </c>
      <c r="E9" s="203">
        <v>1961</v>
      </c>
      <c r="F9" s="221">
        <v>3795.0000000000005</v>
      </c>
      <c r="G9" s="203">
        <v>314</v>
      </c>
      <c r="H9" s="221">
        <v>1917.0000000000002</v>
      </c>
      <c r="I9" s="203">
        <f t="shared" si="0"/>
        <v>3170</v>
      </c>
      <c r="J9" s="221">
        <f t="shared" si="1"/>
        <v>6031</v>
      </c>
    </row>
    <row r="10" spans="1:10" x14ac:dyDescent="0.2">
      <c r="A10" s="201">
        <v>5</v>
      </c>
      <c r="B10" s="202" t="s">
        <v>54</v>
      </c>
      <c r="C10" s="203">
        <v>212</v>
      </c>
      <c r="D10" s="221">
        <v>49</v>
      </c>
      <c r="E10" s="203">
        <v>652</v>
      </c>
      <c r="F10" s="221">
        <v>1194</v>
      </c>
      <c r="G10" s="203">
        <v>217</v>
      </c>
      <c r="H10" s="221">
        <v>1373</v>
      </c>
      <c r="I10" s="203">
        <f t="shared" si="0"/>
        <v>1081</v>
      </c>
      <c r="J10" s="221">
        <f t="shared" si="1"/>
        <v>2616</v>
      </c>
    </row>
    <row r="11" spans="1:10" x14ac:dyDescent="0.2">
      <c r="A11" s="201">
        <v>6</v>
      </c>
      <c r="B11" s="202" t="s">
        <v>55</v>
      </c>
      <c r="C11" s="203">
        <v>667</v>
      </c>
      <c r="D11" s="221">
        <v>222.00000000000003</v>
      </c>
      <c r="E11" s="203">
        <v>1518</v>
      </c>
      <c r="F11" s="221">
        <v>3030</v>
      </c>
      <c r="G11" s="203">
        <v>306</v>
      </c>
      <c r="H11" s="221">
        <v>2159</v>
      </c>
      <c r="I11" s="203">
        <f t="shared" si="0"/>
        <v>2491</v>
      </c>
      <c r="J11" s="221">
        <f t="shared" si="1"/>
        <v>5411</v>
      </c>
    </row>
    <row r="12" spans="1:10" x14ac:dyDescent="0.2">
      <c r="A12" s="201">
        <v>7</v>
      </c>
      <c r="B12" s="202" t="s">
        <v>56</v>
      </c>
      <c r="C12" s="203">
        <v>1343</v>
      </c>
      <c r="D12" s="221">
        <v>263</v>
      </c>
      <c r="E12" s="203">
        <v>2363</v>
      </c>
      <c r="F12" s="221">
        <v>4175</v>
      </c>
      <c r="G12" s="203">
        <v>1017</v>
      </c>
      <c r="H12" s="221">
        <v>4697</v>
      </c>
      <c r="I12" s="203">
        <f t="shared" si="0"/>
        <v>4723</v>
      </c>
      <c r="J12" s="221">
        <f t="shared" si="1"/>
        <v>9135</v>
      </c>
    </row>
    <row r="13" spans="1:10" x14ac:dyDescent="0.2">
      <c r="A13" s="201">
        <v>8</v>
      </c>
      <c r="B13" s="202" t="s">
        <v>43</v>
      </c>
      <c r="C13" s="203">
        <v>0</v>
      </c>
      <c r="D13" s="221">
        <v>0</v>
      </c>
      <c r="E13" s="203">
        <v>0</v>
      </c>
      <c r="F13" s="221">
        <v>0</v>
      </c>
      <c r="G13" s="203">
        <v>0</v>
      </c>
      <c r="H13" s="221">
        <v>0</v>
      </c>
      <c r="I13" s="203">
        <f t="shared" si="0"/>
        <v>0</v>
      </c>
      <c r="J13" s="221">
        <f t="shared" si="1"/>
        <v>0</v>
      </c>
    </row>
    <row r="14" spans="1:10" x14ac:dyDescent="0.2">
      <c r="A14" s="201">
        <v>9</v>
      </c>
      <c r="B14" s="202" t="s">
        <v>44</v>
      </c>
      <c r="C14" s="203">
        <v>35</v>
      </c>
      <c r="D14" s="221">
        <v>10</v>
      </c>
      <c r="E14" s="203">
        <v>66</v>
      </c>
      <c r="F14" s="221">
        <v>133</v>
      </c>
      <c r="G14" s="203">
        <v>15</v>
      </c>
      <c r="H14" s="221">
        <v>99</v>
      </c>
      <c r="I14" s="203">
        <f t="shared" si="0"/>
        <v>116</v>
      </c>
      <c r="J14" s="221">
        <f t="shared" si="1"/>
        <v>242</v>
      </c>
    </row>
    <row r="15" spans="1:10" x14ac:dyDescent="0.2">
      <c r="A15" s="201">
        <v>10</v>
      </c>
      <c r="B15" s="202" t="s">
        <v>428</v>
      </c>
      <c r="C15" s="203">
        <v>1453</v>
      </c>
      <c r="D15" s="221">
        <v>426.99999999999994</v>
      </c>
      <c r="E15" s="203">
        <v>148</v>
      </c>
      <c r="F15" s="221">
        <v>338</v>
      </c>
      <c r="G15" s="203">
        <v>76</v>
      </c>
      <c r="H15" s="221">
        <v>602</v>
      </c>
      <c r="I15" s="203">
        <f t="shared" si="0"/>
        <v>1677</v>
      </c>
      <c r="J15" s="221">
        <f t="shared" si="1"/>
        <v>1367</v>
      </c>
    </row>
    <row r="16" spans="1:10" x14ac:dyDescent="0.2">
      <c r="A16" s="201">
        <v>11</v>
      </c>
      <c r="B16" s="202" t="s">
        <v>57</v>
      </c>
      <c r="C16" s="203">
        <v>35</v>
      </c>
      <c r="D16" s="221">
        <v>9</v>
      </c>
      <c r="E16" s="203">
        <v>110</v>
      </c>
      <c r="F16" s="221">
        <v>265</v>
      </c>
      <c r="G16" s="203">
        <v>36</v>
      </c>
      <c r="H16" s="221">
        <v>250</v>
      </c>
      <c r="I16" s="203">
        <f t="shared" si="0"/>
        <v>181</v>
      </c>
      <c r="J16" s="221">
        <f t="shared" si="1"/>
        <v>524</v>
      </c>
    </row>
    <row r="17" spans="1:10" x14ac:dyDescent="0.2">
      <c r="A17" s="201">
        <v>12</v>
      </c>
      <c r="B17" s="202" t="s">
        <v>58</v>
      </c>
      <c r="C17" s="203">
        <v>55</v>
      </c>
      <c r="D17" s="221">
        <v>18</v>
      </c>
      <c r="E17" s="203">
        <v>138</v>
      </c>
      <c r="F17" s="221">
        <v>329</v>
      </c>
      <c r="G17" s="203">
        <v>36</v>
      </c>
      <c r="H17" s="221">
        <v>238</v>
      </c>
      <c r="I17" s="203">
        <f t="shared" si="0"/>
        <v>229</v>
      </c>
      <c r="J17" s="221">
        <f t="shared" si="1"/>
        <v>585</v>
      </c>
    </row>
    <row r="18" spans="1:10" x14ac:dyDescent="0.2">
      <c r="A18" s="201">
        <v>13</v>
      </c>
      <c r="B18" s="202" t="s">
        <v>77</v>
      </c>
      <c r="C18" s="203">
        <v>62</v>
      </c>
      <c r="D18" s="221">
        <v>20</v>
      </c>
      <c r="E18" s="203">
        <v>137</v>
      </c>
      <c r="F18" s="221">
        <v>352</v>
      </c>
      <c r="G18" s="203">
        <v>46</v>
      </c>
      <c r="H18" s="221">
        <v>355</v>
      </c>
      <c r="I18" s="203">
        <f t="shared" si="0"/>
        <v>245</v>
      </c>
      <c r="J18" s="221">
        <f t="shared" si="1"/>
        <v>727</v>
      </c>
    </row>
    <row r="19" spans="1:10" x14ac:dyDescent="0.2">
      <c r="A19" s="201">
        <v>14</v>
      </c>
      <c r="B19" s="202" t="s">
        <v>78</v>
      </c>
      <c r="C19" s="203">
        <v>29</v>
      </c>
      <c r="D19" s="221">
        <v>9</v>
      </c>
      <c r="E19" s="203">
        <v>96</v>
      </c>
      <c r="F19" s="221">
        <v>195</v>
      </c>
      <c r="G19" s="203">
        <v>29</v>
      </c>
      <c r="H19" s="221">
        <v>160</v>
      </c>
      <c r="I19" s="203">
        <f t="shared" si="0"/>
        <v>154</v>
      </c>
      <c r="J19" s="221">
        <f t="shared" si="1"/>
        <v>364</v>
      </c>
    </row>
    <row r="20" spans="1:10" x14ac:dyDescent="0.2">
      <c r="A20" s="201">
        <v>15</v>
      </c>
      <c r="B20" s="202" t="s">
        <v>59</v>
      </c>
      <c r="C20" s="203">
        <v>1013</v>
      </c>
      <c r="D20" s="221">
        <v>190</v>
      </c>
      <c r="E20" s="203">
        <v>1307</v>
      </c>
      <c r="F20" s="221">
        <v>1677</v>
      </c>
      <c r="G20" s="203">
        <v>519</v>
      </c>
      <c r="H20" s="221">
        <v>2643</v>
      </c>
      <c r="I20" s="203">
        <f t="shared" si="0"/>
        <v>2839</v>
      </c>
      <c r="J20" s="221">
        <f t="shared" si="1"/>
        <v>4510</v>
      </c>
    </row>
    <row r="21" spans="1:10" x14ac:dyDescent="0.2">
      <c r="A21" s="201">
        <v>16</v>
      </c>
      <c r="B21" s="202" t="s">
        <v>65</v>
      </c>
      <c r="C21" s="203">
        <v>748</v>
      </c>
      <c r="D21" s="221">
        <v>254.99999999999997</v>
      </c>
      <c r="E21" s="203">
        <v>3560</v>
      </c>
      <c r="F21" s="221">
        <v>10450</v>
      </c>
      <c r="G21" s="203">
        <v>2170</v>
      </c>
      <c r="H21" s="221">
        <v>18019</v>
      </c>
      <c r="I21" s="203">
        <f t="shared" si="0"/>
        <v>6478</v>
      </c>
      <c r="J21" s="221">
        <f t="shared" si="1"/>
        <v>28724</v>
      </c>
    </row>
    <row r="22" spans="1:10" x14ac:dyDescent="0.2">
      <c r="A22" s="201">
        <v>17</v>
      </c>
      <c r="B22" s="202" t="s">
        <v>60</v>
      </c>
      <c r="C22" s="203">
        <v>100</v>
      </c>
      <c r="D22" s="221">
        <v>28.000000000000004</v>
      </c>
      <c r="E22" s="203">
        <v>553</v>
      </c>
      <c r="F22" s="221">
        <v>1292</v>
      </c>
      <c r="G22" s="203">
        <v>116</v>
      </c>
      <c r="H22" s="221">
        <v>712</v>
      </c>
      <c r="I22" s="203">
        <f t="shared" si="0"/>
        <v>769</v>
      </c>
      <c r="J22" s="221">
        <f t="shared" si="1"/>
        <v>2032</v>
      </c>
    </row>
    <row r="23" spans="1:10" x14ac:dyDescent="0.2">
      <c r="A23" s="201">
        <v>18</v>
      </c>
      <c r="B23" s="202" t="s">
        <v>188</v>
      </c>
      <c r="C23" s="203">
        <v>165</v>
      </c>
      <c r="D23" s="221">
        <v>47</v>
      </c>
      <c r="E23" s="203">
        <v>340</v>
      </c>
      <c r="F23" s="221">
        <v>396</v>
      </c>
      <c r="G23" s="203">
        <v>55</v>
      </c>
      <c r="H23" s="221">
        <v>267</v>
      </c>
      <c r="I23" s="203">
        <f t="shared" si="0"/>
        <v>560</v>
      </c>
      <c r="J23" s="221">
        <f t="shared" si="1"/>
        <v>710</v>
      </c>
    </row>
    <row r="24" spans="1:10" x14ac:dyDescent="0.2">
      <c r="A24" s="201">
        <v>19</v>
      </c>
      <c r="B24" s="202" t="s">
        <v>61</v>
      </c>
      <c r="C24" s="203">
        <v>347</v>
      </c>
      <c r="D24" s="221">
        <v>87</v>
      </c>
      <c r="E24" s="203">
        <v>1145</v>
      </c>
      <c r="F24" s="221">
        <v>2212</v>
      </c>
      <c r="G24" s="203">
        <v>303</v>
      </c>
      <c r="H24" s="221">
        <v>1764</v>
      </c>
      <c r="I24" s="203">
        <f t="shared" si="0"/>
        <v>1795</v>
      </c>
      <c r="J24" s="221">
        <f t="shared" si="1"/>
        <v>4063</v>
      </c>
    </row>
    <row r="25" spans="1:10" x14ac:dyDescent="0.2">
      <c r="A25" s="201">
        <v>20</v>
      </c>
      <c r="B25" s="202" t="s">
        <v>62</v>
      </c>
      <c r="C25" s="203">
        <v>16</v>
      </c>
      <c r="D25" s="221">
        <v>5</v>
      </c>
      <c r="E25" s="203">
        <v>52</v>
      </c>
      <c r="F25" s="221">
        <v>111.00000000000001</v>
      </c>
      <c r="G25" s="203">
        <v>14</v>
      </c>
      <c r="H25" s="221">
        <v>95</v>
      </c>
      <c r="I25" s="203">
        <f t="shared" si="0"/>
        <v>82</v>
      </c>
      <c r="J25" s="221">
        <f t="shared" si="1"/>
        <v>211</v>
      </c>
    </row>
    <row r="26" spans="1:10" x14ac:dyDescent="0.2">
      <c r="A26" s="201">
        <v>21</v>
      </c>
      <c r="B26" s="202" t="s">
        <v>45</v>
      </c>
      <c r="C26" s="203">
        <v>198</v>
      </c>
      <c r="D26" s="221">
        <v>89</v>
      </c>
      <c r="E26" s="203">
        <v>262</v>
      </c>
      <c r="F26" s="221">
        <v>698</v>
      </c>
      <c r="G26" s="203">
        <v>102</v>
      </c>
      <c r="H26" s="221">
        <v>774</v>
      </c>
      <c r="I26" s="203">
        <f t="shared" si="0"/>
        <v>562</v>
      </c>
      <c r="J26" s="221">
        <f t="shared" si="1"/>
        <v>1561</v>
      </c>
    </row>
    <row r="27" spans="1:10" x14ac:dyDescent="0.2">
      <c r="A27" s="204"/>
      <c r="B27" s="205" t="s">
        <v>429</v>
      </c>
      <c r="C27" s="206">
        <f>SUM(C6:C26)</f>
        <v>7646</v>
      </c>
      <c r="D27" s="222">
        <f t="shared" ref="D27:J27" si="2">SUM(D6:D26)</f>
        <v>2133</v>
      </c>
      <c r="E27" s="206">
        <f t="shared" si="2"/>
        <v>15411</v>
      </c>
      <c r="F27" s="222">
        <f t="shared" si="2"/>
        <v>32812</v>
      </c>
      <c r="G27" s="206">
        <f t="shared" si="2"/>
        <v>5737</v>
      </c>
      <c r="H27" s="222">
        <f t="shared" si="2"/>
        <v>38673</v>
      </c>
      <c r="I27" s="206">
        <f t="shared" si="2"/>
        <v>28794</v>
      </c>
      <c r="J27" s="222">
        <f t="shared" si="2"/>
        <v>73618</v>
      </c>
    </row>
    <row r="28" spans="1:10" x14ac:dyDescent="0.2">
      <c r="A28" s="602" t="s">
        <v>430</v>
      </c>
      <c r="B28" s="603"/>
      <c r="C28" s="603"/>
      <c r="D28" s="603"/>
      <c r="E28" s="603"/>
      <c r="F28" s="603"/>
      <c r="G28" s="603"/>
      <c r="H28" s="603"/>
      <c r="I28" s="603"/>
      <c r="J28" s="604"/>
    </row>
    <row r="29" spans="1:10" x14ac:dyDescent="0.2">
      <c r="A29" s="201">
        <v>22</v>
      </c>
      <c r="B29" s="202" t="s">
        <v>42</v>
      </c>
      <c r="C29" s="203">
        <v>17852</v>
      </c>
      <c r="D29" s="221">
        <v>4716</v>
      </c>
      <c r="E29" s="203">
        <v>9</v>
      </c>
      <c r="F29" s="221">
        <v>31</v>
      </c>
      <c r="G29" s="203">
        <v>30</v>
      </c>
      <c r="H29" s="221">
        <v>215</v>
      </c>
      <c r="I29" s="203">
        <f t="shared" ref="I29:I44" si="3">C29+E29+G29</f>
        <v>17891</v>
      </c>
      <c r="J29" s="221">
        <f t="shared" ref="J29:J44" si="4">D29+F29+H29</f>
        <v>4962</v>
      </c>
    </row>
    <row r="30" spans="1:10" x14ac:dyDescent="0.2">
      <c r="A30" s="201">
        <v>23</v>
      </c>
      <c r="B30" s="202" t="s">
        <v>189</v>
      </c>
      <c r="C30" s="203">
        <v>0</v>
      </c>
      <c r="D30" s="221">
        <v>0</v>
      </c>
      <c r="E30" s="203">
        <v>0</v>
      </c>
      <c r="F30" s="221">
        <v>0</v>
      </c>
      <c r="G30" s="203">
        <v>0</v>
      </c>
      <c r="H30" s="221">
        <v>0</v>
      </c>
      <c r="I30" s="203">
        <f t="shared" si="3"/>
        <v>0</v>
      </c>
      <c r="J30" s="221">
        <f t="shared" si="4"/>
        <v>0</v>
      </c>
    </row>
    <row r="31" spans="1:10" x14ac:dyDescent="0.2">
      <c r="A31" s="201">
        <v>24</v>
      </c>
      <c r="B31" s="202" t="s">
        <v>90</v>
      </c>
      <c r="C31" s="203">
        <v>0</v>
      </c>
      <c r="D31" s="221">
        <v>0</v>
      </c>
      <c r="E31" s="203">
        <v>229</v>
      </c>
      <c r="F31" s="221">
        <v>839</v>
      </c>
      <c r="G31" s="203">
        <v>127</v>
      </c>
      <c r="H31" s="221">
        <v>783</v>
      </c>
      <c r="I31" s="203">
        <f t="shared" si="3"/>
        <v>356</v>
      </c>
      <c r="J31" s="221">
        <f t="shared" si="4"/>
        <v>1622</v>
      </c>
    </row>
    <row r="32" spans="1:10" x14ac:dyDescent="0.2">
      <c r="A32" s="201">
        <v>25</v>
      </c>
      <c r="B32" s="202" t="s">
        <v>431</v>
      </c>
      <c r="C32" s="203">
        <v>0</v>
      </c>
      <c r="D32" s="221">
        <v>0</v>
      </c>
      <c r="E32" s="203">
        <v>1</v>
      </c>
      <c r="F32" s="221">
        <v>1</v>
      </c>
      <c r="G32" s="203">
        <v>2</v>
      </c>
      <c r="H32" s="221">
        <v>11</v>
      </c>
      <c r="I32" s="203">
        <f t="shared" si="3"/>
        <v>3</v>
      </c>
      <c r="J32" s="221">
        <f t="shared" si="4"/>
        <v>12</v>
      </c>
    </row>
    <row r="33" spans="1:10" x14ac:dyDescent="0.2">
      <c r="A33" s="201">
        <v>26</v>
      </c>
      <c r="B33" s="202" t="s">
        <v>66</v>
      </c>
      <c r="C33" s="203">
        <v>8913</v>
      </c>
      <c r="D33" s="221">
        <v>2181</v>
      </c>
      <c r="E33" s="203">
        <v>370</v>
      </c>
      <c r="F33" s="221">
        <v>871.00000000000011</v>
      </c>
      <c r="G33" s="203">
        <v>158</v>
      </c>
      <c r="H33" s="221">
        <v>921.00000000000011</v>
      </c>
      <c r="I33" s="203">
        <f t="shared" si="3"/>
        <v>9441</v>
      </c>
      <c r="J33" s="221">
        <f t="shared" si="4"/>
        <v>3973</v>
      </c>
    </row>
    <row r="34" spans="1:10" x14ac:dyDescent="0.2">
      <c r="A34" s="201">
        <v>27</v>
      </c>
      <c r="B34" s="202" t="s">
        <v>67</v>
      </c>
      <c r="C34" s="203">
        <v>3204</v>
      </c>
      <c r="D34" s="221">
        <v>943</v>
      </c>
      <c r="E34" s="203">
        <v>575</v>
      </c>
      <c r="F34" s="221">
        <v>1960.0000000000002</v>
      </c>
      <c r="G34" s="203">
        <v>403</v>
      </c>
      <c r="H34" s="221">
        <v>2642</v>
      </c>
      <c r="I34" s="203">
        <f t="shared" si="3"/>
        <v>4182</v>
      </c>
      <c r="J34" s="221">
        <f t="shared" si="4"/>
        <v>5545</v>
      </c>
    </row>
    <row r="35" spans="1:10" x14ac:dyDescent="0.2">
      <c r="A35" s="201">
        <v>28</v>
      </c>
      <c r="B35" s="202" t="s">
        <v>432</v>
      </c>
      <c r="C35" s="203">
        <v>16231</v>
      </c>
      <c r="D35" s="221">
        <v>4759</v>
      </c>
      <c r="E35" s="203">
        <v>3279</v>
      </c>
      <c r="F35" s="221">
        <v>3278</v>
      </c>
      <c r="G35" s="203">
        <v>3</v>
      </c>
      <c r="H35" s="221">
        <v>17</v>
      </c>
      <c r="I35" s="203">
        <f t="shared" si="3"/>
        <v>19513</v>
      </c>
      <c r="J35" s="221">
        <f t="shared" si="4"/>
        <v>8054</v>
      </c>
    </row>
    <row r="36" spans="1:10" x14ac:dyDescent="0.2">
      <c r="A36" s="201">
        <v>29</v>
      </c>
      <c r="B36" s="202" t="s">
        <v>311</v>
      </c>
      <c r="C36" s="203">
        <v>22549</v>
      </c>
      <c r="D36" s="221">
        <v>5773</v>
      </c>
      <c r="E36" s="203">
        <v>872</v>
      </c>
      <c r="F36" s="221">
        <v>2316</v>
      </c>
      <c r="G36" s="203">
        <v>212</v>
      </c>
      <c r="H36" s="221">
        <v>1077</v>
      </c>
      <c r="I36" s="203">
        <f t="shared" si="3"/>
        <v>23633</v>
      </c>
      <c r="J36" s="221">
        <f t="shared" si="4"/>
        <v>9166</v>
      </c>
    </row>
    <row r="37" spans="1:10" x14ac:dyDescent="0.2">
      <c r="A37" s="201">
        <v>30</v>
      </c>
      <c r="B37" s="202" t="s">
        <v>433</v>
      </c>
      <c r="C37" s="203">
        <v>0</v>
      </c>
      <c r="D37" s="221">
        <v>0</v>
      </c>
      <c r="E37" s="203">
        <v>4</v>
      </c>
      <c r="F37" s="221">
        <v>12</v>
      </c>
      <c r="G37" s="203">
        <v>3</v>
      </c>
      <c r="H37" s="221">
        <v>23</v>
      </c>
      <c r="I37" s="203">
        <f t="shared" si="3"/>
        <v>7</v>
      </c>
      <c r="J37" s="221">
        <f t="shared" si="4"/>
        <v>35</v>
      </c>
    </row>
    <row r="38" spans="1:10" x14ac:dyDescent="0.2">
      <c r="A38" s="201">
        <v>31</v>
      </c>
      <c r="B38" s="202" t="s">
        <v>434</v>
      </c>
      <c r="C38" s="203">
        <v>2</v>
      </c>
      <c r="D38" s="221">
        <v>0</v>
      </c>
      <c r="E38" s="203">
        <v>9</v>
      </c>
      <c r="F38" s="221">
        <v>5</v>
      </c>
      <c r="G38" s="203">
        <v>6</v>
      </c>
      <c r="H38" s="221">
        <v>8</v>
      </c>
      <c r="I38" s="203">
        <f t="shared" si="3"/>
        <v>17</v>
      </c>
      <c r="J38" s="221">
        <f t="shared" si="4"/>
        <v>13</v>
      </c>
    </row>
    <row r="39" spans="1:10" x14ac:dyDescent="0.2">
      <c r="A39" s="201">
        <v>32</v>
      </c>
      <c r="B39" s="202" t="s">
        <v>88</v>
      </c>
      <c r="C39" s="203">
        <v>0</v>
      </c>
      <c r="D39" s="221">
        <v>0</v>
      </c>
      <c r="E39" s="203">
        <v>1</v>
      </c>
      <c r="F39" s="221">
        <v>2</v>
      </c>
      <c r="G39" s="203">
        <v>0</v>
      </c>
      <c r="H39" s="221">
        <v>0</v>
      </c>
      <c r="I39" s="203">
        <f t="shared" si="3"/>
        <v>1</v>
      </c>
      <c r="J39" s="221">
        <f t="shared" si="4"/>
        <v>2</v>
      </c>
    </row>
    <row r="40" spans="1:10" x14ac:dyDescent="0.2">
      <c r="A40" s="201">
        <v>33</v>
      </c>
      <c r="B40" s="202" t="s">
        <v>68</v>
      </c>
      <c r="C40" s="203">
        <v>0</v>
      </c>
      <c r="D40" s="221">
        <v>0</v>
      </c>
      <c r="E40" s="203">
        <v>25</v>
      </c>
      <c r="F40" s="221">
        <v>97</v>
      </c>
      <c r="G40" s="203">
        <v>15</v>
      </c>
      <c r="H40" s="221">
        <v>106</v>
      </c>
      <c r="I40" s="203">
        <f t="shared" si="3"/>
        <v>40</v>
      </c>
      <c r="J40" s="221">
        <f t="shared" si="4"/>
        <v>203</v>
      </c>
    </row>
    <row r="41" spans="1:10" x14ac:dyDescent="0.2">
      <c r="A41" s="201">
        <v>34</v>
      </c>
      <c r="B41" s="202" t="s">
        <v>199</v>
      </c>
      <c r="C41" s="203"/>
      <c r="D41" s="221">
        <v>0</v>
      </c>
      <c r="E41" s="203"/>
      <c r="F41" s="221">
        <v>0</v>
      </c>
      <c r="G41" s="203"/>
      <c r="H41" s="221">
        <v>0</v>
      </c>
      <c r="I41" s="203">
        <f t="shared" si="3"/>
        <v>0</v>
      </c>
      <c r="J41" s="221">
        <f t="shared" si="4"/>
        <v>0</v>
      </c>
    </row>
    <row r="42" spans="1:10" x14ac:dyDescent="0.2">
      <c r="A42" s="201">
        <v>35</v>
      </c>
      <c r="B42" s="202" t="s">
        <v>70</v>
      </c>
      <c r="C42" s="203">
        <v>11</v>
      </c>
      <c r="D42" s="221">
        <v>2</v>
      </c>
      <c r="E42" s="203">
        <v>181</v>
      </c>
      <c r="F42" s="221">
        <v>365</v>
      </c>
      <c r="G42" s="203">
        <v>11</v>
      </c>
      <c r="H42" s="221">
        <v>90</v>
      </c>
      <c r="I42" s="203">
        <f t="shared" si="3"/>
        <v>203</v>
      </c>
      <c r="J42" s="221">
        <f t="shared" si="4"/>
        <v>457</v>
      </c>
    </row>
    <row r="43" spans="1:10" x14ac:dyDescent="0.2">
      <c r="A43" s="201">
        <v>36</v>
      </c>
      <c r="B43" s="202" t="s">
        <v>201</v>
      </c>
      <c r="C43" s="203">
        <v>0</v>
      </c>
      <c r="D43" s="221">
        <v>0</v>
      </c>
      <c r="E43" s="203">
        <v>1</v>
      </c>
      <c r="F43" s="221">
        <v>5</v>
      </c>
      <c r="G43" s="203">
        <v>0</v>
      </c>
      <c r="H43" s="221">
        <v>0</v>
      </c>
      <c r="I43" s="203">
        <f t="shared" si="3"/>
        <v>1</v>
      </c>
      <c r="J43" s="221">
        <f t="shared" si="4"/>
        <v>5</v>
      </c>
    </row>
    <row r="44" spans="1:10" x14ac:dyDescent="0.2">
      <c r="A44" s="207">
        <v>37</v>
      </c>
      <c r="B44" s="208" t="s">
        <v>71</v>
      </c>
      <c r="C44" s="209">
        <v>9663</v>
      </c>
      <c r="D44" s="223">
        <v>2568</v>
      </c>
      <c r="E44" s="209">
        <v>0</v>
      </c>
      <c r="F44" s="223">
        <v>0</v>
      </c>
      <c r="G44" s="209">
        <v>5</v>
      </c>
      <c r="H44" s="223">
        <v>40</v>
      </c>
      <c r="I44" s="203">
        <f t="shared" si="3"/>
        <v>9668</v>
      </c>
      <c r="J44" s="221">
        <f t="shared" si="4"/>
        <v>2608</v>
      </c>
    </row>
    <row r="45" spans="1:10" x14ac:dyDescent="0.2">
      <c r="A45" s="211"/>
      <c r="B45" s="212" t="s">
        <v>429</v>
      </c>
      <c r="C45" s="213">
        <f t="shared" ref="C45:J45" si="5">SUM(C29:C44)</f>
        <v>78425</v>
      </c>
      <c r="D45" s="224">
        <f t="shared" si="5"/>
        <v>20942</v>
      </c>
      <c r="E45" s="213">
        <f t="shared" si="5"/>
        <v>5556</v>
      </c>
      <c r="F45" s="224">
        <f t="shared" si="5"/>
        <v>9782</v>
      </c>
      <c r="G45" s="213">
        <f t="shared" si="5"/>
        <v>975</v>
      </c>
      <c r="H45" s="224">
        <f t="shared" si="5"/>
        <v>5933</v>
      </c>
      <c r="I45" s="213">
        <f t="shared" si="5"/>
        <v>84956</v>
      </c>
      <c r="J45" s="224">
        <f t="shared" si="5"/>
        <v>36657</v>
      </c>
    </row>
    <row r="46" spans="1:10" x14ac:dyDescent="0.2">
      <c r="A46" s="599" t="s">
        <v>423</v>
      </c>
      <c r="B46" s="600"/>
      <c r="C46" s="600"/>
      <c r="D46" s="600"/>
      <c r="E46" s="600"/>
      <c r="F46" s="600"/>
      <c r="G46" s="600"/>
      <c r="H46" s="600"/>
      <c r="I46" s="600"/>
      <c r="J46" s="601"/>
    </row>
    <row r="47" spans="1:10" x14ac:dyDescent="0.2">
      <c r="A47" s="201">
        <v>38</v>
      </c>
      <c r="B47" s="202" t="s">
        <v>41</v>
      </c>
      <c r="C47" s="203">
        <v>438</v>
      </c>
      <c r="D47" s="221">
        <v>190</v>
      </c>
      <c r="E47" s="203">
        <v>133</v>
      </c>
      <c r="F47" s="221">
        <v>250</v>
      </c>
      <c r="G47" s="203">
        <v>22</v>
      </c>
      <c r="H47" s="221">
        <v>176</v>
      </c>
      <c r="I47" s="203">
        <f>C47+E47+G47</f>
        <v>593</v>
      </c>
      <c r="J47" s="221">
        <f>D47+F47+H47</f>
        <v>616</v>
      </c>
    </row>
    <row r="48" spans="1:10" x14ac:dyDescent="0.2">
      <c r="A48" s="201">
        <v>39</v>
      </c>
      <c r="B48" s="202" t="s">
        <v>203</v>
      </c>
      <c r="C48" s="203">
        <v>2898</v>
      </c>
      <c r="D48" s="221">
        <v>892</v>
      </c>
      <c r="E48" s="203">
        <v>1025</v>
      </c>
      <c r="F48" s="221">
        <v>1630</v>
      </c>
      <c r="G48" s="203">
        <v>42</v>
      </c>
      <c r="H48" s="221">
        <v>314</v>
      </c>
      <c r="I48" s="203">
        <f t="shared" ref="I48:I49" si="6">C48+E48+G48</f>
        <v>3965</v>
      </c>
      <c r="J48" s="221">
        <f t="shared" ref="J48:J49" si="7">D48+F48+H48</f>
        <v>2836</v>
      </c>
    </row>
    <row r="49" spans="1:11" x14ac:dyDescent="0.2">
      <c r="A49" s="207">
        <v>40</v>
      </c>
      <c r="B49" s="208" t="s">
        <v>47</v>
      </c>
      <c r="C49" s="209">
        <v>1705</v>
      </c>
      <c r="D49" s="223">
        <v>715</v>
      </c>
      <c r="E49" s="209">
        <v>1116</v>
      </c>
      <c r="F49" s="223">
        <v>1710.0000000000002</v>
      </c>
      <c r="G49" s="209">
        <v>75</v>
      </c>
      <c r="H49" s="223">
        <v>291</v>
      </c>
      <c r="I49" s="203">
        <f t="shared" si="6"/>
        <v>2896</v>
      </c>
      <c r="J49" s="221">
        <f t="shared" si="7"/>
        <v>2716</v>
      </c>
    </row>
    <row r="50" spans="1:11" x14ac:dyDescent="0.2">
      <c r="A50" s="210"/>
      <c r="B50" s="212" t="s">
        <v>429</v>
      </c>
      <c r="C50" s="213">
        <f>SUM(C47:C49)</f>
        <v>5041</v>
      </c>
      <c r="D50" s="224">
        <f t="shared" ref="D50:J50" si="8">SUM(D47:D49)</f>
        <v>1797</v>
      </c>
      <c r="E50" s="213">
        <f t="shared" si="8"/>
        <v>2274</v>
      </c>
      <c r="F50" s="224">
        <f t="shared" si="8"/>
        <v>3590</v>
      </c>
      <c r="G50" s="213">
        <f t="shared" si="8"/>
        <v>139</v>
      </c>
      <c r="H50" s="224">
        <f t="shared" si="8"/>
        <v>781</v>
      </c>
      <c r="I50" s="213">
        <f t="shared" si="8"/>
        <v>7454</v>
      </c>
      <c r="J50" s="224">
        <f t="shared" si="8"/>
        <v>6168</v>
      </c>
    </row>
    <row r="51" spans="1:11" x14ac:dyDescent="0.2">
      <c r="A51" s="210"/>
      <c r="B51" s="212" t="s">
        <v>443</v>
      </c>
      <c r="C51" s="213">
        <f t="shared" ref="C51:J51" si="9">C50+C45+C27</f>
        <v>91112</v>
      </c>
      <c r="D51" s="224">
        <f t="shared" si="9"/>
        <v>24872</v>
      </c>
      <c r="E51" s="213">
        <f t="shared" si="9"/>
        <v>23241</v>
      </c>
      <c r="F51" s="224">
        <f t="shared" si="9"/>
        <v>46184</v>
      </c>
      <c r="G51" s="213">
        <f t="shared" si="9"/>
        <v>6851</v>
      </c>
      <c r="H51" s="224">
        <f t="shared" si="9"/>
        <v>45387</v>
      </c>
      <c r="I51" s="213">
        <f t="shared" si="9"/>
        <v>121204</v>
      </c>
      <c r="J51" s="224">
        <f t="shared" si="9"/>
        <v>116443</v>
      </c>
    </row>
    <row r="52" spans="1:11" x14ac:dyDescent="0.2">
      <c r="A52" s="215">
        <v>41</v>
      </c>
      <c r="B52" s="214" t="s">
        <v>850</v>
      </c>
      <c r="C52" s="214">
        <v>316900</v>
      </c>
      <c r="D52" s="225">
        <v>80955</v>
      </c>
      <c r="E52" s="214">
        <v>2004</v>
      </c>
      <c r="F52" s="225">
        <v>2388</v>
      </c>
      <c r="G52" s="214">
        <v>81</v>
      </c>
      <c r="H52" s="225">
        <v>557</v>
      </c>
      <c r="I52" s="214">
        <f t="shared" ref="I52:J53" si="10">C52+E52+G52</f>
        <v>318985</v>
      </c>
      <c r="J52" s="225">
        <f t="shared" si="10"/>
        <v>83900</v>
      </c>
    </row>
    <row r="53" spans="1:11" x14ac:dyDescent="0.2">
      <c r="A53" s="215">
        <v>42</v>
      </c>
      <c r="B53" s="214" t="s">
        <v>852</v>
      </c>
      <c r="C53" s="214">
        <v>75350</v>
      </c>
      <c r="D53" s="225">
        <v>22296</v>
      </c>
      <c r="E53" s="214">
        <v>587</v>
      </c>
      <c r="F53" s="225">
        <v>734</v>
      </c>
      <c r="G53" s="214">
        <v>1</v>
      </c>
      <c r="H53" s="225">
        <v>8</v>
      </c>
      <c r="I53" s="214">
        <f t="shared" si="10"/>
        <v>75938</v>
      </c>
      <c r="J53" s="225">
        <f t="shared" si="10"/>
        <v>23038</v>
      </c>
    </row>
    <row r="54" spans="1:11" s="218" customFormat="1" x14ac:dyDescent="0.2">
      <c r="A54" s="216"/>
      <c r="B54" s="217" t="s">
        <v>444</v>
      </c>
      <c r="C54" s="217">
        <f>C53+C52+C51</f>
        <v>483362</v>
      </c>
      <c r="D54" s="217">
        <f t="shared" ref="D54:H54" si="11">D53+D52+D51</f>
        <v>128123</v>
      </c>
      <c r="E54" s="217">
        <f t="shared" si="11"/>
        <v>25832</v>
      </c>
      <c r="F54" s="217">
        <f t="shared" si="11"/>
        <v>49306</v>
      </c>
      <c r="G54" s="217">
        <f t="shared" si="11"/>
        <v>6933</v>
      </c>
      <c r="H54" s="217">
        <f t="shared" si="11"/>
        <v>45952</v>
      </c>
      <c r="I54" s="217">
        <f t="shared" ref="I54" si="12">C54+E54+G54</f>
        <v>516127</v>
      </c>
      <c r="J54" s="361">
        <f t="shared" ref="J54" si="13">D54+F54+H54</f>
        <v>223381</v>
      </c>
      <c r="K54" s="199"/>
    </row>
    <row r="55" spans="1:11" x14ac:dyDescent="0.2">
      <c r="D55" s="624" t="s">
        <v>1025</v>
      </c>
    </row>
  </sheetData>
  <sortState ref="B30:J45">
    <sortCondition ref="B30:B45"/>
  </sortState>
  <mergeCells count="11">
    <mergeCell ref="A5:J5"/>
    <mergeCell ref="A28:J28"/>
    <mergeCell ref="A46:J46"/>
    <mergeCell ref="A1:J1"/>
    <mergeCell ref="H2:J2"/>
    <mergeCell ref="A3:A4"/>
    <mergeCell ref="B3:B4"/>
    <mergeCell ref="C3:D3"/>
    <mergeCell ref="E3:F3"/>
    <mergeCell ref="G3:H3"/>
    <mergeCell ref="I3:J3"/>
  </mergeCells>
  <pageMargins left="0.7" right="0.5" top="1" bottom="0.25" header="0.3" footer="0.3"/>
  <pageSetup paperSize="9"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D27" sqref="D27"/>
    </sheetView>
  </sheetViews>
  <sheetFormatPr defaultColWidth="9.140625" defaultRowHeight="15" x14ac:dyDescent="0.2"/>
  <cols>
    <col min="1" max="1" width="4.5703125" style="198" customWidth="1"/>
    <col min="2" max="2" width="21.7109375" style="197" customWidth="1"/>
    <col min="3" max="3" width="9.7109375" style="250" customWidth="1"/>
    <col min="4" max="4" width="8.85546875" style="387" customWidth="1"/>
    <col min="5" max="5" width="10.5703125" style="250" customWidth="1"/>
    <col min="6" max="6" width="8.5703125" style="387" customWidth="1"/>
    <col min="7" max="7" width="8.42578125" style="250" customWidth="1"/>
    <col min="8" max="8" width="9.28515625" style="387" customWidth="1"/>
    <col min="9" max="9" width="7.5703125" style="250" customWidth="1"/>
    <col min="10" max="10" width="9.85546875" style="250" customWidth="1"/>
    <col min="11" max="11" width="7.5703125" style="250" customWidth="1"/>
    <col min="12" max="12" width="7.42578125" style="250" customWidth="1"/>
    <col min="13" max="13" width="8" style="250" customWidth="1"/>
    <col min="14" max="14" width="8.5703125" style="250" customWidth="1"/>
    <col min="15" max="16384" width="9.140625" style="197"/>
  </cols>
  <sheetData>
    <row r="1" spans="1:14" ht="16.5" x14ac:dyDescent="0.2">
      <c r="A1" s="611" t="s">
        <v>863</v>
      </c>
      <c r="B1" s="611"/>
      <c r="C1" s="611"/>
      <c r="D1" s="611"/>
      <c r="E1" s="611"/>
      <c r="F1" s="611"/>
      <c r="G1" s="611"/>
      <c r="H1" s="611"/>
      <c r="I1" s="274"/>
      <c r="J1" s="274"/>
      <c r="K1" s="274"/>
      <c r="L1" s="274"/>
      <c r="M1" s="274"/>
      <c r="N1" s="274"/>
    </row>
    <row r="2" spans="1:14" ht="16.5" x14ac:dyDescent="0.2">
      <c r="A2" s="611" t="s">
        <v>864</v>
      </c>
      <c r="B2" s="611"/>
      <c r="C2" s="611"/>
      <c r="D2" s="611"/>
      <c r="E2" s="611"/>
      <c r="F2" s="611"/>
      <c r="G2" s="611"/>
      <c r="H2" s="611"/>
      <c r="I2" s="274"/>
      <c r="J2" s="274"/>
      <c r="K2" s="274"/>
      <c r="L2" s="274"/>
      <c r="M2" s="274"/>
      <c r="N2" s="274"/>
    </row>
    <row r="3" spans="1:14" ht="16.5" x14ac:dyDescent="0.2">
      <c r="A3" s="354"/>
      <c r="B3" s="354"/>
      <c r="C3" s="354"/>
      <c r="D3" s="354"/>
      <c r="E3" s="354"/>
      <c r="F3" s="354"/>
      <c r="G3" s="354"/>
      <c r="H3" s="354"/>
      <c r="I3" s="274"/>
      <c r="J3" s="274"/>
      <c r="K3" s="274"/>
      <c r="L3" s="274"/>
      <c r="M3" s="274"/>
      <c r="N3" s="274"/>
    </row>
    <row r="4" spans="1:14" x14ac:dyDescent="0.2">
      <c r="A4" s="173"/>
      <c r="B4" s="172"/>
      <c r="C4" s="251"/>
      <c r="D4" s="383"/>
      <c r="E4" s="249"/>
      <c r="F4" s="387" t="s">
        <v>581</v>
      </c>
    </row>
    <row r="6" spans="1:14" x14ac:dyDescent="0.2">
      <c r="A6" s="614" t="s">
        <v>111</v>
      </c>
      <c r="B6" s="612" t="s">
        <v>517</v>
      </c>
      <c r="C6" s="610" t="s">
        <v>860</v>
      </c>
      <c r="D6" s="610"/>
      <c r="E6" s="610" t="s">
        <v>861</v>
      </c>
      <c r="F6" s="610"/>
      <c r="G6" s="610" t="s">
        <v>1</v>
      </c>
      <c r="H6" s="610"/>
    </row>
    <row r="7" spans="1:14" ht="28.5" x14ac:dyDescent="0.2">
      <c r="A7" s="615"/>
      <c r="B7" s="613"/>
      <c r="C7" s="382" t="s">
        <v>115</v>
      </c>
      <c r="D7" s="384" t="s">
        <v>862</v>
      </c>
      <c r="E7" s="382" t="s">
        <v>115</v>
      </c>
      <c r="F7" s="384" t="s">
        <v>862</v>
      </c>
      <c r="G7" s="382" t="s">
        <v>115</v>
      </c>
      <c r="H7" s="384" t="s">
        <v>862</v>
      </c>
    </row>
    <row r="8" spans="1:14" x14ac:dyDescent="0.2">
      <c r="A8" s="378">
        <v>1</v>
      </c>
      <c r="B8" s="379" t="s">
        <v>534</v>
      </c>
      <c r="C8" s="379">
        <v>0</v>
      </c>
      <c r="D8" s="385">
        <v>0</v>
      </c>
      <c r="E8" s="379">
        <v>1</v>
      </c>
      <c r="F8" s="385">
        <v>21.25</v>
      </c>
      <c r="G8" s="379">
        <f>C8+E8</f>
        <v>1</v>
      </c>
      <c r="H8" s="385">
        <f>D8+F8</f>
        <v>21.25</v>
      </c>
    </row>
    <row r="9" spans="1:14" x14ac:dyDescent="0.2">
      <c r="A9" s="378">
        <v>2</v>
      </c>
      <c r="B9" s="379" t="s">
        <v>537</v>
      </c>
      <c r="C9" s="379">
        <v>7</v>
      </c>
      <c r="D9" s="385">
        <v>94.75</v>
      </c>
      <c r="E9" s="379">
        <v>0</v>
      </c>
      <c r="F9" s="385">
        <v>0</v>
      </c>
      <c r="G9" s="379">
        <f t="shared" ref="G9:G25" si="0">C9+E9</f>
        <v>7</v>
      </c>
      <c r="H9" s="385">
        <f t="shared" ref="H9:H25" si="1">D9+F9</f>
        <v>94.75</v>
      </c>
    </row>
    <row r="10" spans="1:14" x14ac:dyDescent="0.2">
      <c r="A10" s="378">
        <v>3</v>
      </c>
      <c r="B10" s="379" t="s">
        <v>539</v>
      </c>
      <c r="C10" s="379">
        <v>1</v>
      </c>
      <c r="D10" s="385">
        <v>20</v>
      </c>
      <c r="E10" s="379">
        <v>0</v>
      </c>
      <c r="F10" s="385">
        <v>0</v>
      </c>
      <c r="G10" s="379">
        <f t="shared" si="0"/>
        <v>1</v>
      </c>
      <c r="H10" s="385">
        <f t="shared" si="1"/>
        <v>20</v>
      </c>
    </row>
    <row r="11" spans="1:14" x14ac:dyDescent="0.2">
      <c r="A11" s="378">
        <v>4</v>
      </c>
      <c r="B11" s="379" t="s">
        <v>543</v>
      </c>
      <c r="C11" s="379">
        <v>1</v>
      </c>
      <c r="D11" s="385">
        <v>80</v>
      </c>
      <c r="E11" s="379">
        <v>0</v>
      </c>
      <c r="F11" s="385">
        <v>0</v>
      </c>
      <c r="G11" s="379">
        <f t="shared" si="0"/>
        <v>1</v>
      </c>
      <c r="H11" s="385">
        <f t="shared" si="1"/>
        <v>80</v>
      </c>
    </row>
    <row r="12" spans="1:14" x14ac:dyDescent="0.2">
      <c r="A12" s="378">
        <v>5</v>
      </c>
      <c r="B12" s="379" t="s">
        <v>544</v>
      </c>
      <c r="C12" s="379">
        <v>1</v>
      </c>
      <c r="D12" s="385">
        <v>25</v>
      </c>
      <c r="E12" s="379">
        <v>1</v>
      </c>
      <c r="F12" s="385">
        <v>28.5</v>
      </c>
      <c r="G12" s="379">
        <f t="shared" si="0"/>
        <v>2</v>
      </c>
      <c r="H12" s="385">
        <f t="shared" si="1"/>
        <v>53.5</v>
      </c>
    </row>
    <row r="13" spans="1:14" x14ac:dyDescent="0.2">
      <c r="A13" s="378">
        <v>6</v>
      </c>
      <c r="B13" s="379" t="s">
        <v>547</v>
      </c>
      <c r="C13" s="379">
        <v>2</v>
      </c>
      <c r="D13" s="385">
        <v>92</v>
      </c>
      <c r="E13" s="379">
        <v>0</v>
      </c>
      <c r="F13" s="385">
        <v>0</v>
      </c>
      <c r="G13" s="379">
        <f t="shared" si="0"/>
        <v>2</v>
      </c>
      <c r="H13" s="385">
        <f t="shared" si="1"/>
        <v>92</v>
      </c>
    </row>
    <row r="14" spans="1:14" x14ac:dyDescent="0.2">
      <c r="A14" s="378">
        <v>7</v>
      </c>
      <c r="B14" s="379" t="s">
        <v>550</v>
      </c>
      <c r="C14" s="379">
        <v>11</v>
      </c>
      <c r="D14" s="385">
        <v>214.15</v>
      </c>
      <c r="E14" s="379">
        <v>1</v>
      </c>
      <c r="F14" s="385">
        <v>48.15</v>
      </c>
      <c r="G14" s="379">
        <f t="shared" si="0"/>
        <v>12</v>
      </c>
      <c r="H14" s="385">
        <f t="shared" si="1"/>
        <v>262.3</v>
      </c>
    </row>
    <row r="15" spans="1:14" x14ac:dyDescent="0.2">
      <c r="A15" s="378">
        <v>8</v>
      </c>
      <c r="B15" s="379" t="s">
        <v>551</v>
      </c>
      <c r="C15" s="379">
        <v>1</v>
      </c>
      <c r="D15" s="385">
        <v>15</v>
      </c>
      <c r="E15" s="379">
        <v>0</v>
      </c>
      <c r="F15" s="385">
        <v>0</v>
      </c>
      <c r="G15" s="379">
        <f t="shared" si="0"/>
        <v>1</v>
      </c>
      <c r="H15" s="385">
        <f t="shared" si="1"/>
        <v>15</v>
      </c>
    </row>
    <row r="16" spans="1:14" x14ac:dyDescent="0.2">
      <c r="A16" s="378">
        <v>9</v>
      </c>
      <c r="B16" s="379" t="s">
        <v>553</v>
      </c>
      <c r="C16" s="379">
        <v>1</v>
      </c>
      <c r="D16" s="385">
        <v>18</v>
      </c>
      <c r="E16" s="379">
        <v>0</v>
      </c>
      <c r="F16" s="385">
        <v>0</v>
      </c>
      <c r="G16" s="379">
        <f t="shared" si="0"/>
        <v>1</v>
      </c>
      <c r="H16" s="385">
        <f t="shared" si="1"/>
        <v>18</v>
      </c>
    </row>
    <row r="17" spans="1:8" x14ac:dyDescent="0.2">
      <c r="A17" s="378">
        <v>10</v>
      </c>
      <c r="B17" s="379" t="s">
        <v>556</v>
      </c>
      <c r="C17" s="379">
        <v>1</v>
      </c>
      <c r="D17" s="385">
        <v>63</v>
      </c>
      <c r="E17" s="379">
        <v>0</v>
      </c>
      <c r="F17" s="385">
        <v>0</v>
      </c>
      <c r="G17" s="379">
        <f t="shared" si="0"/>
        <v>1</v>
      </c>
      <c r="H17" s="385">
        <f t="shared" si="1"/>
        <v>63</v>
      </c>
    </row>
    <row r="18" spans="1:8" x14ac:dyDescent="0.2">
      <c r="A18" s="378">
        <v>11</v>
      </c>
      <c r="B18" s="379" t="s">
        <v>561</v>
      </c>
      <c r="C18" s="379">
        <v>1</v>
      </c>
      <c r="D18" s="385">
        <v>40</v>
      </c>
      <c r="E18" s="379">
        <v>0</v>
      </c>
      <c r="F18" s="385">
        <v>0</v>
      </c>
      <c r="G18" s="379">
        <f t="shared" si="0"/>
        <v>1</v>
      </c>
      <c r="H18" s="385">
        <f t="shared" si="1"/>
        <v>40</v>
      </c>
    </row>
    <row r="19" spans="1:8" x14ac:dyDescent="0.2">
      <c r="A19" s="378">
        <v>12</v>
      </c>
      <c r="B19" s="379" t="s">
        <v>563</v>
      </c>
      <c r="C19" s="379">
        <v>1</v>
      </c>
      <c r="D19" s="385">
        <v>40</v>
      </c>
      <c r="E19" s="379">
        <v>0</v>
      </c>
      <c r="F19" s="385">
        <v>0</v>
      </c>
      <c r="G19" s="379">
        <f t="shared" si="0"/>
        <v>1</v>
      </c>
      <c r="H19" s="385">
        <f t="shared" si="1"/>
        <v>40</v>
      </c>
    </row>
    <row r="20" spans="1:8" x14ac:dyDescent="0.2">
      <c r="A20" s="378">
        <v>13</v>
      </c>
      <c r="B20" s="379" t="s">
        <v>564</v>
      </c>
      <c r="C20" s="379">
        <v>1</v>
      </c>
      <c r="D20" s="385">
        <v>16.327680000000001</v>
      </c>
      <c r="E20" s="379">
        <v>0</v>
      </c>
      <c r="F20" s="385">
        <v>0</v>
      </c>
      <c r="G20" s="379">
        <f t="shared" si="0"/>
        <v>1</v>
      </c>
      <c r="H20" s="385">
        <f t="shared" si="1"/>
        <v>16.327680000000001</v>
      </c>
    </row>
    <row r="21" spans="1:8" x14ac:dyDescent="0.2">
      <c r="A21" s="378">
        <v>14</v>
      </c>
      <c r="B21" s="379" t="s">
        <v>568</v>
      </c>
      <c r="C21" s="379">
        <v>0</v>
      </c>
      <c r="D21" s="385">
        <v>0</v>
      </c>
      <c r="E21" s="379">
        <v>1</v>
      </c>
      <c r="F21" s="385">
        <v>14.48</v>
      </c>
      <c r="G21" s="379">
        <f t="shared" si="0"/>
        <v>1</v>
      </c>
      <c r="H21" s="385">
        <f t="shared" si="1"/>
        <v>14.48</v>
      </c>
    </row>
    <row r="22" spans="1:8" x14ac:dyDescent="0.2">
      <c r="A22" s="378">
        <v>15</v>
      </c>
      <c r="B22" s="379" t="s">
        <v>569</v>
      </c>
      <c r="C22" s="379">
        <v>2</v>
      </c>
      <c r="D22" s="385">
        <v>70.13</v>
      </c>
      <c r="E22" s="379">
        <v>0</v>
      </c>
      <c r="F22" s="385">
        <v>0</v>
      </c>
      <c r="G22" s="379">
        <f t="shared" si="0"/>
        <v>2</v>
      </c>
      <c r="H22" s="385">
        <f t="shared" si="1"/>
        <v>70.13</v>
      </c>
    </row>
    <row r="23" spans="1:8" x14ac:dyDescent="0.2">
      <c r="A23" s="378">
        <v>16</v>
      </c>
      <c r="B23" s="379" t="s">
        <v>573</v>
      </c>
      <c r="C23" s="379">
        <v>1</v>
      </c>
      <c r="D23" s="385">
        <v>18.75</v>
      </c>
      <c r="E23" s="379">
        <v>0</v>
      </c>
      <c r="F23" s="385">
        <v>0</v>
      </c>
      <c r="G23" s="379">
        <f t="shared" si="0"/>
        <v>1</v>
      </c>
      <c r="H23" s="385">
        <f t="shared" si="1"/>
        <v>18.75</v>
      </c>
    </row>
    <row r="24" spans="1:8" x14ac:dyDescent="0.2">
      <c r="A24" s="378">
        <v>17</v>
      </c>
      <c r="B24" s="379" t="s">
        <v>574</v>
      </c>
      <c r="C24" s="379">
        <v>1</v>
      </c>
      <c r="D24" s="385">
        <v>18.5</v>
      </c>
      <c r="E24" s="379">
        <v>0</v>
      </c>
      <c r="F24" s="385">
        <v>0</v>
      </c>
      <c r="G24" s="379">
        <f t="shared" si="0"/>
        <v>1</v>
      </c>
      <c r="H24" s="385">
        <f t="shared" si="1"/>
        <v>18.5</v>
      </c>
    </row>
    <row r="25" spans="1:8" x14ac:dyDescent="0.2">
      <c r="A25" s="378">
        <v>18</v>
      </c>
      <c r="B25" s="379" t="s">
        <v>576</v>
      </c>
      <c r="C25" s="379">
        <v>2</v>
      </c>
      <c r="D25" s="385">
        <v>63.75</v>
      </c>
      <c r="E25" s="379">
        <v>0</v>
      </c>
      <c r="F25" s="385">
        <v>0</v>
      </c>
      <c r="G25" s="379">
        <f t="shared" si="0"/>
        <v>2</v>
      </c>
      <c r="H25" s="385">
        <f t="shared" si="1"/>
        <v>63.75</v>
      </c>
    </row>
    <row r="26" spans="1:8" x14ac:dyDescent="0.2">
      <c r="A26" s="380"/>
      <c r="B26" s="381" t="s">
        <v>0</v>
      </c>
      <c r="C26" s="381">
        <f>SUM(C8:C25)</f>
        <v>35</v>
      </c>
      <c r="D26" s="386">
        <f t="shared" ref="D26:F26" si="2">SUM(D8:D25)</f>
        <v>889.35767999999996</v>
      </c>
      <c r="E26" s="381">
        <f t="shared" si="2"/>
        <v>4</v>
      </c>
      <c r="F26" s="386">
        <f t="shared" si="2"/>
        <v>112.38000000000001</v>
      </c>
      <c r="G26" s="381">
        <f t="shared" ref="G26" si="3">SUM(G8:G25)</f>
        <v>39</v>
      </c>
      <c r="H26" s="386">
        <f t="shared" ref="H26" si="4">SUM(H8:H25)</f>
        <v>1001.73768</v>
      </c>
    </row>
    <row r="27" spans="1:8" x14ac:dyDescent="0.2">
      <c r="D27" s="625" t="s">
        <v>1026</v>
      </c>
    </row>
  </sheetData>
  <sortState ref="B5:N55">
    <sortCondition ref="B5:B55"/>
  </sortState>
  <mergeCells count="7">
    <mergeCell ref="C6:D6"/>
    <mergeCell ref="E6:F6"/>
    <mergeCell ref="G6:H6"/>
    <mergeCell ref="A1:H1"/>
    <mergeCell ref="B6:B7"/>
    <mergeCell ref="A6:A7"/>
    <mergeCell ref="A2:H2"/>
  </mergeCells>
  <pageMargins left="1.2" right="0.7" top="1.25" bottom="0.75" header="0.3" footer="0.3"/>
  <pageSetup paperSize="9" scale="101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5" sqref="A5"/>
      <selection pane="bottomRight" activeCell="C68" sqref="C68"/>
    </sheetView>
  </sheetViews>
  <sheetFormatPr defaultRowHeight="12.75" x14ac:dyDescent="0.2"/>
  <cols>
    <col min="1" max="1" width="4.42578125" style="174" customWidth="1"/>
    <col min="2" max="2" width="41.85546875" style="174" customWidth="1"/>
    <col min="3" max="3" width="16.140625" style="174" customWidth="1"/>
    <col min="4" max="4" width="15.5703125" style="174" bestFit="1" customWidth="1"/>
    <col min="5" max="5" width="16.5703125" style="174" bestFit="1" customWidth="1"/>
    <col min="6" max="16384" width="9.140625" style="174"/>
  </cols>
  <sheetData>
    <row r="1" spans="1:5" ht="15.75" x14ac:dyDescent="0.2">
      <c r="A1" s="523" t="s">
        <v>1028</v>
      </c>
      <c r="B1" s="523"/>
      <c r="C1" s="523"/>
      <c r="D1" s="523"/>
      <c r="E1" s="523"/>
    </row>
    <row r="2" spans="1:5" x14ac:dyDescent="0.2">
      <c r="E2" s="419" t="s">
        <v>888</v>
      </c>
    </row>
    <row r="3" spans="1:5" s="369" customFormat="1" ht="30" customHeight="1" x14ac:dyDescent="0.2">
      <c r="A3" s="364" t="s">
        <v>226</v>
      </c>
      <c r="B3" s="364" t="s">
        <v>889</v>
      </c>
      <c r="C3" s="364" t="s">
        <v>890</v>
      </c>
      <c r="D3" s="364" t="s">
        <v>891</v>
      </c>
      <c r="E3" s="364" t="s">
        <v>892</v>
      </c>
    </row>
    <row r="4" spans="1:5" x14ac:dyDescent="0.2">
      <c r="A4" s="420">
        <v>1</v>
      </c>
      <c r="B4" s="421" t="s">
        <v>897</v>
      </c>
      <c r="C4" s="421">
        <v>439</v>
      </c>
      <c r="D4" s="422">
        <v>3032.9899999999984</v>
      </c>
      <c r="E4" s="422">
        <v>707.99999999999875</v>
      </c>
    </row>
    <row r="5" spans="1:5" x14ac:dyDescent="0.2">
      <c r="A5" s="420">
        <v>2</v>
      </c>
      <c r="B5" s="421" t="s">
        <v>928</v>
      </c>
      <c r="C5" s="421">
        <v>2</v>
      </c>
      <c r="D5" s="422">
        <v>71</v>
      </c>
      <c r="E5" s="422">
        <v>4.3</v>
      </c>
    </row>
    <row r="6" spans="1:5" x14ac:dyDescent="0.2">
      <c r="A6" s="420">
        <v>3</v>
      </c>
      <c r="B6" s="421" t="s">
        <v>50</v>
      </c>
      <c r="C6" s="421">
        <v>64</v>
      </c>
      <c r="D6" s="422">
        <v>488.55999999999983</v>
      </c>
      <c r="E6" s="422">
        <v>65.11</v>
      </c>
    </row>
    <row r="7" spans="1:5" x14ac:dyDescent="0.2">
      <c r="A7" s="420">
        <v>4</v>
      </c>
      <c r="B7" s="421" t="s">
        <v>902</v>
      </c>
      <c r="C7" s="421">
        <v>241</v>
      </c>
      <c r="D7" s="422">
        <v>1797.0100000000014</v>
      </c>
      <c r="E7" s="422">
        <v>436.1399999999993</v>
      </c>
    </row>
    <row r="8" spans="1:5" x14ac:dyDescent="0.2">
      <c r="A8" s="420">
        <v>5</v>
      </c>
      <c r="B8" s="421" t="s">
        <v>906</v>
      </c>
      <c r="C8" s="421">
        <v>88</v>
      </c>
      <c r="D8" s="422">
        <v>520.05999999999995</v>
      </c>
      <c r="E8" s="422">
        <v>128.66000000000003</v>
      </c>
    </row>
    <row r="9" spans="1:5" x14ac:dyDescent="0.2">
      <c r="A9" s="420">
        <v>6</v>
      </c>
      <c r="B9" s="421" t="s">
        <v>901</v>
      </c>
      <c r="C9" s="421">
        <v>264</v>
      </c>
      <c r="D9" s="422">
        <v>2767.02</v>
      </c>
      <c r="E9" s="422">
        <v>531.76</v>
      </c>
    </row>
    <row r="10" spans="1:5" x14ac:dyDescent="0.2">
      <c r="A10" s="420">
        <v>7</v>
      </c>
      <c r="B10" s="421" t="s">
        <v>52</v>
      </c>
      <c r="C10" s="421">
        <v>29</v>
      </c>
      <c r="D10" s="422">
        <v>482.75000000000006</v>
      </c>
      <c r="E10" s="422">
        <v>62.260000000000019</v>
      </c>
    </row>
    <row r="11" spans="1:5" x14ac:dyDescent="0.2">
      <c r="A11" s="420">
        <v>8</v>
      </c>
      <c r="B11" s="421" t="s">
        <v>54</v>
      </c>
      <c r="C11" s="421">
        <v>25</v>
      </c>
      <c r="D11" s="422">
        <v>150.01</v>
      </c>
      <c r="E11" s="422">
        <v>38.26</v>
      </c>
    </row>
    <row r="12" spans="1:5" x14ac:dyDescent="0.2">
      <c r="A12" s="420">
        <v>9</v>
      </c>
      <c r="B12" s="421" t="s">
        <v>932</v>
      </c>
      <c r="C12" s="421">
        <v>1</v>
      </c>
      <c r="D12" s="422">
        <v>3.17</v>
      </c>
      <c r="E12" s="422">
        <v>0.84</v>
      </c>
    </row>
    <row r="13" spans="1:5" x14ac:dyDescent="0.2">
      <c r="A13" s="420">
        <v>10</v>
      </c>
      <c r="B13" s="421" t="s">
        <v>910</v>
      </c>
      <c r="C13" s="421">
        <v>53</v>
      </c>
      <c r="D13" s="422">
        <v>571.75</v>
      </c>
      <c r="E13" s="422">
        <v>109.84000000000005</v>
      </c>
    </row>
    <row r="14" spans="1:5" x14ac:dyDescent="0.2">
      <c r="A14" s="420">
        <v>11</v>
      </c>
      <c r="B14" s="421" t="s">
        <v>55</v>
      </c>
      <c r="C14" s="421">
        <v>119</v>
      </c>
      <c r="D14" s="422">
        <v>1195.7799999999997</v>
      </c>
      <c r="E14" s="422">
        <v>219.93000000000004</v>
      </c>
    </row>
    <row r="15" spans="1:5" x14ac:dyDescent="0.2">
      <c r="A15" s="420">
        <v>12</v>
      </c>
      <c r="B15" s="421" t="s">
        <v>929</v>
      </c>
      <c r="C15" s="421">
        <v>2</v>
      </c>
      <c r="D15" s="422">
        <v>33.9</v>
      </c>
      <c r="E15" s="422">
        <v>4.7</v>
      </c>
    </row>
    <row r="16" spans="1:5" x14ac:dyDescent="0.2">
      <c r="A16" s="420">
        <v>13</v>
      </c>
      <c r="B16" s="421" t="s">
        <v>915</v>
      </c>
      <c r="C16" s="421">
        <v>18</v>
      </c>
      <c r="D16" s="422">
        <v>183</v>
      </c>
      <c r="E16" s="422">
        <v>34.529999999999994</v>
      </c>
    </row>
    <row r="17" spans="1:5" x14ac:dyDescent="0.2">
      <c r="A17" s="420">
        <v>14</v>
      </c>
      <c r="B17" s="421" t="s">
        <v>56</v>
      </c>
      <c r="C17" s="421">
        <v>72</v>
      </c>
      <c r="D17" s="422">
        <v>673.5100000000001</v>
      </c>
      <c r="E17" s="422">
        <v>146.06000000000006</v>
      </c>
    </row>
    <row r="18" spans="1:5" x14ac:dyDescent="0.2">
      <c r="A18" s="420">
        <v>15</v>
      </c>
      <c r="B18" s="421" t="s">
        <v>924</v>
      </c>
      <c r="C18" s="421">
        <v>3</v>
      </c>
      <c r="D18" s="422">
        <v>35.65</v>
      </c>
      <c r="E18" s="422">
        <v>7.02</v>
      </c>
    </row>
    <row r="19" spans="1:5" x14ac:dyDescent="0.2">
      <c r="A19" s="420">
        <v>16</v>
      </c>
      <c r="B19" s="421" t="s">
        <v>914</v>
      </c>
      <c r="C19" s="421">
        <v>19</v>
      </c>
      <c r="D19" s="422">
        <v>229.34000000000003</v>
      </c>
      <c r="E19" s="422">
        <v>44.680000000000007</v>
      </c>
    </row>
    <row r="20" spans="1:5" x14ac:dyDescent="0.2">
      <c r="A20" s="420">
        <v>17</v>
      </c>
      <c r="B20" s="421" t="s">
        <v>43</v>
      </c>
      <c r="C20" s="421">
        <v>20</v>
      </c>
      <c r="D20" s="422">
        <v>196.08999999999997</v>
      </c>
      <c r="E20" s="422">
        <v>37.709999999999994</v>
      </c>
    </row>
    <row r="21" spans="1:5" x14ac:dyDescent="0.2">
      <c r="A21" s="420">
        <v>18</v>
      </c>
      <c r="B21" s="421" t="s">
        <v>44</v>
      </c>
      <c r="C21" s="421">
        <v>6</v>
      </c>
      <c r="D21" s="422">
        <v>92.32</v>
      </c>
      <c r="E21" s="422">
        <v>13.23</v>
      </c>
    </row>
    <row r="22" spans="1:5" x14ac:dyDescent="0.2">
      <c r="A22" s="420">
        <v>19</v>
      </c>
      <c r="B22" s="421" t="s">
        <v>899</v>
      </c>
      <c r="C22" s="421">
        <v>313</v>
      </c>
      <c r="D22" s="422">
        <v>3951.7300000000009</v>
      </c>
      <c r="E22" s="422">
        <v>555.29000000000042</v>
      </c>
    </row>
    <row r="23" spans="1:5" x14ac:dyDescent="0.2">
      <c r="A23" s="420">
        <v>20</v>
      </c>
      <c r="B23" s="421" t="s">
        <v>921</v>
      </c>
      <c r="C23" s="421">
        <v>7</v>
      </c>
      <c r="D23" s="422">
        <v>12.7</v>
      </c>
      <c r="E23" s="422">
        <v>2.04</v>
      </c>
    </row>
    <row r="24" spans="1:5" x14ac:dyDescent="0.2">
      <c r="A24" s="420">
        <v>21</v>
      </c>
      <c r="B24" s="421" t="s">
        <v>922</v>
      </c>
      <c r="C24" s="421">
        <v>6</v>
      </c>
      <c r="D24" s="422">
        <v>20.75</v>
      </c>
      <c r="E24" s="422">
        <v>2.1599999999999997</v>
      </c>
    </row>
    <row r="25" spans="1:5" x14ac:dyDescent="0.2">
      <c r="A25" s="420">
        <v>22</v>
      </c>
      <c r="B25" s="421" t="s">
        <v>916</v>
      </c>
      <c r="C25" s="421">
        <v>16</v>
      </c>
      <c r="D25" s="422">
        <v>225.35999999999999</v>
      </c>
      <c r="E25" s="422">
        <v>37.980000000000011</v>
      </c>
    </row>
    <row r="26" spans="1:5" x14ac:dyDescent="0.2">
      <c r="A26" s="420">
        <v>23</v>
      </c>
      <c r="B26" s="421" t="s">
        <v>893</v>
      </c>
      <c r="C26" s="421">
        <v>2827</v>
      </c>
      <c r="D26" s="422">
        <v>25414.120000000039</v>
      </c>
      <c r="E26" s="422">
        <v>6159.5700000000134</v>
      </c>
    </row>
    <row r="27" spans="1:5" x14ac:dyDescent="0.2">
      <c r="A27" s="420">
        <v>24</v>
      </c>
      <c r="B27" s="421" t="s">
        <v>904</v>
      </c>
      <c r="C27" s="421">
        <v>142</v>
      </c>
      <c r="D27" s="422">
        <v>984.26999999999987</v>
      </c>
      <c r="E27" s="422">
        <v>239.71999999999991</v>
      </c>
    </row>
    <row r="28" spans="1:5" x14ac:dyDescent="0.2">
      <c r="A28" s="420">
        <v>25</v>
      </c>
      <c r="B28" s="421" t="s">
        <v>894</v>
      </c>
      <c r="C28" s="421">
        <v>2642</v>
      </c>
      <c r="D28" s="422">
        <v>35700.960000000006</v>
      </c>
      <c r="E28" s="422">
        <v>5853.0399999999945</v>
      </c>
    </row>
    <row r="29" spans="1:5" x14ac:dyDescent="0.2">
      <c r="A29" s="420">
        <v>26</v>
      </c>
      <c r="B29" s="421" t="s">
        <v>905</v>
      </c>
      <c r="C29" s="421">
        <v>94</v>
      </c>
      <c r="D29" s="422">
        <v>1844.7299999999998</v>
      </c>
      <c r="E29" s="422">
        <v>218.8599999999997</v>
      </c>
    </row>
    <row r="30" spans="1:5" x14ac:dyDescent="0.2">
      <c r="A30" s="420">
        <v>27</v>
      </c>
      <c r="B30" s="421" t="s">
        <v>917</v>
      </c>
      <c r="C30" s="421">
        <v>16</v>
      </c>
      <c r="D30" s="422">
        <v>145.10999999999999</v>
      </c>
      <c r="E30" s="422">
        <v>31.15</v>
      </c>
    </row>
    <row r="31" spans="1:5" x14ac:dyDescent="0.2">
      <c r="A31" s="420">
        <v>28</v>
      </c>
      <c r="B31" s="421" t="s">
        <v>896</v>
      </c>
      <c r="C31" s="421">
        <v>476</v>
      </c>
      <c r="D31" s="422">
        <v>6977.6800000000039</v>
      </c>
      <c r="E31" s="422">
        <v>1079.3399999999986</v>
      </c>
    </row>
    <row r="32" spans="1:5" x14ac:dyDescent="0.2">
      <c r="A32" s="420">
        <v>29</v>
      </c>
      <c r="B32" s="421" t="s">
        <v>895</v>
      </c>
      <c r="C32" s="421">
        <v>824</v>
      </c>
      <c r="D32" s="422">
        <v>8503.1400000000031</v>
      </c>
      <c r="E32" s="422">
        <v>1767.6200000000113</v>
      </c>
    </row>
    <row r="33" spans="1:5" x14ac:dyDescent="0.2">
      <c r="A33" s="420">
        <v>30</v>
      </c>
      <c r="B33" s="421" t="s">
        <v>933</v>
      </c>
      <c r="C33" s="421">
        <v>1</v>
      </c>
      <c r="D33" s="422">
        <v>2.46</v>
      </c>
      <c r="E33" s="422">
        <v>0.88</v>
      </c>
    </row>
    <row r="34" spans="1:5" x14ac:dyDescent="0.2">
      <c r="A34" s="420">
        <v>31</v>
      </c>
      <c r="B34" s="421" t="s">
        <v>58</v>
      </c>
      <c r="C34" s="421">
        <v>47</v>
      </c>
      <c r="D34" s="422">
        <v>519.1099999999999</v>
      </c>
      <c r="E34" s="422">
        <v>82.750000000000014</v>
      </c>
    </row>
    <row r="35" spans="1:5" x14ac:dyDescent="0.2">
      <c r="A35" s="420">
        <v>32</v>
      </c>
      <c r="B35" s="421" t="s">
        <v>930</v>
      </c>
      <c r="C35" s="421">
        <v>2</v>
      </c>
      <c r="D35" s="422">
        <v>18</v>
      </c>
      <c r="E35" s="422">
        <v>3.5000000000000004</v>
      </c>
    </row>
    <row r="36" spans="1:5" x14ac:dyDescent="0.2">
      <c r="A36" s="420">
        <v>33</v>
      </c>
      <c r="B36" s="421" t="s">
        <v>925</v>
      </c>
      <c r="C36" s="421">
        <v>3</v>
      </c>
      <c r="D36" s="422">
        <v>69.5</v>
      </c>
      <c r="E36" s="422">
        <v>4.3</v>
      </c>
    </row>
    <row r="37" spans="1:5" x14ac:dyDescent="0.2">
      <c r="A37" s="420">
        <v>34</v>
      </c>
      <c r="B37" s="421" t="s">
        <v>903</v>
      </c>
      <c r="C37" s="421">
        <v>168</v>
      </c>
      <c r="D37" s="422">
        <v>1149.1500000000001</v>
      </c>
      <c r="E37" s="422">
        <v>278.30000000000018</v>
      </c>
    </row>
    <row r="38" spans="1:5" x14ac:dyDescent="0.2">
      <c r="A38" s="420">
        <v>35</v>
      </c>
      <c r="B38" s="421" t="s">
        <v>923</v>
      </c>
      <c r="C38" s="421">
        <v>6</v>
      </c>
      <c r="D38" s="422">
        <v>28.5</v>
      </c>
      <c r="E38" s="422">
        <v>5.7700000000000005</v>
      </c>
    </row>
    <row r="39" spans="1:5" x14ac:dyDescent="0.2">
      <c r="A39" s="420">
        <v>36</v>
      </c>
      <c r="B39" s="421" t="s">
        <v>934</v>
      </c>
      <c r="C39" s="421">
        <v>1</v>
      </c>
      <c r="D39" s="422">
        <v>8</v>
      </c>
      <c r="E39" s="422">
        <v>2.19</v>
      </c>
    </row>
    <row r="40" spans="1:5" x14ac:dyDescent="0.2">
      <c r="A40" s="420">
        <v>37</v>
      </c>
      <c r="B40" s="421" t="s">
        <v>926</v>
      </c>
      <c r="C40" s="421">
        <v>3</v>
      </c>
      <c r="D40" s="422">
        <v>30.4</v>
      </c>
      <c r="E40" s="422">
        <v>5.33</v>
      </c>
    </row>
    <row r="41" spans="1:5" x14ac:dyDescent="0.2">
      <c r="A41" s="420">
        <v>38</v>
      </c>
      <c r="B41" s="421" t="s">
        <v>909</v>
      </c>
      <c r="C41" s="421">
        <v>57</v>
      </c>
      <c r="D41" s="422">
        <v>231.55</v>
      </c>
      <c r="E41" s="422">
        <v>45.430000000000007</v>
      </c>
    </row>
    <row r="42" spans="1:5" x14ac:dyDescent="0.2">
      <c r="A42" s="420">
        <v>39</v>
      </c>
      <c r="B42" s="421" t="s">
        <v>908</v>
      </c>
      <c r="C42" s="421">
        <v>65</v>
      </c>
      <c r="D42" s="422">
        <v>344.52</v>
      </c>
      <c r="E42" s="422">
        <v>84.939999999999984</v>
      </c>
    </row>
    <row r="43" spans="1:5" x14ac:dyDescent="0.2">
      <c r="A43" s="420">
        <v>40</v>
      </c>
      <c r="B43" s="421" t="s">
        <v>935</v>
      </c>
      <c r="C43" s="421">
        <v>1</v>
      </c>
      <c r="D43" s="422">
        <v>10.5</v>
      </c>
      <c r="E43" s="422">
        <v>2.5</v>
      </c>
    </row>
    <row r="44" spans="1:5" x14ac:dyDescent="0.2">
      <c r="A44" s="420">
        <v>41</v>
      </c>
      <c r="B44" s="421" t="s">
        <v>919</v>
      </c>
      <c r="C44" s="421">
        <v>9</v>
      </c>
      <c r="D44" s="422">
        <v>39.56</v>
      </c>
      <c r="E44" s="422">
        <v>12.58</v>
      </c>
    </row>
    <row r="45" spans="1:5" x14ac:dyDescent="0.2">
      <c r="A45" s="420">
        <v>42</v>
      </c>
      <c r="B45" s="421" t="s">
        <v>907</v>
      </c>
      <c r="C45" s="421">
        <v>84</v>
      </c>
      <c r="D45" s="422">
        <v>549.74</v>
      </c>
      <c r="E45" s="422">
        <v>134.6</v>
      </c>
    </row>
    <row r="46" spans="1:5" x14ac:dyDescent="0.2">
      <c r="A46" s="420">
        <v>43</v>
      </c>
      <c r="B46" s="421" t="s">
        <v>77</v>
      </c>
      <c r="C46" s="421">
        <v>69</v>
      </c>
      <c r="D46" s="422">
        <v>322.01999999999992</v>
      </c>
      <c r="E46" s="422">
        <v>67.39</v>
      </c>
    </row>
    <row r="47" spans="1:5" x14ac:dyDescent="0.2">
      <c r="A47" s="420">
        <v>44</v>
      </c>
      <c r="B47" s="421" t="s">
        <v>911</v>
      </c>
      <c r="C47" s="421">
        <v>52</v>
      </c>
      <c r="D47" s="422">
        <v>786.32</v>
      </c>
      <c r="E47" s="422">
        <v>108.74</v>
      </c>
    </row>
    <row r="48" spans="1:5" x14ac:dyDescent="0.2">
      <c r="A48" s="420">
        <v>45</v>
      </c>
      <c r="B48" s="421" t="s">
        <v>59</v>
      </c>
      <c r="C48" s="421">
        <v>22</v>
      </c>
      <c r="D48" s="422">
        <v>287.41000000000003</v>
      </c>
      <c r="E48" s="422">
        <v>41.25</v>
      </c>
    </row>
    <row r="49" spans="1:5" x14ac:dyDescent="0.2">
      <c r="A49" s="420">
        <v>46</v>
      </c>
      <c r="B49" s="421" t="s">
        <v>912</v>
      </c>
      <c r="C49" s="421">
        <v>44</v>
      </c>
      <c r="D49" s="422">
        <v>559.68999999999994</v>
      </c>
      <c r="E49" s="422">
        <v>105.28000000000003</v>
      </c>
    </row>
    <row r="50" spans="1:5" x14ac:dyDescent="0.2">
      <c r="A50" s="420">
        <v>47</v>
      </c>
      <c r="B50" s="421" t="s">
        <v>918</v>
      </c>
      <c r="C50" s="421">
        <v>11</v>
      </c>
      <c r="D50" s="422">
        <v>130.5</v>
      </c>
      <c r="E50" s="422">
        <v>25.849999999999998</v>
      </c>
    </row>
    <row r="51" spans="1:5" x14ac:dyDescent="0.2">
      <c r="A51" s="420">
        <v>48</v>
      </c>
      <c r="B51" s="421" t="s">
        <v>920</v>
      </c>
      <c r="C51" s="421">
        <v>9</v>
      </c>
      <c r="D51" s="422">
        <v>23.8</v>
      </c>
      <c r="E51" s="422">
        <v>2.1799999999999997</v>
      </c>
    </row>
    <row r="52" spans="1:5" x14ac:dyDescent="0.2">
      <c r="A52" s="420">
        <v>49</v>
      </c>
      <c r="B52" s="421" t="s">
        <v>936</v>
      </c>
      <c r="C52" s="421">
        <v>1</v>
      </c>
      <c r="D52" s="422">
        <v>28</v>
      </c>
      <c r="E52" s="422">
        <v>2.35</v>
      </c>
    </row>
    <row r="53" spans="1:5" x14ac:dyDescent="0.2">
      <c r="A53" s="420">
        <v>50</v>
      </c>
      <c r="B53" s="421" t="s">
        <v>913</v>
      </c>
      <c r="C53" s="421">
        <v>41</v>
      </c>
      <c r="D53" s="422">
        <v>346.78999999999996</v>
      </c>
      <c r="E53" s="422">
        <v>75.260000000000019</v>
      </c>
    </row>
    <row r="54" spans="1:5" x14ac:dyDescent="0.2">
      <c r="A54" s="420">
        <v>51</v>
      </c>
      <c r="B54" s="421" t="s">
        <v>900</v>
      </c>
      <c r="C54" s="421">
        <v>295</v>
      </c>
      <c r="D54" s="422">
        <v>1818.4599999999998</v>
      </c>
      <c r="E54" s="422">
        <v>413.79999999999961</v>
      </c>
    </row>
    <row r="55" spans="1:5" x14ac:dyDescent="0.2">
      <c r="A55" s="420">
        <v>52</v>
      </c>
      <c r="B55" s="421" t="s">
        <v>65</v>
      </c>
      <c r="C55" s="421">
        <v>1107</v>
      </c>
      <c r="D55" s="422">
        <v>15247.119999999986</v>
      </c>
      <c r="E55" s="422">
        <v>1815.930000000001</v>
      </c>
    </row>
    <row r="56" spans="1:5" x14ac:dyDescent="0.2">
      <c r="A56" s="420">
        <v>53</v>
      </c>
      <c r="B56" s="421" t="s">
        <v>937</v>
      </c>
      <c r="C56" s="421">
        <v>1</v>
      </c>
      <c r="D56" s="422">
        <v>12</v>
      </c>
      <c r="E56" s="422">
        <v>2.2000000000000002</v>
      </c>
    </row>
    <row r="57" spans="1:5" x14ac:dyDescent="0.2">
      <c r="A57" s="420">
        <v>54</v>
      </c>
      <c r="B57" s="421" t="s">
        <v>927</v>
      </c>
      <c r="C57" s="421">
        <v>3</v>
      </c>
      <c r="D57" s="422">
        <v>42.370000000000005</v>
      </c>
      <c r="E57" s="422">
        <v>6.92</v>
      </c>
    </row>
    <row r="58" spans="1:5" x14ac:dyDescent="0.2">
      <c r="A58" s="420">
        <v>55</v>
      </c>
      <c r="B58" s="421" t="s">
        <v>60</v>
      </c>
      <c r="C58" s="421">
        <v>16</v>
      </c>
      <c r="D58" s="422">
        <v>219.75</v>
      </c>
      <c r="E58" s="422">
        <v>30.080000000000005</v>
      </c>
    </row>
    <row r="59" spans="1:5" x14ac:dyDescent="0.2">
      <c r="A59" s="420">
        <v>56</v>
      </c>
      <c r="B59" s="421" t="s">
        <v>898</v>
      </c>
      <c r="C59" s="421">
        <v>347</v>
      </c>
      <c r="D59" s="422">
        <v>3497.45</v>
      </c>
      <c r="E59" s="422">
        <v>762.86999999999819</v>
      </c>
    </row>
    <row r="60" spans="1:5" x14ac:dyDescent="0.2">
      <c r="A60" s="420">
        <v>57</v>
      </c>
      <c r="B60" s="421" t="s">
        <v>188</v>
      </c>
      <c r="C60" s="421">
        <v>1</v>
      </c>
      <c r="D60" s="422">
        <v>6</v>
      </c>
      <c r="E60" s="422">
        <v>1.17</v>
      </c>
    </row>
    <row r="61" spans="1:5" x14ac:dyDescent="0.2">
      <c r="A61" s="420">
        <v>58</v>
      </c>
      <c r="B61" s="421" t="s">
        <v>582</v>
      </c>
      <c r="C61" s="421">
        <v>16</v>
      </c>
      <c r="D61" s="422">
        <v>124.62</v>
      </c>
      <c r="E61" s="422">
        <v>33.010000000000005</v>
      </c>
    </row>
    <row r="62" spans="1:5" x14ac:dyDescent="0.2">
      <c r="A62" s="420">
        <v>59</v>
      </c>
      <c r="B62" s="421" t="s">
        <v>61</v>
      </c>
      <c r="C62" s="421">
        <v>6</v>
      </c>
      <c r="D62" s="422">
        <v>124.5</v>
      </c>
      <c r="E62" s="422">
        <v>12.03</v>
      </c>
    </row>
    <row r="63" spans="1:5" x14ac:dyDescent="0.2">
      <c r="A63" s="420">
        <v>60</v>
      </c>
      <c r="B63" s="421" t="s">
        <v>62</v>
      </c>
      <c r="C63" s="421">
        <v>3</v>
      </c>
      <c r="D63" s="422">
        <v>57</v>
      </c>
      <c r="E63" s="422">
        <v>0</v>
      </c>
    </row>
    <row r="64" spans="1:5" x14ac:dyDescent="0.2">
      <c r="A64" s="420">
        <v>61</v>
      </c>
      <c r="B64" s="421" t="s">
        <v>931</v>
      </c>
      <c r="C64" s="421">
        <v>2</v>
      </c>
      <c r="D64" s="422">
        <v>11.24</v>
      </c>
      <c r="E64" s="422">
        <v>2.29</v>
      </c>
    </row>
    <row r="65" spans="1:5" x14ac:dyDescent="0.2">
      <c r="A65" s="420">
        <v>62</v>
      </c>
      <c r="B65" s="421" t="s">
        <v>45</v>
      </c>
      <c r="C65" s="421">
        <v>133</v>
      </c>
      <c r="D65" s="422">
        <v>1293.8300000000002</v>
      </c>
      <c r="E65" s="422">
        <v>254.15999999999977</v>
      </c>
    </row>
    <row r="66" spans="1:5" x14ac:dyDescent="0.2">
      <c r="A66" s="420">
        <v>63</v>
      </c>
      <c r="B66" s="421" t="s">
        <v>71</v>
      </c>
      <c r="C66" s="421">
        <v>61</v>
      </c>
      <c r="D66" s="422">
        <v>368.4799999999999</v>
      </c>
      <c r="E66" s="422">
        <v>92.980000000000032</v>
      </c>
    </row>
    <row r="67" spans="1:5" ht="14.25" x14ac:dyDescent="0.2">
      <c r="A67" s="421"/>
      <c r="B67" s="414" t="s">
        <v>1</v>
      </c>
      <c r="C67" s="414">
        <f>SUM(C4:C66)</f>
        <v>11515</v>
      </c>
      <c r="D67" s="415">
        <f t="shared" ref="D67:E67" si="0">SUM(D4:D66)</f>
        <v>124612.80000000005</v>
      </c>
      <c r="E67" s="415">
        <f t="shared" si="0"/>
        <v>23058.610000000004</v>
      </c>
    </row>
    <row r="68" spans="1:5" x14ac:dyDescent="0.2">
      <c r="C68" s="177" t="s">
        <v>1027</v>
      </c>
    </row>
  </sheetData>
  <sortState ref="B4:E66">
    <sortCondition ref="B4:B66"/>
  </sortState>
  <mergeCells count="1">
    <mergeCell ref="A1:E1"/>
  </mergeCells>
  <pageMargins left="0.7" right="0.7" top="0.75" bottom="0.75" header="0.3" footer="0.3"/>
  <pageSetup scale="73" orientation="portrait" verticalDpi="0" r:id="rId1"/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zoomScaleNormal="100" workbookViewId="0">
      <pane xSplit="2" ySplit="3" topLeftCell="C43" activePane="bottomRight" state="frozen"/>
      <selection pane="topRight" activeCell="C1" sqref="C1"/>
      <selection pane="bottomLeft" activeCell="A3" sqref="A3"/>
      <selection pane="bottomRight" activeCell="C56" sqref="C56"/>
    </sheetView>
  </sheetViews>
  <sheetFormatPr defaultRowHeight="15" customHeight="1" x14ac:dyDescent="0.2"/>
  <cols>
    <col min="1" max="1" width="6.85546875" style="363" customWidth="1"/>
    <col min="2" max="2" width="25" style="362" customWidth="1"/>
    <col min="3" max="3" width="13.42578125" style="362" customWidth="1"/>
    <col min="4" max="4" width="12.42578125" style="362" customWidth="1"/>
    <col min="5" max="5" width="12.7109375" style="362" customWidth="1"/>
    <col min="6" max="16384" width="9.140625" style="362"/>
  </cols>
  <sheetData>
    <row r="1" spans="1:5" ht="15" customHeight="1" x14ac:dyDescent="0.2">
      <c r="A1" s="616" t="s">
        <v>854</v>
      </c>
      <c r="B1" s="616"/>
      <c r="C1" s="616"/>
      <c r="D1" s="616"/>
      <c r="E1" s="616"/>
    </row>
    <row r="2" spans="1:5" ht="15" customHeight="1" x14ac:dyDescent="0.2">
      <c r="D2" s="617" t="s">
        <v>855</v>
      </c>
      <c r="E2" s="617"/>
    </row>
    <row r="3" spans="1:5" s="366" customFormat="1" ht="15" customHeight="1" x14ac:dyDescent="0.2">
      <c r="A3" s="364" t="s">
        <v>111</v>
      </c>
      <c r="B3" s="365" t="s">
        <v>517</v>
      </c>
      <c r="C3" s="364" t="s">
        <v>303</v>
      </c>
      <c r="D3" s="364" t="s">
        <v>304</v>
      </c>
      <c r="E3" s="364" t="s">
        <v>1</v>
      </c>
    </row>
    <row r="4" spans="1:5" ht="15" customHeight="1" x14ac:dyDescent="0.2">
      <c r="A4" s="367">
        <v>1</v>
      </c>
      <c r="B4" s="368" t="s">
        <v>529</v>
      </c>
      <c r="C4" s="368">
        <v>3188</v>
      </c>
      <c r="D4" s="368">
        <v>19856</v>
      </c>
      <c r="E4" s="368">
        <f t="shared" ref="E4:E35" si="0">C4+D4</f>
        <v>23044</v>
      </c>
    </row>
    <row r="5" spans="1:5" ht="15" customHeight="1" x14ac:dyDescent="0.2">
      <c r="A5" s="367">
        <v>2</v>
      </c>
      <c r="B5" s="368" t="s">
        <v>530</v>
      </c>
      <c r="C5" s="368">
        <v>23248</v>
      </c>
      <c r="D5" s="368">
        <v>63140</v>
      </c>
      <c r="E5" s="368">
        <f t="shared" si="0"/>
        <v>86388</v>
      </c>
    </row>
    <row r="6" spans="1:5" ht="15" customHeight="1" x14ac:dyDescent="0.2">
      <c r="A6" s="367">
        <v>3</v>
      </c>
      <c r="B6" s="368" t="s">
        <v>531</v>
      </c>
      <c r="C6" s="368">
        <v>17415</v>
      </c>
      <c r="D6" s="368">
        <v>68535</v>
      </c>
      <c r="E6" s="368">
        <f t="shared" si="0"/>
        <v>85950</v>
      </c>
    </row>
    <row r="7" spans="1:5" ht="15" customHeight="1" x14ac:dyDescent="0.2">
      <c r="A7" s="367">
        <v>4</v>
      </c>
      <c r="B7" s="368" t="s">
        <v>532</v>
      </c>
      <c r="C7" s="368">
        <v>6911</v>
      </c>
      <c r="D7" s="368">
        <v>99516</v>
      </c>
      <c r="E7" s="368">
        <f t="shared" si="0"/>
        <v>106427</v>
      </c>
    </row>
    <row r="8" spans="1:5" ht="15" customHeight="1" x14ac:dyDescent="0.2">
      <c r="A8" s="367">
        <v>5</v>
      </c>
      <c r="B8" s="368" t="s">
        <v>533</v>
      </c>
      <c r="C8" s="368">
        <v>80976</v>
      </c>
      <c r="D8" s="368">
        <v>221243</v>
      </c>
      <c r="E8" s="368">
        <f t="shared" si="0"/>
        <v>302219</v>
      </c>
    </row>
    <row r="9" spans="1:5" ht="15" customHeight="1" x14ac:dyDescent="0.2">
      <c r="A9" s="367">
        <v>6</v>
      </c>
      <c r="B9" s="368" t="s">
        <v>534</v>
      </c>
      <c r="C9" s="368">
        <v>24004</v>
      </c>
      <c r="D9" s="368">
        <v>92801</v>
      </c>
      <c r="E9" s="368">
        <f t="shared" si="0"/>
        <v>116805</v>
      </c>
    </row>
    <row r="10" spans="1:5" ht="15" customHeight="1" x14ac:dyDescent="0.2">
      <c r="A10" s="367">
        <v>7</v>
      </c>
      <c r="B10" s="368" t="s">
        <v>535</v>
      </c>
      <c r="C10" s="368">
        <v>50315</v>
      </c>
      <c r="D10" s="368">
        <v>238144</v>
      </c>
      <c r="E10" s="368">
        <f t="shared" si="0"/>
        <v>288459</v>
      </c>
    </row>
    <row r="11" spans="1:5" ht="15" customHeight="1" x14ac:dyDescent="0.2">
      <c r="A11" s="367">
        <v>8</v>
      </c>
      <c r="B11" s="368" t="s">
        <v>536</v>
      </c>
      <c r="C11" s="368">
        <v>12600</v>
      </c>
      <c r="D11" s="368">
        <v>92184</v>
      </c>
      <c r="E11" s="368">
        <f t="shared" si="0"/>
        <v>104784</v>
      </c>
    </row>
    <row r="12" spans="1:5" ht="15" customHeight="1" x14ac:dyDescent="0.2">
      <c r="A12" s="367">
        <v>9</v>
      </c>
      <c r="B12" s="368" t="s">
        <v>537</v>
      </c>
      <c r="C12" s="368">
        <v>100270</v>
      </c>
      <c r="D12" s="368">
        <v>369881</v>
      </c>
      <c r="E12" s="368">
        <f t="shared" si="0"/>
        <v>470151</v>
      </c>
    </row>
    <row r="13" spans="1:5" ht="15" customHeight="1" x14ac:dyDescent="0.2">
      <c r="A13" s="367">
        <v>10</v>
      </c>
      <c r="B13" s="368" t="s">
        <v>538</v>
      </c>
      <c r="C13" s="368">
        <v>20226</v>
      </c>
      <c r="D13" s="368">
        <v>86147</v>
      </c>
      <c r="E13" s="368">
        <f t="shared" si="0"/>
        <v>106373</v>
      </c>
    </row>
    <row r="14" spans="1:5" ht="15" customHeight="1" x14ac:dyDescent="0.2">
      <c r="A14" s="367">
        <v>11</v>
      </c>
      <c r="B14" s="368" t="s">
        <v>539</v>
      </c>
      <c r="C14" s="368">
        <v>17242</v>
      </c>
      <c r="D14" s="368">
        <v>90324</v>
      </c>
      <c r="E14" s="368">
        <f t="shared" si="0"/>
        <v>107566</v>
      </c>
    </row>
    <row r="15" spans="1:5" ht="15" customHeight="1" x14ac:dyDescent="0.2">
      <c r="A15" s="367">
        <v>12</v>
      </c>
      <c r="B15" s="368" t="s">
        <v>540</v>
      </c>
      <c r="C15" s="368">
        <v>102693</v>
      </c>
      <c r="D15" s="368">
        <v>360347</v>
      </c>
      <c r="E15" s="368">
        <f t="shared" si="0"/>
        <v>463040</v>
      </c>
    </row>
    <row r="16" spans="1:5" ht="15" customHeight="1" x14ac:dyDescent="0.2">
      <c r="A16" s="367">
        <v>13</v>
      </c>
      <c r="B16" s="368" t="s">
        <v>541</v>
      </c>
      <c r="C16" s="368">
        <v>12107</v>
      </c>
      <c r="D16" s="368">
        <v>177699</v>
      </c>
      <c r="E16" s="368">
        <f t="shared" si="0"/>
        <v>189806</v>
      </c>
    </row>
    <row r="17" spans="1:5" ht="15" customHeight="1" x14ac:dyDescent="0.2">
      <c r="A17" s="367">
        <v>14</v>
      </c>
      <c r="B17" s="368" t="s">
        <v>542</v>
      </c>
      <c r="C17" s="368">
        <v>5930</v>
      </c>
      <c r="D17" s="368">
        <v>43058</v>
      </c>
      <c r="E17" s="368">
        <f t="shared" si="0"/>
        <v>48988</v>
      </c>
    </row>
    <row r="18" spans="1:5" ht="15" customHeight="1" x14ac:dyDescent="0.2">
      <c r="A18" s="367">
        <v>15</v>
      </c>
      <c r="B18" s="368" t="s">
        <v>543</v>
      </c>
      <c r="C18" s="368">
        <v>29063</v>
      </c>
      <c r="D18" s="368">
        <v>137575</v>
      </c>
      <c r="E18" s="368">
        <f t="shared" si="0"/>
        <v>166638</v>
      </c>
    </row>
    <row r="19" spans="1:5" ht="15" customHeight="1" x14ac:dyDescent="0.2">
      <c r="A19" s="367">
        <v>16</v>
      </c>
      <c r="B19" s="368" t="s">
        <v>544</v>
      </c>
      <c r="C19" s="368">
        <v>85400</v>
      </c>
      <c r="D19" s="368">
        <v>235203</v>
      </c>
      <c r="E19" s="368">
        <f t="shared" si="0"/>
        <v>320603</v>
      </c>
    </row>
    <row r="20" spans="1:5" ht="15" customHeight="1" x14ac:dyDescent="0.2">
      <c r="A20" s="367">
        <v>17</v>
      </c>
      <c r="B20" s="368" t="s">
        <v>545</v>
      </c>
      <c r="C20" s="368">
        <v>23128</v>
      </c>
      <c r="D20" s="368">
        <v>50981</v>
      </c>
      <c r="E20" s="368">
        <f t="shared" si="0"/>
        <v>74109</v>
      </c>
    </row>
    <row r="21" spans="1:5" ht="15" customHeight="1" x14ac:dyDescent="0.2">
      <c r="A21" s="367">
        <v>18</v>
      </c>
      <c r="B21" s="368" t="s">
        <v>546</v>
      </c>
      <c r="C21" s="368">
        <v>15181</v>
      </c>
      <c r="D21" s="368">
        <v>162970</v>
      </c>
      <c r="E21" s="368">
        <f t="shared" si="0"/>
        <v>178151</v>
      </c>
    </row>
    <row r="22" spans="1:5" ht="15" customHeight="1" x14ac:dyDescent="0.2">
      <c r="A22" s="367">
        <v>19</v>
      </c>
      <c r="B22" s="368" t="s">
        <v>547</v>
      </c>
      <c r="C22" s="368">
        <v>39361</v>
      </c>
      <c r="D22" s="368">
        <v>181556</v>
      </c>
      <c r="E22" s="368">
        <f t="shared" si="0"/>
        <v>220917</v>
      </c>
    </row>
    <row r="23" spans="1:5" ht="15" customHeight="1" x14ac:dyDescent="0.2">
      <c r="A23" s="367">
        <v>20</v>
      </c>
      <c r="B23" s="368" t="s">
        <v>548</v>
      </c>
      <c r="C23" s="368">
        <v>19720</v>
      </c>
      <c r="D23" s="368">
        <v>72380</v>
      </c>
      <c r="E23" s="368">
        <f t="shared" si="0"/>
        <v>92100</v>
      </c>
    </row>
    <row r="24" spans="1:5" ht="15" customHeight="1" x14ac:dyDescent="0.2">
      <c r="A24" s="367">
        <v>21</v>
      </c>
      <c r="B24" s="368" t="s">
        <v>549</v>
      </c>
      <c r="C24" s="368">
        <v>52323</v>
      </c>
      <c r="D24" s="368">
        <v>215330</v>
      </c>
      <c r="E24" s="368">
        <f t="shared" si="0"/>
        <v>267653</v>
      </c>
    </row>
    <row r="25" spans="1:5" ht="15" customHeight="1" x14ac:dyDescent="0.2">
      <c r="A25" s="367">
        <v>22</v>
      </c>
      <c r="B25" s="368" t="s">
        <v>550</v>
      </c>
      <c r="C25" s="368">
        <v>172660</v>
      </c>
      <c r="D25" s="368">
        <v>400847</v>
      </c>
      <c r="E25" s="368">
        <f t="shared" si="0"/>
        <v>573507</v>
      </c>
    </row>
    <row r="26" spans="1:5" ht="15" customHeight="1" x14ac:dyDescent="0.2">
      <c r="A26" s="367">
        <v>23</v>
      </c>
      <c r="B26" s="368" t="s">
        <v>551</v>
      </c>
      <c r="C26" s="368">
        <v>109257</v>
      </c>
      <c r="D26" s="368">
        <v>344795</v>
      </c>
      <c r="E26" s="368">
        <f t="shared" si="0"/>
        <v>454052</v>
      </c>
    </row>
    <row r="27" spans="1:5" ht="15" customHeight="1" x14ac:dyDescent="0.2">
      <c r="A27" s="367">
        <v>24</v>
      </c>
      <c r="B27" s="368" t="s">
        <v>552</v>
      </c>
      <c r="C27" s="368">
        <v>27044</v>
      </c>
      <c r="D27" s="368">
        <v>91950</v>
      </c>
      <c r="E27" s="368">
        <f t="shared" si="0"/>
        <v>118994</v>
      </c>
    </row>
    <row r="28" spans="1:5" ht="15" customHeight="1" x14ac:dyDescent="0.2">
      <c r="A28" s="367">
        <v>25</v>
      </c>
      <c r="B28" s="368" t="s">
        <v>553</v>
      </c>
      <c r="C28" s="368">
        <v>34763</v>
      </c>
      <c r="D28" s="368">
        <v>128250</v>
      </c>
      <c r="E28" s="368">
        <f t="shared" si="0"/>
        <v>163013</v>
      </c>
    </row>
    <row r="29" spans="1:5" ht="15" customHeight="1" x14ac:dyDescent="0.2">
      <c r="A29" s="367">
        <v>26</v>
      </c>
      <c r="B29" s="368" t="s">
        <v>554</v>
      </c>
      <c r="C29" s="368">
        <v>26816</v>
      </c>
      <c r="D29" s="368">
        <v>110537</v>
      </c>
      <c r="E29" s="368">
        <f t="shared" si="0"/>
        <v>137353</v>
      </c>
    </row>
    <row r="30" spans="1:5" ht="15" customHeight="1" x14ac:dyDescent="0.2">
      <c r="A30" s="367">
        <v>27</v>
      </c>
      <c r="B30" s="368" t="s">
        <v>853</v>
      </c>
      <c r="C30" s="368">
        <v>56074</v>
      </c>
      <c r="D30" s="368">
        <v>212176</v>
      </c>
      <c r="E30" s="368">
        <f t="shared" si="0"/>
        <v>268250</v>
      </c>
    </row>
    <row r="31" spans="1:5" ht="15" customHeight="1" x14ac:dyDescent="0.2">
      <c r="A31" s="367">
        <v>28</v>
      </c>
      <c r="B31" s="368" t="s">
        <v>555</v>
      </c>
      <c r="C31" s="368">
        <v>46781</v>
      </c>
      <c r="D31" s="368">
        <v>121364</v>
      </c>
      <c r="E31" s="368">
        <f t="shared" si="0"/>
        <v>168145</v>
      </c>
    </row>
    <row r="32" spans="1:5" ht="15" customHeight="1" x14ac:dyDescent="0.2">
      <c r="A32" s="367">
        <v>29</v>
      </c>
      <c r="B32" s="368" t="s">
        <v>556</v>
      </c>
      <c r="C32" s="368">
        <v>38182</v>
      </c>
      <c r="D32" s="368">
        <v>125660</v>
      </c>
      <c r="E32" s="368">
        <f t="shared" si="0"/>
        <v>163842</v>
      </c>
    </row>
    <row r="33" spans="1:5" ht="15" customHeight="1" x14ac:dyDescent="0.2">
      <c r="A33" s="367">
        <v>30</v>
      </c>
      <c r="B33" s="368" t="s">
        <v>557</v>
      </c>
      <c r="C33" s="368">
        <v>13683</v>
      </c>
      <c r="D33" s="368">
        <v>116640</v>
      </c>
      <c r="E33" s="368">
        <f t="shared" si="0"/>
        <v>130323</v>
      </c>
    </row>
    <row r="34" spans="1:5" ht="15" customHeight="1" x14ac:dyDescent="0.2">
      <c r="A34" s="367">
        <v>31</v>
      </c>
      <c r="B34" s="368" t="s">
        <v>558</v>
      </c>
      <c r="C34" s="368">
        <v>54650</v>
      </c>
      <c r="D34" s="368">
        <v>209423</v>
      </c>
      <c r="E34" s="368">
        <f t="shared" si="0"/>
        <v>264073</v>
      </c>
    </row>
    <row r="35" spans="1:5" ht="15" customHeight="1" x14ac:dyDescent="0.2">
      <c r="A35" s="367">
        <v>32</v>
      </c>
      <c r="B35" s="368" t="s">
        <v>559</v>
      </c>
      <c r="C35" s="368">
        <v>28076</v>
      </c>
      <c r="D35" s="368">
        <v>92533</v>
      </c>
      <c r="E35" s="368">
        <f t="shared" si="0"/>
        <v>120609</v>
      </c>
    </row>
    <row r="36" spans="1:5" ht="15" customHeight="1" x14ac:dyDescent="0.2">
      <c r="A36" s="367">
        <v>33</v>
      </c>
      <c r="B36" s="368" t="s">
        <v>560</v>
      </c>
      <c r="C36" s="368">
        <v>7787</v>
      </c>
      <c r="D36" s="368">
        <v>85682</v>
      </c>
      <c r="E36" s="368">
        <f t="shared" ref="E36:E54" si="1">C36+D36</f>
        <v>93469</v>
      </c>
    </row>
    <row r="37" spans="1:5" ht="15" customHeight="1" x14ac:dyDescent="0.2">
      <c r="A37" s="367">
        <v>34</v>
      </c>
      <c r="B37" s="368" t="s">
        <v>561</v>
      </c>
      <c r="C37" s="368">
        <v>28962</v>
      </c>
      <c r="D37" s="368">
        <v>116425</v>
      </c>
      <c r="E37" s="368">
        <f t="shared" si="1"/>
        <v>145387</v>
      </c>
    </row>
    <row r="38" spans="1:5" ht="15" customHeight="1" x14ac:dyDescent="0.2">
      <c r="A38" s="367">
        <v>35</v>
      </c>
      <c r="B38" s="368" t="s">
        <v>562</v>
      </c>
      <c r="C38" s="368">
        <v>21148</v>
      </c>
      <c r="D38" s="368">
        <v>127662</v>
      </c>
      <c r="E38" s="368">
        <f t="shared" si="1"/>
        <v>148810</v>
      </c>
    </row>
    <row r="39" spans="1:5" ht="15" customHeight="1" x14ac:dyDescent="0.2">
      <c r="A39" s="367">
        <v>36</v>
      </c>
      <c r="B39" s="368" t="s">
        <v>563</v>
      </c>
      <c r="C39" s="368">
        <v>45950</v>
      </c>
      <c r="D39" s="368">
        <v>128740</v>
      </c>
      <c r="E39" s="368">
        <f t="shared" si="1"/>
        <v>174690</v>
      </c>
    </row>
    <row r="40" spans="1:5" ht="15" customHeight="1" x14ac:dyDescent="0.2">
      <c r="A40" s="367">
        <v>37</v>
      </c>
      <c r="B40" s="368" t="s">
        <v>564</v>
      </c>
      <c r="C40" s="368">
        <v>36316</v>
      </c>
      <c r="D40" s="368">
        <v>175192</v>
      </c>
      <c r="E40" s="368">
        <f t="shared" si="1"/>
        <v>211508</v>
      </c>
    </row>
    <row r="41" spans="1:5" ht="15" customHeight="1" x14ac:dyDescent="0.2">
      <c r="A41" s="367">
        <v>38</v>
      </c>
      <c r="B41" s="368" t="s">
        <v>565</v>
      </c>
      <c r="C41" s="368">
        <v>40763</v>
      </c>
      <c r="D41" s="368">
        <v>219287</v>
      </c>
      <c r="E41" s="368">
        <f t="shared" si="1"/>
        <v>260050</v>
      </c>
    </row>
    <row r="42" spans="1:5" ht="15" customHeight="1" x14ac:dyDescent="0.2">
      <c r="A42" s="367">
        <v>39</v>
      </c>
      <c r="B42" s="368" t="s">
        <v>566</v>
      </c>
      <c r="C42" s="368">
        <v>38626</v>
      </c>
      <c r="D42" s="368">
        <v>199923</v>
      </c>
      <c r="E42" s="368">
        <f t="shared" si="1"/>
        <v>238549</v>
      </c>
    </row>
    <row r="43" spans="1:5" ht="15" customHeight="1" x14ac:dyDescent="0.2">
      <c r="A43" s="367">
        <v>40</v>
      </c>
      <c r="B43" s="368" t="s">
        <v>567</v>
      </c>
      <c r="C43" s="368">
        <v>26227</v>
      </c>
      <c r="D43" s="368">
        <v>159884</v>
      </c>
      <c r="E43" s="368">
        <f t="shared" si="1"/>
        <v>186111</v>
      </c>
    </row>
    <row r="44" spans="1:5" ht="15" customHeight="1" x14ac:dyDescent="0.2">
      <c r="A44" s="367">
        <v>41</v>
      </c>
      <c r="B44" s="368" t="s">
        <v>568</v>
      </c>
      <c r="C44" s="368">
        <v>45390</v>
      </c>
      <c r="D44" s="368">
        <v>137762</v>
      </c>
      <c r="E44" s="368">
        <f t="shared" si="1"/>
        <v>183152</v>
      </c>
    </row>
    <row r="45" spans="1:5" ht="15" customHeight="1" x14ac:dyDescent="0.2">
      <c r="A45" s="367">
        <v>42</v>
      </c>
      <c r="B45" s="368" t="s">
        <v>569</v>
      </c>
      <c r="C45" s="368">
        <v>34374</v>
      </c>
      <c r="D45" s="368">
        <v>111289</v>
      </c>
      <c r="E45" s="368">
        <f t="shared" si="1"/>
        <v>145663</v>
      </c>
    </row>
    <row r="46" spans="1:5" ht="15" customHeight="1" x14ac:dyDescent="0.2">
      <c r="A46" s="367">
        <v>43</v>
      </c>
      <c r="B46" s="368" t="s">
        <v>570</v>
      </c>
      <c r="C46" s="368">
        <v>21975</v>
      </c>
      <c r="D46" s="368">
        <v>122874</v>
      </c>
      <c r="E46" s="368">
        <f t="shared" si="1"/>
        <v>144849</v>
      </c>
    </row>
    <row r="47" spans="1:5" ht="15" customHeight="1" x14ac:dyDescent="0.2">
      <c r="A47" s="367">
        <v>44</v>
      </c>
      <c r="B47" s="368" t="s">
        <v>571</v>
      </c>
      <c r="C47" s="368">
        <v>5100</v>
      </c>
      <c r="D47" s="368">
        <v>38616</v>
      </c>
      <c r="E47" s="368">
        <f t="shared" si="1"/>
        <v>43716</v>
      </c>
    </row>
    <row r="48" spans="1:5" ht="15" customHeight="1" x14ac:dyDescent="0.2">
      <c r="A48" s="367">
        <v>45</v>
      </c>
      <c r="B48" s="368" t="s">
        <v>572</v>
      </c>
      <c r="C48" s="368">
        <v>10939</v>
      </c>
      <c r="D48" s="368">
        <v>86294</v>
      </c>
      <c r="E48" s="368">
        <f t="shared" si="1"/>
        <v>97233</v>
      </c>
    </row>
    <row r="49" spans="1:5" ht="15" customHeight="1" x14ac:dyDescent="0.2">
      <c r="A49" s="367">
        <v>46</v>
      </c>
      <c r="B49" s="368" t="s">
        <v>573</v>
      </c>
      <c r="C49" s="368">
        <v>25095</v>
      </c>
      <c r="D49" s="368">
        <v>168719</v>
      </c>
      <c r="E49" s="368">
        <f t="shared" si="1"/>
        <v>193814</v>
      </c>
    </row>
    <row r="50" spans="1:5" ht="15" customHeight="1" x14ac:dyDescent="0.2">
      <c r="A50" s="367">
        <v>47</v>
      </c>
      <c r="B50" s="368" t="s">
        <v>574</v>
      </c>
      <c r="C50" s="368">
        <v>11928</v>
      </c>
      <c r="D50" s="368">
        <v>75287</v>
      </c>
      <c r="E50" s="368">
        <f t="shared" si="1"/>
        <v>87215</v>
      </c>
    </row>
    <row r="51" spans="1:5" ht="15" customHeight="1" x14ac:dyDescent="0.2">
      <c r="A51" s="367">
        <v>48</v>
      </c>
      <c r="B51" s="368" t="s">
        <v>575</v>
      </c>
      <c r="C51" s="368">
        <v>7023</v>
      </c>
      <c r="D51" s="368">
        <v>112232</v>
      </c>
      <c r="E51" s="368">
        <f t="shared" si="1"/>
        <v>119255</v>
      </c>
    </row>
    <row r="52" spans="1:5" ht="15" customHeight="1" x14ac:dyDescent="0.2">
      <c r="A52" s="367">
        <v>49</v>
      </c>
      <c r="B52" s="368" t="s">
        <v>576</v>
      </c>
      <c r="C52" s="368">
        <v>53797</v>
      </c>
      <c r="D52" s="368">
        <v>175802</v>
      </c>
      <c r="E52" s="368">
        <f t="shared" si="1"/>
        <v>229599</v>
      </c>
    </row>
    <row r="53" spans="1:5" ht="15" customHeight="1" x14ac:dyDescent="0.2">
      <c r="A53" s="367">
        <v>50</v>
      </c>
      <c r="B53" s="368" t="s">
        <v>577</v>
      </c>
      <c r="C53" s="368">
        <v>20668</v>
      </c>
      <c r="D53" s="368">
        <v>59171</v>
      </c>
      <c r="E53" s="368">
        <f t="shared" si="1"/>
        <v>79839</v>
      </c>
    </row>
    <row r="54" spans="1:5" ht="15" customHeight="1" x14ac:dyDescent="0.2">
      <c r="A54" s="367">
        <v>51</v>
      </c>
      <c r="B54" s="368" t="s">
        <v>578</v>
      </c>
      <c r="C54" s="368">
        <v>19019</v>
      </c>
      <c r="D54" s="368">
        <v>168984</v>
      </c>
      <c r="E54" s="368">
        <f t="shared" si="1"/>
        <v>188003</v>
      </c>
    </row>
    <row r="55" spans="1:5" s="366" customFormat="1" ht="15" customHeight="1" x14ac:dyDescent="0.2">
      <c r="A55" s="364"/>
      <c r="B55" s="365" t="s">
        <v>228</v>
      </c>
      <c r="C55" s="365">
        <f>SUM(C4:C54)</f>
        <v>1850374</v>
      </c>
      <c r="D55" s="365">
        <f t="shared" ref="D55:E55" si="2">SUM(D4:D54)</f>
        <v>7502870</v>
      </c>
      <c r="E55" s="365">
        <f t="shared" si="2"/>
        <v>9353244</v>
      </c>
    </row>
    <row r="56" spans="1:5" ht="15" customHeight="1" x14ac:dyDescent="0.2">
      <c r="C56" s="366" t="s">
        <v>1029</v>
      </c>
    </row>
  </sheetData>
  <sortState ref="B4:E54">
    <sortCondition ref="B4:B54"/>
  </sortState>
  <mergeCells count="2">
    <mergeCell ref="A1:E1"/>
    <mergeCell ref="D2:E2"/>
  </mergeCells>
  <pageMargins left="1.95" right="0.7" top="0.5" bottom="0.5" header="0.3" footer="0.3"/>
  <pageSetup scale="83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zoomScaleNormal="100" workbookViewId="0">
      <pane xSplit="2" ySplit="3" topLeftCell="C40" activePane="bottomRight" state="frozen"/>
      <selection pane="topRight" activeCell="B1" sqref="B1"/>
      <selection pane="bottomLeft" activeCell="A4" sqref="A4"/>
      <selection pane="bottomRight" activeCell="D53" sqref="D53"/>
    </sheetView>
  </sheetViews>
  <sheetFormatPr defaultRowHeight="12.75" x14ac:dyDescent="0.2"/>
  <cols>
    <col min="1" max="1" width="6.85546875" style="369" customWidth="1"/>
    <col min="2" max="2" width="28.85546875" style="370" bestFit="1" customWidth="1"/>
    <col min="3" max="3" width="13.140625" style="377" customWidth="1"/>
    <col min="4" max="4" width="11.28515625" style="377" customWidth="1"/>
    <col min="5" max="5" width="10.5703125" style="377" customWidth="1"/>
    <col min="6" max="6" width="11.28515625" style="377" customWidth="1"/>
    <col min="7" max="7" width="9.140625" style="377"/>
    <col min="8" max="16384" width="9.140625" style="370"/>
  </cols>
  <sheetData>
    <row r="1" spans="1:14" ht="15.75" x14ac:dyDescent="0.2">
      <c r="B1" s="616" t="s">
        <v>856</v>
      </c>
      <c r="C1" s="616"/>
      <c r="D1" s="616"/>
      <c r="E1" s="616"/>
      <c r="F1" s="616"/>
      <c r="G1" s="616"/>
    </row>
    <row r="2" spans="1:14" x14ac:dyDescent="0.2">
      <c r="F2" s="618" t="s">
        <v>585</v>
      </c>
      <c r="G2" s="618"/>
    </row>
    <row r="3" spans="1:14" ht="54" x14ac:dyDescent="0.2">
      <c r="A3" s="353" t="s">
        <v>111</v>
      </c>
      <c r="B3" s="353" t="s">
        <v>453</v>
      </c>
      <c r="C3" s="352" t="s">
        <v>454</v>
      </c>
      <c r="D3" s="352" t="s">
        <v>455</v>
      </c>
      <c r="E3" s="352" t="s">
        <v>456</v>
      </c>
      <c r="F3" s="352" t="s">
        <v>457</v>
      </c>
      <c r="G3" s="352" t="s">
        <v>458</v>
      </c>
      <c r="H3" s="109"/>
      <c r="I3" s="109"/>
      <c r="J3" s="109"/>
      <c r="K3" s="109"/>
      <c r="L3" s="109"/>
      <c r="M3" s="109"/>
      <c r="N3" s="109"/>
    </row>
    <row r="4" spans="1:14" ht="13.5" x14ac:dyDescent="0.2">
      <c r="A4" s="372">
        <v>1</v>
      </c>
      <c r="B4" s="49" t="s">
        <v>50</v>
      </c>
      <c r="C4" s="62">
        <v>17.75</v>
      </c>
      <c r="D4" s="62">
        <v>16.54</v>
      </c>
      <c r="E4" s="62">
        <f>D4*100/C4</f>
        <v>93.183098591549296</v>
      </c>
      <c r="F4" s="62">
        <v>11.63</v>
      </c>
      <c r="G4" s="62">
        <f>F4*100/C4</f>
        <v>65.521126760563376</v>
      </c>
      <c r="H4" s="109"/>
      <c r="I4" s="109"/>
      <c r="J4" s="109"/>
      <c r="K4" s="109"/>
      <c r="L4" s="109"/>
      <c r="M4" s="109"/>
      <c r="N4" s="109"/>
    </row>
    <row r="5" spans="1:14" ht="13.5" x14ac:dyDescent="0.2">
      <c r="A5" s="372">
        <v>2</v>
      </c>
      <c r="B5" s="49" t="s">
        <v>51</v>
      </c>
      <c r="C5" s="62">
        <v>1.53</v>
      </c>
      <c r="D5" s="62">
        <v>1.0900000000000001</v>
      </c>
      <c r="E5" s="62">
        <f t="shared" ref="E5:E52" si="0">D5*100/C5</f>
        <v>71.24183006535948</v>
      </c>
      <c r="F5" s="62">
        <v>1.03</v>
      </c>
      <c r="G5" s="62">
        <f t="shared" ref="G5:G52" si="1">F5*100/C5</f>
        <v>67.320261437908499</v>
      </c>
      <c r="H5" s="109"/>
      <c r="I5" s="109"/>
      <c r="J5" s="109"/>
      <c r="K5" s="109"/>
      <c r="L5" s="109"/>
      <c r="M5" s="109"/>
      <c r="N5" s="109"/>
    </row>
    <row r="6" spans="1:14" ht="13.5" x14ac:dyDescent="0.2">
      <c r="A6" s="372">
        <v>3</v>
      </c>
      <c r="B6" s="49" t="s">
        <v>52</v>
      </c>
      <c r="C6" s="62">
        <v>22.89</v>
      </c>
      <c r="D6" s="62">
        <v>19.010000000000002</v>
      </c>
      <c r="E6" s="62">
        <f t="shared" si="0"/>
        <v>83.049366535605074</v>
      </c>
      <c r="F6" s="62">
        <v>14.51</v>
      </c>
      <c r="G6" s="62">
        <f t="shared" si="1"/>
        <v>63.390126692878987</v>
      </c>
      <c r="H6" s="109"/>
      <c r="I6" s="109"/>
      <c r="J6" s="109"/>
      <c r="K6" s="109"/>
      <c r="L6" s="109"/>
      <c r="M6" s="109"/>
      <c r="N6" s="109"/>
    </row>
    <row r="7" spans="1:14" ht="13.5" x14ac:dyDescent="0.2">
      <c r="A7" s="372">
        <v>4</v>
      </c>
      <c r="B7" s="49" t="s">
        <v>53</v>
      </c>
      <c r="C7" s="62">
        <v>70.2</v>
      </c>
      <c r="D7" s="62">
        <v>59.67</v>
      </c>
      <c r="E7" s="62">
        <f t="shared" si="0"/>
        <v>85</v>
      </c>
      <c r="F7" s="62">
        <v>35.54</v>
      </c>
      <c r="G7" s="62">
        <f t="shared" si="1"/>
        <v>50.626780626780622</v>
      </c>
      <c r="H7" s="109"/>
      <c r="I7" s="109"/>
      <c r="J7" s="109"/>
      <c r="K7" s="109"/>
      <c r="L7" s="109"/>
      <c r="M7" s="109"/>
      <c r="N7" s="109"/>
    </row>
    <row r="8" spans="1:14" ht="13.5" x14ac:dyDescent="0.2">
      <c r="A8" s="372">
        <v>5</v>
      </c>
      <c r="B8" s="49" t="s">
        <v>54</v>
      </c>
      <c r="C8" s="62">
        <v>14.5</v>
      </c>
      <c r="D8" s="62">
        <v>11.58</v>
      </c>
      <c r="E8" s="62">
        <f t="shared" si="0"/>
        <v>79.862068965517238</v>
      </c>
      <c r="F8" s="62">
        <v>6.21</v>
      </c>
      <c r="G8" s="62">
        <f t="shared" si="1"/>
        <v>42.827586206896555</v>
      </c>
      <c r="H8" s="109"/>
      <c r="I8" s="109"/>
      <c r="J8" s="109"/>
      <c r="K8" s="109"/>
      <c r="L8" s="109"/>
      <c r="M8" s="109"/>
      <c r="N8" s="109"/>
    </row>
    <row r="9" spans="1:14" ht="13.5" x14ac:dyDescent="0.2">
      <c r="A9" s="372">
        <v>6</v>
      </c>
      <c r="B9" s="49" t="s">
        <v>55</v>
      </c>
      <c r="C9" s="62">
        <v>9.32</v>
      </c>
      <c r="D9" s="62">
        <v>8.0500000000000007</v>
      </c>
      <c r="E9" s="62">
        <f t="shared" si="0"/>
        <v>86.373390557939928</v>
      </c>
      <c r="F9" s="62">
        <v>4.93</v>
      </c>
      <c r="G9" s="62">
        <f t="shared" si="1"/>
        <v>52.896995708154506</v>
      </c>
      <c r="H9" s="109"/>
      <c r="I9" s="109"/>
      <c r="J9" s="109"/>
      <c r="K9" s="109"/>
      <c r="L9" s="109"/>
      <c r="M9" s="109"/>
      <c r="N9" s="109"/>
    </row>
    <row r="10" spans="1:14" ht="13.5" x14ac:dyDescent="0.2">
      <c r="A10" s="372">
        <v>7</v>
      </c>
      <c r="B10" s="49" t="s">
        <v>56</v>
      </c>
      <c r="C10" s="62">
        <v>42.82</v>
      </c>
      <c r="D10" s="62">
        <v>40.299999999999997</v>
      </c>
      <c r="E10" s="62">
        <f t="shared" si="0"/>
        <v>94.114899579635676</v>
      </c>
      <c r="F10" s="62">
        <v>28.84</v>
      </c>
      <c r="G10" s="62">
        <f t="shared" si="1"/>
        <v>67.351704810836054</v>
      </c>
      <c r="H10" s="109"/>
      <c r="I10" s="109"/>
      <c r="J10" s="109"/>
      <c r="K10" s="109"/>
      <c r="L10" s="109"/>
      <c r="M10" s="109"/>
      <c r="N10" s="109"/>
    </row>
    <row r="11" spans="1:14" ht="13.5" x14ac:dyDescent="0.2">
      <c r="A11" s="372">
        <v>8</v>
      </c>
      <c r="B11" s="49" t="s">
        <v>43</v>
      </c>
      <c r="C11" s="62">
        <v>4.1500000000000004</v>
      </c>
      <c r="D11" s="62">
        <v>3.02</v>
      </c>
      <c r="E11" s="62">
        <f t="shared" si="0"/>
        <v>72.771084337349393</v>
      </c>
      <c r="F11" s="62">
        <v>2.12</v>
      </c>
      <c r="G11" s="62">
        <f t="shared" si="1"/>
        <v>51.084337349397586</v>
      </c>
      <c r="H11" s="109"/>
      <c r="I11" s="109"/>
      <c r="J11" s="109"/>
      <c r="K11" s="109"/>
      <c r="L11" s="109"/>
      <c r="M11" s="109"/>
      <c r="N11" s="109"/>
    </row>
    <row r="12" spans="1:14" ht="13.5" x14ac:dyDescent="0.2">
      <c r="A12" s="372">
        <v>9</v>
      </c>
      <c r="B12" s="49" t="s">
        <v>44</v>
      </c>
      <c r="C12" s="62">
        <v>3.64</v>
      </c>
      <c r="D12" s="62">
        <v>3.37</v>
      </c>
      <c r="E12" s="62">
        <f t="shared" si="0"/>
        <v>92.582417582417577</v>
      </c>
      <c r="F12" s="62">
        <v>2.16</v>
      </c>
      <c r="G12" s="62">
        <f t="shared" si="1"/>
        <v>59.340659340659336</v>
      </c>
      <c r="H12" s="109"/>
      <c r="I12" s="109"/>
      <c r="J12" s="109"/>
      <c r="K12" s="109"/>
      <c r="L12" s="109"/>
      <c r="M12" s="109"/>
      <c r="N12" s="109"/>
    </row>
    <row r="13" spans="1:14" ht="13.5" x14ac:dyDescent="0.2">
      <c r="A13" s="372">
        <v>10</v>
      </c>
      <c r="B13" s="49" t="s">
        <v>310</v>
      </c>
      <c r="C13" s="62">
        <v>4.6900000000000004</v>
      </c>
      <c r="D13" s="62">
        <v>3.5</v>
      </c>
      <c r="E13" s="62">
        <f t="shared" si="0"/>
        <v>74.626865671641781</v>
      </c>
      <c r="F13" s="62">
        <v>2.56</v>
      </c>
      <c r="G13" s="62">
        <f t="shared" si="1"/>
        <v>54.58422174840085</v>
      </c>
      <c r="H13" s="109"/>
      <c r="I13" s="109"/>
      <c r="J13" s="109"/>
      <c r="K13" s="109"/>
      <c r="L13" s="109"/>
      <c r="M13" s="109"/>
      <c r="N13" s="109"/>
    </row>
    <row r="14" spans="1:14" ht="13.5" x14ac:dyDescent="0.2">
      <c r="A14" s="372">
        <v>11</v>
      </c>
      <c r="B14" s="49" t="s">
        <v>57</v>
      </c>
      <c r="C14" s="62">
        <v>1.83</v>
      </c>
      <c r="D14" s="62">
        <v>1.47</v>
      </c>
      <c r="E14" s="62">
        <f t="shared" si="0"/>
        <v>80.327868852459019</v>
      </c>
      <c r="F14" s="62">
        <v>0.75</v>
      </c>
      <c r="G14" s="62">
        <f t="shared" si="1"/>
        <v>40.983606557377044</v>
      </c>
      <c r="H14" s="109"/>
      <c r="I14" s="109"/>
      <c r="J14" s="109"/>
      <c r="K14" s="109"/>
      <c r="L14" s="109"/>
      <c r="M14" s="109"/>
      <c r="N14" s="109"/>
    </row>
    <row r="15" spans="1:14" ht="13.5" x14ac:dyDescent="0.2">
      <c r="A15" s="372">
        <v>12</v>
      </c>
      <c r="B15" s="49" t="s">
        <v>58</v>
      </c>
      <c r="C15" s="62">
        <v>1.97</v>
      </c>
      <c r="D15" s="62">
        <v>1.53</v>
      </c>
      <c r="E15" s="62">
        <f t="shared" si="0"/>
        <v>77.664974619289339</v>
      </c>
      <c r="F15" s="62">
        <v>0.91</v>
      </c>
      <c r="G15" s="62">
        <f t="shared" si="1"/>
        <v>46.192893401015226</v>
      </c>
      <c r="H15" s="109"/>
      <c r="I15" s="109"/>
      <c r="J15" s="109"/>
      <c r="K15" s="109"/>
      <c r="L15" s="109"/>
      <c r="M15" s="109"/>
      <c r="N15" s="109"/>
    </row>
    <row r="16" spans="1:14" ht="13.5" x14ac:dyDescent="0.2">
      <c r="A16" s="372">
        <v>13</v>
      </c>
      <c r="B16" s="49" t="s">
        <v>77</v>
      </c>
      <c r="C16" s="62">
        <v>4.34</v>
      </c>
      <c r="D16" s="62">
        <v>3.04</v>
      </c>
      <c r="E16" s="62">
        <f t="shared" si="0"/>
        <v>70.046082949308754</v>
      </c>
      <c r="F16" s="62">
        <v>2.73</v>
      </c>
      <c r="G16" s="62">
        <f t="shared" si="1"/>
        <v>62.903225806451616</v>
      </c>
      <c r="H16" s="109"/>
      <c r="I16" s="109"/>
      <c r="J16" s="109"/>
      <c r="K16" s="109"/>
      <c r="L16" s="109"/>
      <c r="M16" s="109"/>
      <c r="N16" s="109"/>
    </row>
    <row r="17" spans="1:14" ht="13.5" x14ac:dyDescent="0.2">
      <c r="A17" s="372">
        <v>14</v>
      </c>
      <c r="B17" s="49" t="s">
        <v>78</v>
      </c>
      <c r="C17" s="62">
        <v>1.28</v>
      </c>
      <c r="D17" s="62">
        <v>1.18</v>
      </c>
      <c r="E17" s="62">
        <f t="shared" si="0"/>
        <v>92.1875</v>
      </c>
      <c r="F17" s="62">
        <v>0.72</v>
      </c>
      <c r="G17" s="62">
        <f t="shared" si="1"/>
        <v>56.25</v>
      </c>
      <c r="H17" s="109"/>
      <c r="I17" s="109"/>
      <c r="J17" s="109"/>
      <c r="K17" s="109"/>
      <c r="L17" s="109"/>
      <c r="M17" s="109"/>
      <c r="N17" s="109"/>
    </row>
    <row r="18" spans="1:14" ht="13.5" x14ac:dyDescent="0.2">
      <c r="A18" s="372">
        <v>15</v>
      </c>
      <c r="B18" s="49" t="s">
        <v>59</v>
      </c>
      <c r="C18" s="62">
        <v>28.17</v>
      </c>
      <c r="D18" s="62">
        <v>25.95</v>
      </c>
      <c r="E18" s="62">
        <f t="shared" si="0"/>
        <v>92.119275825346108</v>
      </c>
      <c r="F18" s="62">
        <v>19.170000000000002</v>
      </c>
      <c r="G18" s="62">
        <f t="shared" si="1"/>
        <v>68.051118210862626</v>
      </c>
      <c r="H18" s="109"/>
      <c r="I18" s="109"/>
      <c r="J18" s="109"/>
      <c r="K18" s="109"/>
      <c r="L18" s="109"/>
      <c r="M18" s="109"/>
      <c r="N18" s="109"/>
    </row>
    <row r="19" spans="1:14" ht="13.5" x14ac:dyDescent="0.2">
      <c r="A19" s="372">
        <v>16</v>
      </c>
      <c r="B19" s="49" t="s">
        <v>65</v>
      </c>
      <c r="C19" s="62">
        <v>215.43</v>
      </c>
      <c r="D19" s="62">
        <v>180.63</v>
      </c>
      <c r="E19" s="62">
        <f t="shared" si="0"/>
        <v>83.846260966439218</v>
      </c>
      <c r="F19" s="62">
        <v>88.38</v>
      </c>
      <c r="G19" s="62">
        <f t="shared" si="1"/>
        <v>41.024926890405233</v>
      </c>
      <c r="H19" s="109"/>
      <c r="I19" s="109"/>
      <c r="J19" s="109"/>
      <c r="K19" s="109"/>
      <c r="L19" s="109"/>
      <c r="M19" s="109"/>
      <c r="N19" s="109"/>
    </row>
    <row r="20" spans="1:14" ht="13.5" x14ac:dyDescent="0.2">
      <c r="A20" s="372">
        <v>17</v>
      </c>
      <c r="B20" s="49" t="s">
        <v>60</v>
      </c>
      <c r="C20" s="62">
        <v>4.05</v>
      </c>
      <c r="D20" s="62">
        <v>3.55</v>
      </c>
      <c r="E20" s="62">
        <f t="shared" si="0"/>
        <v>87.65432098765433</v>
      </c>
      <c r="F20" s="62">
        <v>2.94</v>
      </c>
      <c r="G20" s="62">
        <f t="shared" si="1"/>
        <v>72.592592592592595</v>
      </c>
      <c r="H20" s="109"/>
      <c r="I20" s="109"/>
      <c r="J20" s="109"/>
      <c r="K20" s="109"/>
      <c r="L20" s="109"/>
      <c r="M20" s="109"/>
      <c r="N20" s="109"/>
    </row>
    <row r="21" spans="1:14" ht="13.5" x14ac:dyDescent="0.2">
      <c r="A21" s="372">
        <v>18</v>
      </c>
      <c r="B21" s="49" t="s">
        <v>188</v>
      </c>
      <c r="C21" s="62">
        <v>11.13</v>
      </c>
      <c r="D21" s="62">
        <v>9.5500000000000007</v>
      </c>
      <c r="E21" s="62">
        <f t="shared" si="0"/>
        <v>85.804132973944306</v>
      </c>
      <c r="F21" s="62">
        <v>3.62</v>
      </c>
      <c r="G21" s="62">
        <f t="shared" si="1"/>
        <v>32.524707996406107</v>
      </c>
      <c r="H21" s="109"/>
      <c r="I21" s="109"/>
      <c r="J21" s="109"/>
      <c r="K21" s="109"/>
      <c r="L21" s="109"/>
      <c r="M21" s="109"/>
      <c r="N21" s="109"/>
    </row>
    <row r="22" spans="1:14" ht="13.5" x14ac:dyDescent="0.2">
      <c r="A22" s="372">
        <v>19</v>
      </c>
      <c r="B22" s="49" t="s">
        <v>61</v>
      </c>
      <c r="C22" s="62">
        <v>28.81</v>
      </c>
      <c r="D22" s="62">
        <v>24.8</v>
      </c>
      <c r="E22" s="62">
        <f t="shared" si="0"/>
        <v>86.081221797986814</v>
      </c>
      <c r="F22" s="62">
        <v>11.01</v>
      </c>
      <c r="G22" s="62">
        <f t="shared" si="1"/>
        <v>38.215897257896565</v>
      </c>
      <c r="H22" s="109"/>
      <c r="I22" s="109"/>
      <c r="J22" s="109"/>
      <c r="K22" s="109"/>
      <c r="L22" s="109"/>
      <c r="M22" s="109"/>
      <c r="N22" s="109"/>
    </row>
    <row r="23" spans="1:14" ht="13.5" x14ac:dyDescent="0.2">
      <c r="A23" s="372">
        <v>20</v>
      </c>
      <c r="B23" s="49" t="s">
        <v>62</v>
      </c>
      <c r="C23" s="62">
        <v>0.57999999999999996</v>
      </c>
      <c r="D23" s="62">
        <v>0.42</v>
      </c>
      <c r="E23" s="62">
        <f t="shared" si="0"/>
        <v>72.413793103448285</v>
      </c>
      <c r="F23" s="62">
        <v>0.33</v>
      </c>
      <c r="G23" s="62">
        <f t="shared" si="1"/>
        <v>56.896551724137936</v>
      </c>
      <c r="H23" s="109"/>
      <c r="I23" s="109"/>
      <c r="J23" s="109"/>
      <c r="K23" s="109"/>
      <c r="L23" s="109"/>
      <c r="M23" s="109"/>
      <c r="N23" s="109"/>
    </row>
    <row r="24" spans="1:14" ht="13.5" x14ac:dyDescent="0.2">
      <c r="A24" s="372">
        <v>21</v>
      </c>
      <c r="B24" s="49" t="s">
        <v>45</v>
      </c>
      <c r="C24" s="62">
        <v>2.5099999999999998</v>
      </c>
      <c r="D24" s="62">
        <v>2.0099999999999998</v>
      </c>
      <c r="E24" s="62">
        <f t="shared" si="0"/>
        <v>80.079681274900395</v>
      </c>
      <c r="F24" s="62">
        <v>1.63</v>
      </c>
      <c r="G24" s="62">
        <f t="shared" si="1"/>
        <v>64.940239043824704</v>
      </c>
      <c r="H24" s="109"/>
      <c r="I24" s="109"/>
      <c r="J24" s="109"/>
      <c r="K24" s="109"/>
      <c r="L24" s="109"/>
      <c r="M24" s="109"/>
      <c r="N24" s="109"/>
    </row>
    <row r="25" spans="1:14" s="374" customFormat="1" ht="13.5" x14ac:dyDescent="0.2">
      <c r="A25" s="353"/>
      <c r="B25" s="140" t="s">
        <v>857</v>
      </c>
      <c r="C25" s="60">
        <f>SUM(C4:C24)</f>
        <v>491.59</v>
      </c>
      <c r="D25" s="60">
        <f t="shared" ref="D25:F25" si="2">SUM(D4:D24)</f>
        <v>420.26000000000005</v>
      </c>
      <c r="E25" s="60">
        <f t="shared" si="0"/>
        <v>85.489940804328825</v>
      </c>
      <c r="F25" s="60">
        <f t="shared" si="2"/>
        <v>241.72</v>
      </c>
      <c r="G25" s="60">
        <f t="shared" si="1"/>
        <v>49.171057181797842</v>
      </c>
      <c r="H25" s="373"/>
      <c r="I25" s="373"/>
      <c r="J25" s="373"/>
      <c r="K25" s="373"/>
      <c r="L25" s="373"/>
      <c r="M25" s="373"/>
      <c r="N25" s="373"/>
    </row>
    <row r="26" spans="1:14" ht="13.5" x14ac:dyDescent="0.2">
      <c r="A26" s="372">
        <v>22</v>
      </c>
      <c r="B26" s="49" t="s">
        <v>459</v>
      </c>
      <c r="C26" s="62">
        <v>7.22</v>
      </c>
      <c r="D26" s="62">
        <v>7.22</v>
      </c>
      <c r="E26" s="62">
        <f t="shared" si="0"/>
        <v>100</v>
      </c>
      <c r="F26" s="62">
        <v>7.22</v>
      </c>
      <c r="G26" s="62">
        <f t="shared" si="1"/>
        <v>100</v>
      </c>
      <c r="H26" s="109"/>
      <c r="I26" s="109"/>
      <c r="J26" s="109"/>
      <c r="K26" s="109"/>
      <c r="L26" s="109"/>
      <c r="M26" s="109"/>
      <c r="N26" s="109"/>
    </row>
    <row r="27" spans="1:14" ht="13.5" x14ac:dyDescent="0.2">
      <c r="A27" s="372">
        <v>23</v>
      </c>
      <c r="B27" s="49" t="s">
        <v>411</v>
      </c>
      <c r="C27" s="62">
        <v>6.92</v>
      </c>
      <c r="D27" s="62">
        <v>5</v>
      </c>
      <c r="E27" s="62">
        <f t="shared" si="0"/>
        <v>72.25433526011561</v>
      </c>
      <c r="F27" s="62">
        <v>4.75</v>
      </c>
      <c r="G27" s="62">
        <f t="shared" si="1"/>
        <v>68.641618497109832</v>
      </c>
      <c r="H27" s="109"/>
      <c r="I27" s="109"/>
      <c r="J27" s="109"/>
      <c r="K27" s="109"/>
      <c r="L27" s="109"/>
      <c r="M27" s="109"/>
      <c r="N27" s="109"/>
    </row>
    <row r="28" spans="1:14" ht="13.5" x14ac:dyDescent="0.2">
      <c r="A28" s="372">
        <v>24</v>
      </c>
      <c r="B28" s="49" t="s">
        <v>189</v>
      </c>
      <c r="C28" s="62">
        <v>5.01</v>
      </c>
      <c r="D28" s="62">
        <v>3.37</v>
      </c>
      <c r="E28" s="62">
        <f t="shared" si="0"/>
        <v>67.265469061876246</v>
      </c>
      <c r="F28" s="62">
        <v>2.33</v>
      </c>
      <c r="G28" s="62">
        <f t="shared" si="1"/>
        <v>46.506986027944116</v>
      </c>
      <c r="H28" s="109"/>
      <c r="I28" s="109"/>
      <c r="J28" s="109"/>
      <c r="K28" s="109"/>
      <c r="L28" s="109"/>
      <c r="M28" s="109"/>
      <c r="N28" s="109"/>
    </row>
    <row r="29" spans="1:14" ht="13.5" x14ac:dyDescent="0.2">
      <c r="A29" s="372">
        <v>25</v>
      </c>
      <c r="B29" s="49" t="s">
        <v>583</v>
      </c>
      <c r="C29" s="62">
        <v>0.02</v>
      </c>
      <c r="D29" s="62">
        <v>0.02</v>
      </c>
      <c r="E29" s="62">
        <f t="shared" si="0"/>
        <v>100</v>
      </c>
      <c r="F29" s="62">
        <v>0.01</v>
      </c>
      <c r="G29" s="62">
        <f t="shared" si="1"/>
        <v>50</v>
      </c>
      <c r="H29" s="109"/>
      <c r="I29" s="109"/>
      <c r="J29" s="109"/>
      <c r="K29" s="109"/>
      <c r="L29" s="109"/>
      <c r="M29" s="109"/>
      <c r="N29" s="109"/>
    </row>
    <row r="30" spans="1:14" ht="13.5" x14ac:dyDescent="0.2">
      <c r="A30" s="372">
        <v>26</v>
      </c>
      <c r="B30" s="49" t="s">
        <v>412</v>
      </c>
      <c r="C30" s="62">
        <v>0.04</v>
      </c>
      <c r="D30" s="62">
        <v>0.03</v>
      </c>
      <c r="E30" s="62">
        <f t="shared" si="0"/>
        <v>75</v>
      </c>
      <c r="F30" s="62">
        <v>0.01</v>
      </c>
      <c r="G30" s="62">
        <f t="shared" si="1"/>
        <v>25</v>
      </c>
      <c r="H30" s="109"/>
      <c r="I30" s="109"/>
      <c r="J30" s="109"/>
      <c r="K30" s="109"/>
      <c r="L30" s="109"/>
      <c r="M30" s="109"/>
      <c r="N30" s="109"/>
    </row>
    <row r="31" spans="1:14" ht="13.5" x14ac:dyDescent="0.2">
      <c r="A31" s="372">
        <v>27</v>
      </c>
      <c r="B31" s="49" t="s">
        <v>460</v>
      </c>
      <c r="C31" s="62">
        <v>0.39</v>
      </c>
      <c r="D31" s="62">
        <v>0.25</v>
      </c>
      <c r="E31" s="62">
        <f t="shared" si="0"/>
        <v>64.102564102564102</v>
      </c>
      <c r="F31" s="62">
        <v>0.19</v>
      </c>
      <c r="G31" s="62">
        <f t="shared" si="1"/>
        <v>48.717948717948715</v>
      </c>
      <c r="H31" s="109"/>
      <c r="I31" s="109"/>
      <c r="J31" s="109"/>
      <c r="K31" s="109"/>
      <c r="L31" s="109"/>
      <c r="M31" s="109"/>
      <c r="N31" s="109"/>
    </row>
    <row r="32" spans="1:14" ht="13.5" x14ac:dyDescent="0.2">
      <c r="A32" s="372">
        <v>28</v>
      </c>
      <c r="B32" s="49" t="s">
        <v>461</v>
      </c>
      <c r="C32" s="62">
        <v>0.01</v>
      </c>
      <c r="D32" s="62">
        <v>0.01</v>
      </c>
      <c r="E32" s="62">
        <f t="shared" si="0"/>
        <v>100</v>
      </c>
      <c r="F32" s="62">
        <v>0.01</v>
      </c>
      <c r="G32" s="62">
        <f t="shared" si="1"/>
        <v>100</v>
      </c>
      <c r="H32" s="109"/>
      <c r="I32" s="109"/>
      <c r="J32" s="109"/>
      <c r="K32" s="109"/>
      <c r="L32" s="109"/>
      <c r="M32" s="109"/>
      <c r="N32" s="109"/>
    </row>
    <row r="33" spans="1:14" ht="13.5" x14ac:dyDescent="0.2">
      <c r="A33" s="372">
        <v>29</v>
      </c>
      <c r="B33" s="49" t="s">
        <v>413</v>
      </c>
      <c r="C33" s="62">
        <v>0.32</v>
      </c>
      <c r="D33" s="62">
        <v>0.27</v>
      </c>
      <c r="E33" s="62">
        <f t="shared" si="0"/>
        <v>84.375</v>
      </c>
      <c r="F33" s="62">
        <v>0.21</v>
      </c>
      <c r="G33" s="62">
        <f t="shared" si="1"/>
        <v>65.625</v>
      </c>
      <c r="H33" s="109"/>
      <c r="I33" s="109"/>
      <c r="J33" s="109"/>
      <c r="K33" s="109"/>
      <c r="L33" s="109"/>
      <c r="M33" s="109"/>
      <c r="N33" s="109"/>
    </row>
    <row r="34" spans="1:14" ht="13.5" x14ac:dyDescent="0.2">
      <c r="A34" s="372">
        <v>30</v>
      </c>
      <c r="B34" s="49" t="s">
        <v>414</v>
      </c>
      <c r="C34" s="62">
        <v>6.73</v>
      </c>
      <c r="D34" s="62">
        <v>4.93</v>
      </c>
      <c r="E34" s="62">
        <f t="shared" si="0"/>
        <v>73.254086181277856</v>
      </c>
      <c r="F34" s="62">
        <v>4.8099999999999996</v>
      </c>
      <c r="G34" s="62">
        <f t="shared" si="1"/>
        <v>71.471025260029705</v>
      </c>
      <c r="H34" s="109"/>
      <c r="I34" s="109"/>
      <c r="J34" s="109"/>
      <c r="K34" s="109"/>
      <c r="L34" s="109"/>
      <c r="M34" s="109"/>
      <c r="N34" s="109"/>
    </row>
    <row r="35" spans="1:14" ht="13.5" x14ac:dyDescent="0.2">
      <c r="A35" s="372">
        <v>31</v>
      </c>
      <c r="B35" s="49" t="s">
        <v>415</v>
      </c>
      <c r="C35" s="62">
        <v>8.2799999999999994</v>
      </c>
      <c r="D35" s="62">
        <v>6.5</v>
      </c>
      <c r="E35" s="62">
        <f t="shared" si="0"/>
        <v>78.502415458937207</v>
      </c>
      <c r="F35" s="62">
        <v>6.36</v>
      </c>
      <c r="G35" s="62">
        <f t="shared" si="1"/>
        <v>76.811594202898561</v>
      </c>
      <c r="H35" s="109"/>
      <c r="I35" s="109"/>
      <c r="J35" s="109"/>
      <c r="K35" s="109"/>
      <c r="L35" s="109"/>
      <c r="M35" s="109"/>
      <c r="N35" s="109"/>
    </row>
    <row r="36" spans="1:14" ht="13.5" x14ac:dyDescent="0.2">
      <c r="A36" s="372">
        <v>32</v>
      </c>
      <c r="B36" s="49" t="s">
        <v>462</v>
      </c>
      <c r="C36" s="62">
        <v>3.05</v>
      </c>
      <c r="D36" s="62">
        <v>2.88</v>
      </c>
      <c r="E36" s="62">
        <f t="shared" si="0"/>
        <v>94.426229508196727</v>
      </c>
      <c r="F36" s="62">
        <v>2.75</v>
      </c>
      <c r="G36" s="62">
        <f t="shared" si="1"/>
        <v>90.163934426229517</v>
      </c>
      <c r="H36" s="109"/>
      <c r="I36" s="109"/>
      <c r="J36" s="109"/>
      <c r="K36" s="109"/>
      <c r="L36" s="109"/>
      <c r="M36" s="109"/>
      <c r="N36" s="109"/>
    </row>
    <row r="37" spans="1:14" ht="13.5" x14ac:dyDescent="0.2">
      <c r="A37" s="372">
        <v>33</v>
      </c>
      <c r="B37" s="49" t="s">
        <v>416</v>
      </c>
      <c r="C37" s="62">
        <v>2.04</v>
      </c>
      <c r="D37" s="62">
        <v>1.03</v>
      </c>
      <c r="E37" s="62">
        <f t="shared" si="0"/>
        <v>50.490196078431374</v>
      </c>
      <c r="F37" s="62">
        <v>1.03</v>
      </c>
      <c r="G37" s="62">
        <f t="shared" si="1"/>
        <v>50.490196078431374</v>
      </c>
      <c r="H37" s="109"/>
      <c r="I37" s="109"/>
      <c r="J37" s="109"/>
      <c r="K37" s="109"/>
      <c r="L37" s="109"/>
      <c r="M37" s="109"/>
      <c r="N37" s="109"/>
    </row>
    <row r="38" spans="1:14" ht="13.5" x14ac:dyDescent="0.2">
      <c r="A38" s="372">
        <v>34</v>
      </c>
      <c r="B38" s="49" t="s">
        <v>417</v>
      </c>
      <c r="C38" s="62">
        <v>0.03</v>
      </c>
      <c r="D38" s="62">
        <v>0.02</v>
      </c>
      <c r="E38" s="62">
        <f t="shared" si="0"/>
        <v>66.666666666666671</v>
      </c>
      <c r="F38" s="62">
        <v>0</v>
      </c>
      <c r="G38" s="62">
        <f t="shared" si="1"/>
        <v>0</v>
      </c>
      <c r="H38" s="109"/>
      <c r="I38" s="109"/>
      <c r="J38" s="109"/>
      <c r="K38" s="109"/>
      <c r="L38" s="109"/>
      <c r="M38" s="109"/>
      <c r="N38" s="109"/>
    </row>
    <row r="39" spans="1:14" ht="13.5" x14ac:dyDescent="0.2">
      <c r="A39" s="372">
        <v>35</v>
      </c>
      <c r="B39" s="49" t="s">
        <v>83</v>
      </c>
      <c r="C39" s="62">
        <v>0.37</v>
      </c>
      <c r="D39" s="62">
        <v>0.27</v>
      </c>
      <c r="E39" s="62">
        <f t="shared" si="0"/>
        <v>72.972972972972968</v>
      </c>
      <c r="F39" s="62">
        <v>0.24</v>
      </c>
      <c r="G39" s="62">
        <f t="shared" si="1"/>
        <v>64.86486486486487</v>
      </c>
      <c r="H39" s="109"/>
      <c r="I39" s="109"/>
      <c r="J39" s="109"/>
      <c r="K39" s="109"/>
      <c r="L39" s="109"/>
      <c r="M39" s="109"/>
      <c r="N39" s="109"/>
    </row>
    <row r="40" spans="1:14" ht="13.5" x14ac:dyDescent="0.2">
      <c r="A40" s="372">
        <v>36</v>
      </c>
      <c r="B40" s="49" t="s">
        <v>88</v>
      </c>
      <c r="C40" s="62">
        <v>0.12</v>
      </c>
      <c r="D40" s="62">
        <v>0.09</v>
      </c>
      <c r="E40" s="62">
        <f t="shared" si="0"/>
        <v>75</v>
      </c>
      <c r="F40" s="62">
        <v>0.05</v>
      </c>
      <c r="G40" s="62">
        <f t="shared" si="1"/>
        <v>41.666666666666671</v>
      </c>
      <c r="H40" s="109"/>
      <c r="I40" s="109"/>
      <c r="J40" s="109"/>
      <c r="K40" s="109"/>
      <c r="L40" s="109"/>
      <c r="M40" s="109"/>
      <c r="N40" s="109"/>
    </row>
    <row r="41" spans="1:14" ht="13.5" x14ac:dyDescent="0.2">
      <c r="A41" s="372">
        <v>37</v>
      </c>
      <c r="B41" s="49" t="s">
        <v>418</v>
      </c>
      <c r="C41" s="62">
        <v>1.36</v>
      </c>
      <c r="D41" s="62">
        <v>1.22</v>
      </c>
      <c r="E41" s="62">
        <f t="shared" si="0"/>
        <v>89.705882352941174</v>
      </c>
      <c r="F41" s="62">
        <v>0.92</v>
      </c>
      <c r="G41" s="62">
        <f t="shared" si="1"/>
        <v>67.647058823529406</v>
      </c>
      <c r="H41" s="109"/>
      <c r="I41" s="109"/>
      <c r="J41" s="109"/>
      <c r="K41" s="109"/>
      <c r="L41" s="109"/>
      <c r="M41" s="109"/>
      <c r="N41" s="109"/>
    </row>
    <row r="42" spans="1:14" ht="13.5" x14ac:dyDescent="0.2">
      <c r="A42" s="372">
        <v>38</v>
      </c>
      <c r="B42" s="49" t="s">
        <v>419</v>
      </c>
      <c r="C42" s="62">
        <v>0.05</v>
      </c>
      <c r="D42" s="62">
        <v>0.03</v>
      </c>
      <c r="E42" s="62">
        <f t="shared" si="0"/>
        <v>60</v>
      </c>
      <c r="F42" s="62">
        <v>0.03</v>
      </c>
      <c r="G42" s="62">
        <f t="shared" si="1"/>
        <v>60</v>
      </c>
      <c r="H42" s="109"/>
      <c r="I42" s="109"/>
      <c r="J42" s="109"/>
      <c r="K42" s="109"/>
      <c r="L42" s="109"/>
      <c r="M42" s="109"/>
      <c r="N42" s="109"/>
    </row>
    <row r="43" spans="1:14" ht="13.5" x14ac:dyDescent="0.2">
      <c r="A43" s="372">
        <v>39</v>
      </c>
      <c r="B43" s="49" t="s">
        <v>420</v>
      </c>
      <c r="C43" s="62">
        <v>1.3</v>
      </c>
      <c r="D43" s="62">
        <v>1.1599999999999999</v>
      </c>
      <c r="E43" s="62">
        <f t="shared" si="0"/>
        <v>89.230769230769212</v>
      </c>
      <c r="F43" s="62">
        <v>0.66</v>
      </c>
      <c r="G43" s="62">
        <f t="shared" si="1"/>
        <v>50.769230769230766</v>
      </c>
      <c r="H43" s="109"/>
      <c r="I43" s="109"/>
      <c r="J43" s="109"/>
      <c r="K43" s="109"/>
      <c r="L43" s="109"/>
      <c r="M43" s="109"/>
      <c r="N43" s="109"/>
    </row>
    <row r="44" spans="1:14" ht="13.5" x14ac:dyDescent="0.2">
      <c r="A44" s="372">
        <v>40</v>
      </c>
      <c r="B44" s="49" t="s">
        <v>421</v>
      </c>
      <c r="C44" s="62">
        <v>7.0000000000000007E-2</v>
      </c>
      <c r="D44" s="62">
        <v>0.05</v>
      </c>
      <c r="E44" s="62">
        <f t="shared" si="0"/>
        <v>71.428571428571416</v>
      </c>
      <c r="F44" s="62">
        <v>0.03</v>
      </c>
      <c r="G44" s="62">
        <f t="shared" si="1"/>
        <v>42.857142857142854</v>
      </c>
      <c r="H44" s="109"/>
      <c r="I44" s="109"/>
      <c r="J44" s="109"/>
      <c r="K44" s="109"/>
      <c r="L44" s="109"/>
      <c r="M44" s="109"/>
      <c r="N44" s="109"/>
    </row>
    <row r="45" spans="1:14" ht="13.5" x14ac:dyDescent="0.2">
      <c r="A45" s="372">
        <v>41</v>
      </c>
      <c r="B45" s="49" t="s">
        <v>584</v>
      </c>
      <c r="C45" s="62">
        <v>0.04</v>
      </c>
      <c r="D45" s="62">
        <v>0.03</v>
      </c>
      <c r="E45" s="62">
        <f t="shared" si="0"/>
        <v>75</v>
      </c>
      <c r="F45" s="62">
        <v>0.03</v>
      </c>
      <c r="G45" s="62">
        <f t="shared" si="1"/>
        <v>75</v>
      </c>
      <c r="H45" s="109"/>
      <c r="I45" s="109"/>
      <c r="J45" s="109"/>
      <c r="K45" s="109"/>
      <c r="L45" s="109"/>
      <c r="M45" s="109"/>
      <c r="N45" s="109"/>
    </row>
    <row r="46" spans="1:14" ht="13.5" x14ac:dyDescent="0.2">
      <c r="A46" s="372">
        <v>42</v>
      </c>
      <c r="B46" s="49" t="s">
        <v>422</v>
      </c>
      <c r="C46" s="62">
        <v>0.55000000000000004</v>
      </c>
      <c r="D46" s="62">
        <v>0.43</v>
      </c>
      <c r="E46" s="62">
        <f t="shared" si="0"/>
        <v>78.181818181818173</v>
      </c>
      <c r="F46" s="62">
        <v>0.28999999999999998</v>
      </c>
      <c r="G46" s="62">
        <f t="shared" si="1"/>
        <v>52.72727272727272</v>
      </c>
      <c r="H46" s="109"/>
      <c r="I46" s="109"/>
      <c r="J46" s="109"/>
      <c r="K46" s="109"/>
      <c r="L46" s="109"/>
      <c r="M46" s="109"/>
      <c r="N46" s="109"/>
    </row>
    <row r="47" spans="1:14" ht="13.5" x14ac:dyDescent="0.2">
      <c r="A47" s="372"/>
      <c r="B47" s="140" t="s">
        <v>858</v>
      </c>
      <c r="C47" s="60">
        <f>SUM(C26:C46)</f>
        <v>43.91999999999998</v>
      </c>
      <c r="D47" s="60">
        <f t="shared" ref="D47:F47" si="3">SUM(D26:D46)</f>
        <v>34.809999999999995</v>
      </c>
      <c r="E47" s="60">
        <f t="shared" si="0"/>
        <v>79.257741347905309</v>
      </c>
      <c r="F47" s="60">
        <f t="shared" si="3"/>
        <v>31.930000000000003</v>
      </c>
      <c r="G47" s="60">
        <f t="shared" si="1"/>
        <v>72.700364298724992</v>
      </c>
      <c r="H47" s="109"/>
      <c r="I47" s="109"/>
      <c r="J47" s="109"/>
      <c r="K47" s="109"/>
      <c r="L47" s="109"/>
      <c r="M47" s="109"/>
      <c r="N47" s="109"/>
    </row>
    <row r="48" spans="1:14" ht="13.5" x14ac:dyDescent="0.2">
      <c r="A48" s="372">
        <v>43</v>
      </c>
      <c r="B48" s="49" t="s">
        <v>47</v>
      </c>
      <c r="C48" s="62">
        <v>22.3</v>
      </c>
      <c r="D48" s="62">
        <v>18.84</v>
      </c>
      <c r="E48" s="62">
        <f t="shared" si="0"/>
        <v>84.484304932735427</v>
      </c>
      <c r="F48" s="62">
        <v>10.52</v>
      </c>
      <c r="G48" s="62">
        <f t="shared" si="1"/>
        <v>47.174887892376681</v>
      </c>
      <c r="H48" s="109"/>
      <c r="I48" s="109"/>
      <c r="J48" s="109"/>
      <c r="K48" s="109"/>
      <c r="L48" s="109"/>
      <c r="M48" s="109"/>
      <c r="N48" s="109"/>
    </row>
    <row r="49" spans="1:14" ht="13.5" x14ac:dyDescent="0.2">
      <c r="A49" s="372">
        <v>44</v>
      </c>
      <c r="B49" s="49" t="s">
        <v>41</v>
      </c>
      <c r="C49" s="62">
        <v>23.39</v>
      </c>
      <c r="D49" s="62">
        <v>19.32</v>
      </c>
      <c r="E49" s="62">
        <f t="shared" si="0"/>
        <v>82.599401453612657</v>
      </c>
      <c r="F49" s="62">
        <v>11.92</v>
      </c>
      <c r="G49" s="62">
        <f t="shared" si="1"/>
        <v>50.961949551090207</v>
      </c>
      <c r="H49" s="109"/>
      <c r="I49" s="109"/>
      <c r="J49" s="109"/>
      <c r="K49" s="109"/>
      <c r="L49" s="109"/>
      <c r="M49" s="109"/>
      <c r="N49" s="109"/>
    </row>
    <row r="50" spans="1:14" ht="13.5" x14ac:dyDescent="0.2">
      <c r="A50" s="372">
        <v>45</v>
      </c>
      <c r="B50" s="49" t="s">
        <v>203</v>
      </c>
      <c r="C50" s="62">
        <v>23.28</v>
      </c>
      <c r="D50" s="62">
        <v>18.66</v>
      </c>
      <c r="E50" s="62">
        <f t="shared" si="0"/>
        <v>80.154639175257728</v>
      </c>
      <c r="F50" s="62">
        <v>2.66</v>
      </c>
      <c r="G50" s="62">
        <f t="shared" si="1"/>
        <v>11.426116838487973</v>
      </c>
      <c r="H50" s="109"/>
      <c r="I50" s="109"/>
      <c r="J50" s="109"/>
      <c r="K50" s="109"/>
      <c r="L50" s="109"/>
      <c r="M50" s="109"/>
      <c r="N50" s="109"/>
    </row>
    <row r="51" spans="1:14" s="374" customFormat="1" ht="13.5" x14ac:dyDescent="0.2">
      <c r="A51" s="353"/>
      <c r="B51" s="140" t="s">
        <v>859</v>
      </c>
      <c r="C51" s="60">
        <f>SUM(C48:C50)</f>
        <v>68.97</v>
      </c>
      <c r="D51" s="60">
        <f t="shared" ref="D51:F51" si="4">SUM(D48:D50)</f>
        <v>56.819999999999993</v>
      </c>
      <c r="E51" s="60">
        <f t="shared" si="0"/>
        <v>82.383645063070887</v>
      </c>
      <c r="F51" s="60">
        <f t="shared" si="4"/>
        <v>25.099999999999998</v>
      </c>
      <c r="G51" s="60">
        <f t="shared" si="1"/>
        <v>36.392634478758879</v>
      </c>
      <c r="H51" s="373"/>
      <c r="I51" s="373"/>
      <c r="J51" s="373"/>
      <c r="K51" s="373"/>
      <c r="L51" s="373"/>
      <c r="M51" s="373"/>
      <c r="N51" s="373"/>
    </row>
    <row r="52" spans="1:14" ht="13.5" x14ac:dyDescent="0.2">
      <c r="A52" s="353"/>
      <c r="B52" s="375" t="s">
        <v>0</v>
      </c>
      <c r="C52" s="376">
        <f>C51+C47+C25</f>
        <v>604.48</v>
      </c>
      <c r="D52" s="376">
        <f t="shared" ref="D52:F52" si="5">D51+D47+D25</f>
        <v>511.89000000000004</v>
      </c>
      <c r="E52" s="60">
        <f t="shared" si="0"/>
        <v>84.68270248808895</v>
      </c>
      <c r="F52" s="376">
        <f t="shared" si="5"/>
        <v>298.75</v>
      </c>
      <c r="G52" s="60">
        <f t="shared" si="1"/>
        <v>49.422644256220224</v>
      </c>
      <c r="H52" s="109"/>
      <c r="I52" s="109"/>
      <c r="J52" s="109"/>
      <c r="K52" s="109"/>
      <c r="L52" s="109"/>
      <c r="M52" s="109"/>
      <c r="N52" s="109"/>
    </row>
    <row r="53" spans="1:14" ht="13.5" x14ac:dyDescent="0.2">
      <c r="A53" s="371"/>
      <c r="B53" s="109"/>
      <c r="C53" s="240"/>
      <c r="D53" s="626" t="s">
        <v>1030</v>
      </c>
      <c r="E53" s="240"/>
      <c r="F53" s="240"/>
      <c r="G53" s="240"/>
      <c r="H53" s="109"/>
      <c r="I53" s="109"/>
      <c r="J53" s="109"/>
      <c r="K53" s="109"/>
      <c r="L53" s="109"/>
      <c r="M53" s="109"/>
      <c r="N53" s="109"/>
    </row>
    <row r="54" spans="1:14" ht="13.5" x14ac:dyDescent="0.2">
      <c r="A54" s="371"/>
      <c r="B54" s="109"/>
      <c r="C54" s="240"/>
      <c r="D54" s="240"/>
      <c r="E54" s="240"/>
      <c r="F54" s="240"/>
      <c r="G54" s="240"/>
      <c r="H54" s="109"/>
      <c r="I54" s="109"/>
      <c r="J54" s="109"/>
      <c r="K54" s="109"/>
      <c r="L54" s="109"/>
      <c r="M54" s="109"/>
      <c r="N54" s="109"/>
    </row>
    <row r="55" spans="1:14" ht="13.5" x14ac:dyDescent="0.2">
      <c r="A55" s="371"/>
      <c r="B55" s="109"/>
      <c r="C55" s="240"/>
      <c r="D55" s="240"/>
      <c r="E55" s="240"/>
      <c r="F55" s="240"/>
      <c r="G55" s="240"/>
      <c r="H55" s="109"/>
      <c r="I55" s="109"/>
      <c r="J55" s="109"/>
      <c r="K55" s="109"/>
      <c r="L55" s="109"/>
      <c r="M55" s="109"/>
      <c r="N55" s="109"/>
    </row>
    <row r="56" spans="1:14" ht="13.5" x14ac:dyDescent="0.2">
      <c r="A56" s="371"/>
      <c r="B56" s="109"/>
      <c r="C56" s="240"/>
      <c r="D56" s="240"/>
      <c r="E56" s="240"/>
      <c r="F56" s="240"/>
      <c r="G56" s="240"/>
      <c r="H56" s="109"/>
      <c r="I56" s="109"/>
      <c r="J56" s="109"/>
      <c r="K56" s="109"/>
      <c r="L56" s="109"/>
      <c r="M56" s="109"/>
      <c r="N56" s="109"/>
    </row>
    <row r="57" spans="1:14" ht="13.5" x14ac:dyDescent="0.2">
      <c r="A57" s="371"/>
      <c r="B57" s="109"/>
      <c r="C57" s="240"/>
      <c r="D57" s="240"/>
      <c r="E57" s="240"/>
      <c r="F57" s="240"/>
      <c r="G57" s="240"/>
      <c r="H57" s="109"/>
      <c r="I57" s="109"/>
      <c r="J57" s="109"/>
      <c r="K57" s="109"/>
      <c r="L57" s="109"/>
      <c r="M57" s="109"/>
      <c r="N57" s="109"/>
    </row>
    <row r="58" spans="1:14" ht="13.5" x14ac:dyDescent="0.2">
      <c r="A58" s="371"/>
      <c r="B58" s="109"/>
      <c r="C58" s="240"/>
      <c r="D58" s="240"/>
      <c r="E58" s="240"/>
      <c r="F58" s="240"/>
      <c r="G58" s="240"/>
      <c r="H58" s="109"/>
      <c r="I58" s="109"/>
      <c r="J58" s="109"/>
      <c r="K58" s="109"/>
      <c r="L58" s="109"/>
      <c r="M58" s="109"/>
      <c r="N58" s="109"/>
    </row>
    <row r="59" spans="1:14" ht="13.5" x14ac:dyDescent="0.2">
      <c r="A59" s="371"/>
      <c r="B59" s="109"/>
      <c r="C59" s="240"/>
      <c r="D59" s="240"/>
      <c r="E59" s="240"/>
      <c r="F59" s="240"/>
      <c r="G59" s="240"/>
      <c r="H59" s="109"/>
      <c r="I59" s="109"/>
      <c r="J59" s="109"/>
      <c r="K59" s="109"/>
      <c r="L59" s="109"/>
      <c r="M59" s="109"/>
      <c r="N59" s="109"/>
    </row>
    <row r="60" spans="1:14" ht="13.5" x14ac:dyDescent="0.2">
      <c r="A60" s="371"/>
      <c r="B60" s="109"/>
      <c r="C60" s="240"/>
      <c r="D60" s="240"/>
      <c r="E60" s="240"/>
      <c r="F60" s="240"/>
      <c r="G60" s="240"/>
      <c r="H60" s="109"/>
      <c r="I60" s="109"/>
      <c r="J60" s="109"/>
      <c r="K60" s="109"/>
      <c r="L60" s="109"/>
      <c r="M60" s="109"/>
      <c r="N60" s="109"/>
    </row>
    <row r="61" spans="1:14" ht="13.5" x14ac:dyDescent="0.2">
      <c r="A61" s="371"/>
      <c r="B61" s="109"/>
      <c r="C61" s="240"/>
      <c r="D61" s="240"/>
      <c r="E61" s="240"/>
      <c r="F61" s="240"/>
      <c r="G61" s="240"/>
      <c r="H61" s="109"/>
      <c r="I61" s="109"/>
      <c r="J61" s="109"/>
      <c r="K61" s="109"/>
      <c r="L61" s="109"/>
      <c r="M61" s="109"/>
      <c r="N61" s="109"/>
    </row>
    <row r="62" spans="1:14" ht="13.5" x14ac:dyDescent="0.2">
      <c r="A62" s="371"/>
      <c r="B62" s="109"/>
      <c r="C62" s="240"/>
      <c r="D62" s="240"/>
      <c r="E62" s="240"/>
      <c r="F62" s="240"/>
      <c r="G62" s="240"/>
      <c r="H62" s="109"/>
      <c r="I62" s="109"/>
      <c r="J62" s="109"/>
      <c r="K62" s="109"/>
      <c r="L62" s="109"/>
      <c r="M62" s="109"/>
      <c r="N62" s="109"/>
    </row>
    <row r="63" spans="1:14" ht="13.5" x14ac:dyDescent="0.2">
      <c r="A63" s="371"/>
      <c r="B63" s="109"/>
      <c r="C63" s="240"/>
      <c r="D63" s="240"/>
      <c r="E63" s="240"/>
      <c r="F63" s="240"/>
      <c r="G63" s="240"/>
      <c r="H63" s="109"/>
      <c r="I63" s="109"/>
      <c r="J63" s="109"/>
      <c r="K63" s="109"/>
      <c r="L63" s="109"/>
      <c r="M63" s="109"/>
      <c r="N63" s="109"/>
    </row>
    <row r="64" spans="1:14" ht="13.5" x14ac:dyDescent="0.2">
      <c r="A64" s="371"/>
      <c r="B64" s="109"/>
      <c r="C64" s="240"/>
      <c r="D64" s="240"/>
      <c r="E64" s="240"/>
      <c r="F64" s="240"/>
      <c r="G64" s="240"/>
      <c r="H64" s="109"/>
      <c r="I64" s="109"/>
      <c r="J64" s="109"/>
      <c r="K64" s="109"/>
      <c r="L64" s="109"/>
      <c r="M64" s="109"/>
      <c r="N64" s="109"/>
    </row>
    <row r="65" spans="1:14" ht="13.5" x14ac:dyDescent="0.2">
      <c r="A65" s="371"/>
      <c r="B65" s="109"/>
      <c r="C65" s="240"/>
      <c r="D65" s="240"/>
      <c r="E65" s="240"/>
      <c r="F65" s="240"/>
      <c r="G65" s="240"/>
      <c r="H65" s="109"/>
      <c r="I65" s="109"/>
      <c r="J65" s="109"/>
      <c r="K65" s="109"/>
      <c r="L65" s="109"/>
      <c r="M65" s="109"/>
      <c r="N65" s="109"/>
    </row>
    <row r="66" spans="1:14" ht="13.5" x14ac:dyDescent="0.2">
      <c r="A66" s="371"/>
      <c r="B66" s="109"/>
      <c r="C66" s="240"/>
      <c r="D66" s="240"/>
      <c r="E66" s="240"/>
      <c r="F66" s="240"/>
      <c r="G66" s="240"/>
      <c r="H66" s="109"/>
      <c r="I66" s="109"/>
      <c r="J66" s="109"/>
      <c r="K66" s="109"/>
      <c r="L66" s="109"/>
      <c r="M66" s="109"/>
      <c r="N66" s="109"/>
    </row>
    <row r="67" spans="1:14" ht="13.5" x14ac:dyDescent="0.2">
      <c r="A67" s="371"/>
      <c r="B67" s="109"/>
      <c r="C67" s="240"/>
      <c r="D67" s="240"/>
      <c r="E67" s="240"/>
      <c r="F67" s="240"/>
      <c r="G67" s="240"/>
      <c r="H67" s="109"/>
      <c r="I67" s="109"/>
      <c r="J67" s="109"/>
      <c r="K67" s="109"/>
      <c r="L67" s="109"/>
      <c r="M67" s="109"/>
      <c r="N67" s="109"/>
    </row>
    <row r="68" spans="1:14" ht="13.5" x14ac:dyDescent="0.2">
      <c r="A68" s="371"/>
      <c r="B68" s="109"/>
      <c r="C68" s="240"/>
      <c r="D68" s="240"/>
      <c r="E68" s="240"/>
      <c r="F68" s="240"/>
      <c r="G68" s="240"/>
      <c r="H68" s="109"/>
      <c r="I68" s="109"/>
      <c r="J68" s="109"/>
      <c r="K68" s="109"/>
      <c r="L68" s="109"/>
      <c r="M68" s="109"/>
      <c r="N68" s="109"/>
    </row>
  </sheetData>
  <mergeCells count="2">
    <mergeCell ref="B1:G1"/>
    <mergeCell ref="F2:G2"/>
  </mergeCells>
  <pageMargins left="1.45" right="0.7" top="0.5" bottom="0.5" header="0.3" footer="0.3"/>
  <pageSetup scale="92" orientation="portrait" verticalDpi="0" r:id="rId1"/>
  <rowBreaks count="1" manualBreakCount="1">
    <brk id="53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F33" sqref="F33"/>
    </sheetView>
  </sheetViews>
  <sheetFormatPr defaultRowHeight="13.5" x14ac:dyDescent="0.2"/>
  <cols>
    <col min="1" max="1" width="7.28515625" style="132" customWidth="1"/>
    <col min="2" max="2" width="19.7109375" style="131" customWidth="1"/>
    <col min="3" max="4" width="9.28515625" style="131" bestFit="1" customWidth="1"/>
    <col min="5" max="6" width="9.7109375" style="131" customWidth="1"/>
    <col min="7" max="7" width="11" style="131" customWidth="1"/>
    <col min="8" max="8" width="13.5703125" style="131" customWidth="1"/>
    <col min="9" max="9" width="10.140625" style="131" bestFit="1" customWidth="1"/>
    <col min="10" max="10" width="14" style="131" customWidth="1"/>
    <col min="11" max="16384" width="9.140625" style="131"/>
  </cols>
  <sheetData>
    <row r="1" spans="1:10" ht="14.25" x14ac:dyDescent="0.2">
      <c r="A1" s="619" t="s">
        <v>867</v>
      </c>
      <c r="B1" s="619"/>
      <c r="C1" s="619"/>
      <c r="D1" s="619"/>
      <c r="E1" s="619"/>
      <c r="F1" s="619"/>
      <c r="G1" s="619"/>
      <c r="H1" s="619"/>
      <c r="I1" s="619"/>
      <c r="J1" s="619"/>
    </row>
    <row r="2" spans="1:10" ht="14.25" x14ac:dyDescent="0.2">
      <c r="A2" s="409"/>
      <c r="B2" s="409"/>
      <c r="C2" s="409"/>
      <c r="D2" s="409"/>
      <c r="E2" s="409"/>
      <c r="F2" s="409"/>
      <c r="G2" s="409"/>
      <c r="H2" s="409"/>
      <c r="I2" s="409"/>
      <c r="J2" s="409"/>
    </row>
    <row r="3" spans="1:10" s="410" customFormat="1" ht="67.5" x14ac:dyDescent="0.2">
      <c r="A3" s="408" t="s">
        <v>111</v>
      </c>
      <c r="B3" s="408" t="s">
        <v>227</v>
      </c>
      <c r="C3" s="408" t="s">
        <v>868</v>
      </c>
      <c r="D3" s="408" t="s">
        <v>869</v>
      </c>
      <c r="E3" s="408" t="s">
        <v>870</v>
      </c>
      <c r="F3" s="408" t="s">
        <v>871</v>
      </c>
      <c r="G3" s="408" t="s">
        <v>872</v>
      </c>
      <c r="H3" s="408" t="s">
        <v>878</v>
      </c>
      <c r="I3" s="408" t="s">
        <v>873</v>
      </c>
      <c r="J3" s="408" t="s">
        <v>874</v>
      </c>
    </row>
    <row r="4" spans="1:10" x14ac:dyDescent="0.2">
      <c r="A4" s="48">
        <v>1</v>
      </c>
      <c r="B4" s="49" t="s">
        <v>50</v>
      </c>
      <c r="C4" s="49">
        <v>379</v>
      </c>
      <c r="D4" s="49">
        <v>380</v>
      </c>
      <c r="E4" s="49">
        <v>380</v>
      </c>
      <c r="F4" s="62">
        <f>(D4-E4)*100/D4</f>
        <v>0</v>
      </c>
      <c r="G4" s="49">
        <v>437069</v>
      </c>
      <c r="H4" s="49">
        <v>220.23</v>
      </c>
      <c r="I4" s="49">
        <v>1063581</v>
      </c>
      <c r="J4" s="62">
        <v>99.12</v>
      </c>
    </row>
    <row r="5" spans="1:10" x14ac:dyDescent="0.2">
      <c r="A5" s="48">
        <v>2</v>
      </c>
      <c r="B5" s="49" t="s">
        <v>875</v>
      </c>
      <c r="C5" s="49">
        <v>4</v>
      </c>
      <c r="D5" s="49">
        <v>0</v>
      </c>
      <c r="E5" s="49">
        <v>0</v>
      </c>
      <c r="F5" s="62">
        <v>0</v>
      </c>
      <c r="G5" s="49">
        <v>0</v>
      </c>
      <c r="H5" s="49">
        <v>0</v>
      </c>
      <c r="I5" s="49">
        <v>0</v>
      </c>
      <c r="J5" s="62">
        <v>0</v>
      </c>
    </row>
    <row r="6" spans="1:10" x14ac:dyDescent="0.2">
      <c r="A6" s="48">
        <v>3</v>
      </c>
      <c r="B6" s="49" t="s">
        <v>42</v>
      </c>
      <c r="C6" s="49">
        <v>29</v>
      </c>
      <c r="D6" s="49">
        <v>26</v>
      </c>
      <c r="E6" s="49">
        <v>26</v>
      </c>
      <c r="F6" s="62">
        <f t="shared" ref="F6:F32" si="0">(D6-E6)*100/D6</f>
        <v>0</v>
      </c>
      <c r="G6" s="49">
        <v>8536</v>
      </c>
      <c r="H6" s="49">
        <v>0.99</v>
      </c>
      <c r="I6" s="49">
        <v>8720</v>
      </c>
      <c r="J6" s="62">
        <v>3.9</v>
      </c>
    </row>
    <row r="7" spans="1:10" x14ac:dyDescent="0.2">
      <c r="A7" s="48">
        <v>4</v>
      </c>
      <c r="B7" s="49" t="s">
        <v>52</v>
      </c>
      <c r="C7" s="49">
        <v>205</v>
      </c>
      <c r="D7" s="49">
        <v>1382</v>
      </c>
      <c r="E7" s="49">
        <v>1147</v>
      </c>
      <c r="F7" s="62">
        <f t="shared" si="0"/>
        <v>17.004341534008685</v>
      </c>
      <c r="G7" s="49">
        <v>1792329</v>
      </c>
      <c r="H7" s="49">
        <v>301.69</v>
      </c>
      <c r="I7" s="49">
        <v>1251619</v>
      </c>
      <c r="J7" s="62">
        <v>293.25</v>
      </c>
    </row>
    <row r="8" spans="1:10" x14ac:dyDescent="0.2">
      <c r="A8" s="48">
        <v>5</v>
      </c>
      <c r="B8" s="49" t="s">
        <v>53</v>
      </c>
      <c r="C8" s="49">
        <v>950</v>
      </c>
      <c r="D8" s="49">
        <v>970</v>
      </c>
      <c r="E8" s="49">
        <v>955</v>
      </c>
      <c r="F8" s="62">
        <f t="shared" si="0"/>
        <v>1.5463917525773196</v>
      </c>
      <c r="G8" s="49">
        <v>4900688</v>
      </c>
      <c r="H8" s="49">
        <v>308.95</v>
      </c>
      <c r="I8" s="49">
        <v>2307423</v>
      </c>
      <c r="J8" s="62">
        <v>265.12</v>
      </c>
    </row>
    <row r="9" spans="1:10" x14ac:dyDescent="0.2">
      <c r="A9" s="48">
        <v>6</v>
      </c>
      <c r="B9" s="49" t="s">
        <v>54</v>
      </c>
      <c r="C9" s="49">
        <v>378</v>
      </c>
      <c r="D9" s="49">
        <v>363</v>
      </c>
      <c r="E9" s="49">
        <v>363</v>
      </c>
      <c r="F9" s="62">
        <f t="shared" si="0"/>
        <v>0</v>
      </c>
      <c r="G9" s="49">
        <v>327968</v>
      </c>
      <c r="H9" s="49">
        <v>16.39</v>
      </c>
      <c r="I9" s="49">
        <v>219283</v>
      </c>
      <c r="J9" s="62">
        <v>33.1</v>
      </c>
    </row>
    <row r="10" spans="1:10" x14ac:dyDescent="0.2">
      <c r="A10" s="48">
        <v>7</v>
      </c>
      <c r="B10" s="49" t="s">
        <v>55</v>
      </c>
      <c r="C10" s="49">
        <v>70</v>
      </c>
      <c r="D10" s="49">
        <v>63</v>
      </c>
      <c r="E10" s="49">
        <v>63</v>
      </c>
      <c r="F10" s="62">
        <f t="shared" si="0"/>
        <v>0</v>
      </c>
      <c r="G10" s="49">
        <v>17435</v>
      </c>
      <c r="H10" s="49">
        <v>3.82</v>
      </c>
      <c r="I10" s="49">
        <v>234692</v>
      </c>
      <c r="J10" s="62">
        <v>5.62</v>
      </c>
    </row>
    <row r="11" spans="1:10" x14ac:dyDescent="0.2">
      <c r="A11" s="48">
        <v>8</v>
      </c>
      <c r="B11" s="49" t="s">
        <v>56</v>
      </c>
      <c r="C11" s="49">
        <v>1197</v>
      </c>
      <c r="D11" s="49">
        <v>1016</v>
      </c>
      <c r="E11" s="49">
        <v>1012</v>
      </c>
      <c r="F11" s="62">
        <f t="shared" si="0"/>
        <v>0.39370078740157483</v>
      </c>
      <c r="G11" s="49">
        <v>1908088</v>
      </c>
      <c r="H11" s="49">
        <v>390.75</v>
      </c>
      <c r="I11" s="49">
        <v>1492123</v>
      </c>
      <c r="J11" s="62">
        <v>282.39</v>
      </c>
    </row>
    <row r="12" spans="1:10" x14ac:dyDescent="0.2">
      <c r="A12" s="48">
        <v>9</v>
      </c>
      <c r="B12" s="49" t="s">
        <v>41</v>
      </c>
      <c r="C12" s="49">
        <v>1461</v>
      </c>
      <c r="D12" s="49">
        <v>1289</v>
      </c>
      <c r="E12" s="49">
        <v>1172</v>
      </c>
      <c r="F12" s="62">
        <f t="shared" si="0"/>
        <v>9.0768037238169121</v>
      </c>
      <c r="G12" s="49">
        <v>3873020</v>
      </c>
      <c r="H12" s="49">
        <v>1087.1199999999999</v>
      </c>
      <c r="I12" s="49">
        <v>678450</v>
      </c>
      <c r="J12" s="62">
        <v>758.88000000000011</v>
      </c>
    </row>
    <row r="13" spans="1:10" x14ac:dyDescent="0.2">
      <c r="A13" s="48">
        <v>10</v>
      </c>
      <c r="B13" s="49" t="s">
        <v>43</v>
      </c>
      <c r="C13" s="49">
        <v>27</v>
      </c>
      <c r="D13" s="49">
        <v>21</v>
      </c>
      <c r="E13" s="49">
        <v>14</v>
      </c>
      <c r="F13" s="62">
        <f t="shared" si="0"/>
        <v>33.333333333333336</v>
      </c>
      <c r="G13" s="49">
        <v>2973</v>
      </c>
      <c r="H13" s="49">
        <v>0.77</v>
      </c>
      <c r="I13" s="49">
        <v>16200</v>
      </c>
      <c r="J13" s="62">
        <v>1.3</v>
      </c>
    </row>
    <row r="14" spans="1:10" x14ac:dyDescent="0.2">
      <c r="A14" s="48">
        <v>11</v>
      </c>
      <c r="B14" s="49" t="s">
        <v>44</v>
      </c>
      <c r="C14" s="49">
        <v>43</v>
      </c>
      <c r="D14" s="49">
        <v>60</v>
      </c>
      <c r="E14" s="49">
        <v>60</v>
      </c>
      <c r="F14" s="62">
        <f t="shared" si="0"/>
        <v>0</v>
      </c>
      <c r="G14" s="49">
        <v>108700</v>
      </c>
      <c r="H14" s="49">
        <v>3.8</v>
      </c>
      <c r="I14" s="49">
        <v>361223</v>
      </c>
      <c r="J14" s="62">
        <v>17.38</v>
      </c>
    </row>
    <row r="15" spans="1:10" x14ac:dyDescent="0.2">
      <c r="A15" s="48">
        <v>12</v>
      </c>
      <c r="B15" s="49" t="s">
        <v>66</v>
      </c>
      <c r="C15" s="49">
        <v>48</v>
      </c>
      <c r="D15" s="49">
        <v>47</v>
      </c>
      <c r="E15" s="49">
        <v>47</v>
      </c>
      <c r="F15" s="62">
        <f t="shared" si="0"/>
        <v>0</v>
      </c>
      <c r="G15" s="49">
        <v>125665</v>
      </c>
      <c r="H15" s="49">
        <v>27.17</v>
      </c>
      <c r="I15" s="49">
        <v>13120</v>
      </c>
      <c r="J15" s="62">
        <v>49.77</v>
      </c>
    </row>
    <row r="16" spans="1:10" x14ac:dyDescent="0.2">
      <c r="A16" s="48">
        <v>13</v>
      </c>
      <c r="B16" s="49" t="s">
        <v>67</v>
      </c>
      <c r="C16" s="49">
        <v>207</v>
      </c>
      <c r="D16" s="49">
        <v>204</v>
      </c>
      <c r="E16" s="49">
        <v>204</v>
      </c>
      <c r="F16" s="62">
        <f t="shared" si="0"/>
        <v>0</v>
      </c>
      <c r="G16" s="49">
        <v>337438</v>
      </c>
      <c r="H16" s="49">
        <v>2.83</v>
      </c>
      <c r="I16" s="49">
        <v>179345</v>
      </c>
      <c r="J16" s="62">
        <v>70.63</v>
      </c>
    </row>
    <row r="17" spans="1:10" x14ac:dyDescent="0.2">
      <c r="A17" s="48">
        <v>14</v>
      </c>
      <c r="B17" s="49" t="s">
        <v>76</v>
      </c>
      <c r="C17" s="49">
        <v>19</v>
      </c>
      <c r="D17" s="49">
        <v>1</v>
      </c>
      <c r="E17" s="49">
        <v>1</v>
      </c>
      <c r="F17" s="62">
        <f t="shared" si="0"/>
        <v>0</v>
      </c>
      <c r="G17" s="49">
        <v>526</v>
      </c>
      <c r="H17" s="49">
        <v>0.04</v>
      </c>
      <c r="I17" s="49">
        <v>290</v>
      </c>
      <c r="J17" s="62">
        <v>0.25</v>
      </c>
    </row>
    <row r="18" spans="1:10" x14ac:dyDescent="0.2">
      <c r="A18" s="48">
        <v>15</v>
      </c>
      <c r="B18" s="49" t="s">
        <v>57</v>
      </c>
      <c r="C18" s="49">
        <v>13</v>
      </c>
      <c r="D18" s="49">
        <v>13</v>
      </c>
      <c r="E18" s="49">
        <v>13</v>
      </c>
      <c r="F18" s="62">
        <f t="shared" si="0"/>
        <v>0</v>
      </c>
      <c r="G18" s="49">
        <v>21987</v>
      </c>
      <c r="H18" s="49">
        <v>0.18</v>
      </c>
      <c r="I18" s="49">
        <v>700</v>
      </c>
      <c r="J18" s="62">
        <v>3.34</v>
      </c>
    </row>
    <row r="19" spans="1:10" x14ac:dyDescent="0.2">
      <c r="A19" s="48">
        <v>16</v>
      </c>
      <c r="B19" s="49" t="s">
        <v>58</v>
      </c>
      <c r="C19" s="49">
        <v>23</v>
      </c>
      <c r="D19" s="49">
        <v>15</v>
      </c>
      <c r="E19" s="49">
        <v>15</v>
      </c>
      <c r="F19" s="62">
        <f t="shared" si="0"/>
        <v>0</v>
      </c>
      <c r="G19" s="49">
        <v>9742</v>
      </c>
      <c r="H19" s="49">
        <v>0.46</v>
      </c>
      <c r="I19" s="49">
        <v>27252</v>
      </c>
      <c r="J19" s="62">
        <v>1.22</v>
      </c>
    </row>
    <row r="20" spans="1:10" x14ac:dyDescent="0.2">
      <c r="A20" s="48">
        <v>17</v>
      </c>
      <c r="B20" s="49" t="s">
        <v>876</v>
      </c>
      <c r="C20" s="49">
        <v>8</v>
      </c>
      <c r="D20" s="49">
        <v>0</v>
      </c>
      <c r="E20" s="49">
        <v>0</v>
      </c>
      <c r="F20" s="62">
        <v>0</v>
      </c>
      <c r="G20" s="49">
        <v>0</v>
      </c>
      <c r="H20" s="49">
        <v>0</v>
      </c>
      <c r="I20" s="49">
        <v>0</v>
      </c>
      <c r="J20" s="62">
        <v>0</v>
      </c>
    </row>
    <row r="21" spans="1:10" x14ac:dyDescent="0.2">
      <c r="A21" s="48">
        <v>18</v>
      </c>
      <c r="B21" s="49" t="s">
        <v>203</v>
      </c>
      <c r="C21" s="49">
        <v>1474</v>
      </c>
      <c r="D21" s="49">
        <v>1166</v>
      </c>
      <c r="E21" s="49">
        <v>841</v>
      </c>
      <c r="F21" s="62">
        <f t="shared" si="0"/>
        <v>27.873070325900514</v>
      </c>
      <c r="G21" s="49">
        <v>2587673</v>
      </c>
      <c r="H21" s="49">
        <v>665.49</v>
      </c>
      <c r="I21" s="49">
        <v>757222</v>
      </c>
      <c r="J21" s="62">
        <v>372.03999999999996</v>
      </c>
    </row>
    <row r="22" spans="1:10" x14ac:dyDescent="0.2">
      <c r="A22" s="48">
        <v>19</v>
      </c>
      <c r="B22" s="49" t="s">
        <v>47</v>
      </c>
      <c r="C22" s="49">
        <v>938</v>
      </c>
      <c r="D22" s="49">
        <v>767</v>
      </c>
      <c r="E22" s="49">
        <v>551</v>
      </c>
      <c r="F22" s="62">
        <f t="shared" si="0"/>
        <v>28.161668839634942</v>
      </c>
      <c r="G22" s="49">
        <v>3197276</v>
      </c>
      <c r="H22" s="49">
        <v>468.61</v>
      </c>
      <c r="I22" s="49">
        <v>1275848</v>
      </c>
      <c r="J22" s="62">
        <v>622.16</v>
      </c>
    </row>
    <row r="23" spans="1:10" x14ac:dyDescent="0.2">
      <c r="A23" s="48">
        <v>20</v>
      </c>
      <c r="B23" s="49" t="s">
        <v>186</v>
      </c>
      <c r="C23" s="49">
        <v>53</v>
      </c>
      <c r="D23" s="49">
        <v>61</v>
      </c>
      <c r="E23" s="49">
        <v>56</v>
      </c>
      <c r="F23" s="62">
        <f t="shared" si="0"/>
        <v>8.1967213114754092</v>
      </c>
      <c r="G23" s="49">
        <v>219257</v>
      </c>
      <c r="H23" s="49">
        <v>9.36</v>
      </c>
      <c r="I23" s="49">
        <v>22671</v>
      </c>
      <c r="J23" s="62">
        <v>38.57</v>
      </c>
    </row>
    <row r="24" spans="1:10" x14ac:dyDescent="0.2">
      <c r="A24" s="48">
        <v>21</v>
      </c>
      <c r="B24" s="49" t="s">
        <v>187</v>
      </c>
      <c r="C24" s="49">
        <v>25</v>
      </c>
      <c r="D24" s="49">
        <v>16</v>
      </c>
      <c r="E24" s="49">
        <v>16</v>
      </c>
      <c r="F24" s="62">
        <f t="shared" si="0"/>
        <v>0</v>
      </c>
      <c r="G24" s="49">
        <v>18564</v>
      </c>
      <c r="H24" s="49">
        <v>0.98</v>
      </c>
      <c r="I24" s="49">
        <v>0</v>
      </c>
      <c r="J24" s="62">
        <v>3.21</v>
      </c>
    </row>
    <row r="25" spans="1:10" x14ac:dyDescent="0.2">
      <c r="A25" s="48">
        <v>22</v>
      </c>
      <c r="B25" s="49" t="s">
        <v>59</v>
      </c>
      <c r="C25" s="49">
        <v>520</v>
      </c>
      <c r="D25" s="49">
        <v>599</v>
      </c>
      <c r="E25" s="49">
        <v>545</v>
      </c>
      <c r="F25" s="62">
        <f t="shared" si="0"/>
        <v>9.0150250417362265</v>
      </c>
      <c r="G25" s="49">
        <v>3233474</v>
      </c>
      <c r="H25" s="49">
        <v>359.66</v>
      </c>
      <c r="I25" s="49">
        <v>1279739</v>
      </c>
      <c r="J25" s="62">
        <v>164.51</v>
      </c>
    </row>
    <row r="26" spans="1:10" x14ac:dyDescent="0.2">
      <c r="A26" s="48">
        <v>23</v>
      </c>
      <c r="B26" s="49" t="s">
        <v>65</v>
      </c>
      <c r="C26" s="49">
        <v>2884</v>
      </c>
      <c r="D26" s="49">
        <v>2705</v>
      </c>
      <c r="E26" s="49">
        <v>2705</v>
      </c>
      <c r="F26" s="62">
        <f t="shared" si="0"/>
        <v>0</v>
      </c>
      <c r="G26" s="49">
        <v>5765191</v>
      </c>
      <c r="H26" s="49">
        <v>2401.6</v>
      </c>
      <c r="I26" s="49">
        <v>9315507</v>
      </c>
      <c r="J26" s="62">
        <v>703.91</v>
      </c>
    </row>
    <row r="27" spans="1:10" x14ac:dyDescent="0.2">
      <c r="A27" s="48">
        <v>24</v>
      </c>
      <c r="B27" s="49" t="s">
        <v>60</v>
      </c>
      <c r="C27" s="49">
        <v>76</v>
      </c>
      <c r="D27" s="49">
        <v>69</v>
      </c>
      <c r="E27" s="49">
        <v>68</v>
      </c>
      <c r="F27" s="62">
        <f t="shared" si="0"/>
        <v>1.4492753623188406</v>
      </c>
      <c r="G27" s="49">
        <v>59820</v>
      </c>
      <c r="H27" s="49">
        <v>19.98</v>
      </c>
      <c r="I27" s="49">
        <v>102476</v>
      </c>
      <c r="J27" s="62">
        <v>8.5</v>
      </c>
    </row>
    <row r="28" spans="1:10" x14ac:dyDescent="0.2">
      <c r="A28" s="48">
        <v>25</v>
      </c>
      <c r="B28" s="49" t="s">
        <v>188</v>
      </c>
      <c r="C28" s="49">
        <v>281</v>
      </c>
      <c r="D28" s="49">
        <v>249</v>
      </c>
      <c r="E28" s="49">
        <v>249</v>
      </c>
      <c r="F28" s="62">
        <f t="shared" si="0"/>
        <v>0</v>
      </c>
      <c r="G28" s="49">
        <v>132140</v>
      </c>
      <c r="H28" s="49">
        <v>6.78</v>
      </c>
      <c r="I28" s="49">
        <v>132529</v>
      </c>
      <c r="J28" s="62">
        <v>29.229999999999997</v>
      </c>
    </row>
    <row r="29" spans="1:10" x14ac:dyDescent="0.2">
      <c r="A29" s="48">
        <v>26</v>
      </c>
      <c r="B29" s="49" t="s">
        <v>61</v>
      </c>
      <c r="C29" s="49">
        <v>533</v>
      </c>
      <c r="D29" s="49">
        <v>533</v>
      </c>
      <c r="E29" s="49">
        <v>509</v>
      </c>
      <c r="F29" s="62">
        <f t="shared" si="0"/>
        <v>4.5028142589118199</v>
      </c>
      <c r="G29" s="49">
        <v>1477986</v>
      </c>
      <c r="H29" s="49">
        <v>392.47</v>
      </c>
      <c r="I29" s="49">
        <v>392147</v>
      </c>
      <c r="J29" s="62">
        <v>148.67000000000002</v>
      </c>
    </row>
    <row r="30" spans="1:10" x14ac:dyDescent="0.2">
      <c r="A30" s="48">
        <v>27</v>
      </c>
      <c r="B30" s="49" t="s">
        <v>877</v>
      </c>
      <c r="C30" s="49">
        <v>2</v>
      </c>
      <c r="D30" s="49">
        <v>0</v>
      </c>
      <c r="E30" s="49">
        <v>0</v>
      </c>
      <c r="F30" s="62">
        <v>0</v>
      </c>
      <c r="G30" s="49">
        <v>0</v>
      </c>
      <c r="H30" s="49">
        <v>0</v>
      </c>
      <c r="I30" s="49">
        <v>0</v>
      </c>
      <c r="J30" s="62">
        <v>0</v>
      </c>
    </row>
    <row r="31" spans="1:10" x14ac:dyDescent="0.2">
      <c r="A31" s="48">
        <v>28</v>
      </c>
      <c r="B31" s="49" t="s">
        <v>45</v>
      </c>
      <c r="C31" s="49">
        <v>17</v>
      </c>
      <c r="D31" s="49">
        <v>22</v>
      </c>
      <c r="E31" s="49">
        <v>22</v>
      </c>
      <c r="F31" s="62">
        <f t="shared" si="0"/>
        <v>0</v>
      </c>
      <c r="G31" s="49">
        <v>122517</v>
      </c>
      <c r="H31" s="49">
        <v>7.44</v>
      </c>
      <c r="I31" s="49">
        <v>10225</v>
      </c>
      <c r="J31" s="62">
        <v>7.59</v>
      </c>
    </row>
    <row r="32" spans="1:10" x14ac:dyDescent="0.2">
      <c r="A32" s="407"/>
      <c r="B32" s="140" t="s">
        <v>1</v>
      </c>
      <c r="C32" s="140">
        <f>SUM(C4:C31)</f>
        <v>11864</v>
      </c>
      <c r="D32" s="140">
        <f t="shared" ref="D32:H32" si="1">SUM(D4:D31)</f>
        <v>12037</v>
      </c>
      <c r="E32" s="140">
        <f t="shared" si="1"/>
        <v>11034</v>
      </c>
      <c r="F32" s="60">
        <f t="shared" si="0"/>
        <v>8.3326410235108419</v>
      </c>
      <c r="G32" s="140">
        <f t="shared" si="1"/>
        <v>30686062</v>
      </c>
      <c r="H32" s="140">
        <f t="shared" si="1"/>
        <v>6697.5599999999986</v>
      </c>
      <c r="I32" s="140">
        <f>SUM(I4:I31)</f>
        <v>21142385</v>
      </c>
      <c r="J32" s="60">
        <f>SUM(J4:J31)</f>
        <v>3983.6600000000003</v>
      </c>
    </row>
    <row r="33" spans="6:6" x14ac:dyDescent="0.2">
      <c r="F33" s="627" t="s">
        <v>1031</v>
      </c>
    </row>
  </sheetData>
  <mergeCells count="1">
    <mergeCell ref="A1:J1"/>
  </mergeCells>
  <pageMargins left="0.7" right="0.45" top="1.25" bottom="0.75" header="0.3" footer="0.3"/>
  <pageSetup scale="90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view="pageBreakPreview" zoomScale="60" zoomScaleNormal="100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D56" sqref="D56"/>
    </sheetView>
  </sheetViews>
  <sheetFormatPr defaultRowHeight="12.75" x14ac:dyDescent="0.2"/>
  <cols>
    <col min="1" max="1" width="6.5703125" style="174" customWidth="1"/>
    <col min="2" max="2" width="18.7109375" style="174" customWidth="1"/>
    <col min="3" max="3" width="11.5703125" style="174" customWidth="1"/>
    <col min="4" max="4" width="11.85546875" style="174" customWidth="1"/>
    <col min="5" max="5" width="10.85546875" style="174" customWidth="1"/>
    <col min="6" max="6" width="10.7109375" style="174" customWidth="1"/>
    <col min="7" max="7" width="11.85546875" style="174" customWidth="1"/>
    <col min="8" max="8" width="10.28515625" style="174" customWidth="1"/>
    <col min="9" max="9" width="10.7109375" style="174" customWidth="1"/>
    <col min="10" max="10" width="10.42578125" style="174" customWidth="1"/>
    <col min="11" max="11" width="11.140625" style="174" customWidth="1"/>
    <col min="12" max="12" width="12.28515625" style="174" customWidth="1"/>
    <col min="13" max="13" width="12" style="174" customWidth="1"/>
    <col min="14" max="16384" width="9.140625" style="174"/>
  </cols>
  <sheetData>
    <row r="1" spans="1:13" ht="15.75" x14ac:dyDescent="0.2">
      <c r="A1" s="523" t="s">
        <v>990</v>
      </c>
      <c r="B1" s="523"/>
      <c r="C1" s="523"/>
      <c r="D1" s="523"/>
      <c r="E1" s="523"/>
      <c r="F1" s="523"/>
      <c r="G1" s="523"/>
      <c r="H1" s="439"/>
      <c r="I1" s="439"/>
      <c r="J1" s="439"/>
      <c r="K1" s="439"/>
      <c r="L1" s="439"/>
      <c r="M1" s="439"/>
    </row>
    <row r="3" spans="1:13" ht="14.25" x14ac:dyDescent="0.2">
      <c r="A3" s="432" t="s">
        <v>991</v>
      </c>
      <c r="B3" s="432" t="s">
        <v>992</v>
      </c>
      <c r="C3" s="432" t="s">
        <v>993</v>
      </c>
      <c r="D3" s="432" t="s">
        <v>994</v>
      </c>
      <c r="E3" s="432" t="s">
        <v>995</v>
      </c>
      <c r="F3" s="432" t="s">
        <v>996</v>
      </c>
      <c r="G3" s="432" t="s">
        <v>989</v>
      </c>
    </row>
    <row r="4" spans="1:13" ht="15" x14ac:dyDescent="0.2">
      <c r="A4" s="433">
        <v>1</v>
      </c>
      <c r="B4" s="434" t="s">
        <v>939</v>
      </c>
      <c r="C4" s="435">
        <v>294</v>
      </c>
      <c r="D4" s="435">
        <v>75</v>
      </c>
      <c r="E4" s="435">
        <v>200</v>
      </c>
      <c r="F4" s="435">
        <v>1563</v>
      </c>
      <c r="G4" s="436">
        <v>2132</v>
      </c>
    </row>
    <row r="5" spans="1:13" ht="15" x14ac:dyDescent="0.2">
      <c r="A5" s="433">
        <v>2</v>
      </c>
      <c r="B5" s="434" t="s">
        <v>947</v>
      </c>
      <c r="C5" s="435">
        <v>219</v>
      </c>
      <c r="D5" s="435">
        <v>101</v>
      </c>
      <c r="E5" s="435">
        <v>120</v>
      </c>
      <c r="F5" s="435">
        <v>1124</v>
      </c>
      <c r="G5" s="436">
        <v>1564</v>
      </c>
    </row>
    <row r="6" spans="1:13" ht="15" x14ac:dyDescent="0.2">
      <c r="A6" s="433">
        <v>3</v>
      </c>
      <c r="B6" s="434" t="s">
        <v>948</v>
      </c>
      <c r="C6" s="435">
        <v>143</v>
      </c>
      <c r="D6" s="435">
        <v>46</v>
      </c>
      <c r="E6" s="435">
        <v>147</v>
      </c>
      <c r="F6" s="435">
        <v>1027</v>
      </c>
      <c r="G6" s="436">
        <v>1363</v>
      </c>
    </row>
    <row r="7" spans="1:13" ht="15" x14ac:dyDescent="0.2">
      <c r="A7" s="433">
        <v>4</v>
      </c>
      <c r="B7" s="434" t="s">
        <v>941</v>
      </c>
      <c r="C7" s="435">
        <v>111</v>
      </c>
      <c r="D7" s="435">
        <v>72</v>
      </c>
      <c r="E7" s="435">
        <v>63</v>
      </c>
      <c r="F7" s="435">
        <v>1111</v>
      </c>
      <c r="G7" s="436">
        <v>1357</v>
      </c>
    </row>
    <row r="8" spans="1:13" ht="15" x14ac:dyDescent="0.2">
      <c r="A8" s="433">
        <v>5</v>
      </c>
      <c r="B8" s="434" t="s">
        <v>940</v>
      </c>
      <c r="C8" s="435">
        <v>15</v>
      </c>
      <c r="D8" s="435">
        <v>71</v>
      </c>
      <c r="E8" s="435">
        <v>250</v>
      </c>
      <c r="F8" s="435">
        <v>893</v>
      </c>
      <c r="G8" s="436">
        <v>1229</v>
      </c>
    </row>
    <row r="9" spans="1:13" ht="15" x14ac:dyDescent="0.2">
      <c r="A9" s="433">
        <v>6</v>
      </c>
      <c r="B9" s="434" t="s">
        <v>938</v>
      </c>
      <c r="C9" s="435">
        <v>185</v>
      </c>
      <c r="D9" s="435">
        <v>98</v>
      </c>
      <c r="E9" s="435">
        <v>207</v>
      </c>
      <c r="F9" s="435">
        <v>691</v>
      </c>
      <c r="G9" s="436">
        <v>1181</v>
      </c>
    </row>
    <row r="10" spans="1:13" ht="15" x14ac:dyDescent="0.2">
      <c r="A10" s="433">
        <v>7</v>
      </c>
      <c r="B10" s="434" t="s">
        <v>943</v>
      </c>
      <c r="C10" s="435">
        <v>172</v>
      </c>
      <c r="D10" s="435">
        <v>63</v>
      </c>
      <c r="E10" s="435">
        <v>86</v>
      </c>
      <c r="F10" s="435">
        <v>665</v>
      </c>
      <c r="G10" s="436">
        <v>986</v>
      </c>
    </row>
    <row r="11" spans="1:13" ht="15" x14ac:dyDescent="0.2">
      <c r="A11" s="433">
        <v>8</v>
      </c>
      <c r="B11" s="434" t="s">
        <v>971</v>
      </c>
      <c r="C11" s="435">
        <v>29</v>
      </c>
      <c r="D11" s="435">
        <v>77</v>
      </c>
      <c r="E11" s="435">
        <v>35</v>
      </c>
      <c r="F11" s="435">
        <v>808</v>
      </c>
      <c r="G11" s="436">
        <v>949</v>
      </c>
    </row>
    <row r="12" spans="1:13" ht="15" x14ac:dyDescent="0.2">
      <c r="A12" s="433">
        <v>9</v>
      </c>
      <c r="B12" s="434" t="s">
        <v>952</v>
      </c>
      <c r="C12" s="435">
        <v>7</v>
      </c>
      <c r="D12" s="435">
        <v>43</v>
      </c>
      <c r="E12" s="435">
        <v>73</v>
      </c>
      <c r="F12" s="435">
        <v>821</v>
      </c>
      <c r="G12" s="436">
        <v>944</v>
      </c>
    </row>
    <row r="13" spans="1:13" ht="15" x14ac:dyDescent="0.2">
      <c r="A13" s="433">
        <v>10</v>
      </c>
      <c r="B13" s="434" t="s">
        <v>951</v>
      </c>
      <c r="C13" s="435">
        <v>233</v>
      </c>
      <c r="D13" s="435">
        <v>31</v>
      </c>
      <c r="E13" s="435">
        <v>93</v>
      </c>
      <c r="F13" s="435">
        <v>549</v>
      </c>
      <c r="G13" s="436">
        <v>906</v>
      </c>
    </row>
    <row r="14" spans="1:13" ht="15" x14ac:dyDescent="0.2">
      <c r="A14" s="433">
        <v>11</v>
      </c>
      <c r="B14" s="434" t="s">
        <v>963</v>
      </c>
      <c r="C14" s="435">
        <v>58</v>
      </c>
      <c r="D14" s="435">
        <v>40</v>
      </c>
      <c r="E14" s="435">
        <v>55</v>
      </c>
      <c r="F14" s="435">
        <v>627</v>
      </c>
      <c r="G14" s="436">
        <v>780</v>
      </c>
    </row>
    <row r="15" spans="1:13" ht="15" x14ac:dyDescent="0.2">
      <c r="A15" s="433">
        <v>12</v>
      </c>
      <c r="B15" s="434" t="s">
        <v>946</v>
      </c>
      <c r="C15" s="435">
        <v>130</v>
      </c>
      <c r="D15" s="435">
        <v>39</v>
      </c>
      <c r="E15" s="435">
        <v>53</v>
      </c>
      <c r="F15" s="435">
        <v>530</v>
      </c>
      <c r="G15" s="436">
        <v>752</v>
      </c>
    </row>
    <row r="16" spans="1:13" ht="15" x14ac:dyDescent="0.2">
      <c r="A16" s="433">
        <v>13</v>
      </c>
      <c r="B16" s="434" t="s">
        <v>970</v>
      </c>
      <c r="C16" s="435">
        <v>83</v>
      </c>
      <c r="D16" s="435">
        <v>29</v>
      </c>
      <c r="E16" s="435">
        <v>63</v>
      </c>
      <c r="F16" s="435">
        <v>573</v>
      </c>
      <c r="G16" s="436">
        <v>748</v>
      </c>
    </row>
    <row r="17" spans="1:7" ht="15" x14ac:dyDescent="0.2">
      <c r="A17" s="433">
        <v>14</v>
      </c>
      <c r="B17" s="434" t="s">
        <v>957</v>
      </c>
      <c r="C17" s="435">
        <v>116</v>
      </c>
      <c r="D17" s="435">
        <v>29</v>
      </c>
      <c r="E17" s="435">
        <v>38</v>
      </c>
      <c r="F17" s="435">
        <v>557</v>
      </c>
      <c r="G17" s="436">
        <v>740</v>
      </c>
    </row>
    <row r="18" spans="1:7" ht="15" x14ac:dyDescent="0.2">
      <c r="A18" s="433">
        <v>15</v>
      </c>
      <c r="B18" s="434" t="s">
        <v>968</v>
      </c>
      <c r="C18" s="435">
        <v>77</v>
      </c>
      <c r="D18" s="435">
        <v>28</v>
      </c>
      <c r="E18" s="435">
        <v>48</v>
      </c>
      <c r="F18" s="435">
        <v>582</v>
      </c>
      <c r="G18" s="436">
        <v>735</v>
      </c>
    </row>
    <row r="19" spans="1:7" ht="15" x14ac:dyDescent="0.2">
      <c r="A19" s="433">
        <v>16</v>
      </c>
      <c r="B19" s="434" t="s">
        <v>949</v>
      </c>
      <c r="C19" s="435">
        <v>104</v>
      </c>
      <c r="D19" s="435">
        <v>34</v>
      </c>
      <c r="E19" s="435">
        <v>45</v>
      </c>
      <c r="F19" s="435">
        <v>476</v>
      </c>
      <c r="G19" s="436">
        <v>659</v>
      </c>
    </row>
    <row r="20" spans="1:7" ht="15" x14ac:dyDescent="0.2">
      <c r="A20" s="433">
        <v>17</v>
      </c>
      <c r="B20" s="434" t="s">
        <v>954</v>
      </c>
      <c r="C20" s="435">
        <v>81</v>
      </c>
      <c r="D20" s="435">
        <v>35</v>
      </c>
      <c r="E20" s="435">
        <v>113</v>
      </c>
      <c r="F20" s="435">
        <v>417</v>
      </c>
      <c r="G20" s="436">
        <v>646</v>
      </c>
    </row>
    <row r="21" spans="1:7" ht="15" x14ac:dyDescent="0.2">
      <c r="A21" s="433">
        <v>18</v>
      </c>
      <c r="B21" s="434" t="s">
        <v>944</v>
      </c>
      <c r="C21" s="435">
        <v>167</v>
      </c>
      <c r="D21" s="435">
        <v>45</v>
      </c>
      <c r="E21" s="435">
        <v>55</v>
      </c>
      <c r="F21" s="435">
        <v>368</v>
      </c>
      <c r="G21" s="436">
        <v>635</v>
      </c>
    </row>
    <row r="22" spans="1:7" ht="15" x14ac:dyDescent="0.2">
      <c r="A22" s="433">
        <v>19</v>
      </c>
      <c r="B22" s="434" t="s">
        <v>962</v>
      </c>
      <c r="C22" s="435">
        <v>118</v>
      </c>
      <c r="D22" s="435">
        <v>22</v>
      </c>
      <c r="E22" s="435">
        <v>65</v>
      </c>
      <c r="F22" s="435">
        <v>417</v>
      </c>
      <c r="G22" s="436">
        <v>622</v>
      </c>
    </row>
    <row r="23" spans="1:7" ht="15" x14ac:dyDescent="0.2">
      <c r="A23" s="433">
        <v>20</v>
      </c>
      <c r="B23" s="434" t="s">
        <v>945</v>
      </c>
      <c r="C23" s="435">
        <v>94</v>
      </c>
      <c r="D23" s="435">
        <v>24</v>
      </c>
      <c r="E23" s="435">
        <v>33</v>
      </c>
      <c r="F23" s="435">
        <v>438</v>
      </c>
      <c r="G23" s="436">
        <v>589</v>
      </c>
    </row>
    <row r="24" spans="1:7" ht="15" x14ac:dyDescent="0.2">
      <c r="A24" s="433">
        <v>21</v>
      </c>
      <c r="B24" s="434" t="s">
        <v>961</v>
      </c>
      <c r="C24" s="435">
        <v>61</v>
      </c>
      <c r="D24" s="435">
        <v>24</v>
      </c>
      <c r="E24" s="435">
        <v>51</v>
      </c>
      <c r="F24" s="435">
        <v>418</v>
      </c>
      <c r="G24" s="436">
        <v>554</v>
      </c>
    </row>
    <row r="25" spans="1:7" ht="15" x14ac:dyDescent="0.2">
      <c r="A25" s="433">
        <v>22</v>
      </c>
      <c r="B25" s="434" t="s">
        <v>959</v>
      </c>
      <c r="C25" s="435">
        <v>99</v>
      </c>
      <c r="D25" s="435">
        <v>41</v>
      </c>
      <c r="E25" s="435">
        <v>80</v>
      </c>
      <c r="F25" s="435">
        <v>326</v>
      </c>
      <c r="G25" s="436">
        <v>546</v>
      </c>
    </row>
    <row r="26" spans="1:7" ht="15" x14ac:dyDescent="0.2">
      <c r="A26" s="433">
        <v>23</v>
      </c>
      <c r="B26" s="434" t="s">
        <v>977</v>
      </c>
      <c r="C26" s="435">
        <v>37</v>
      </c>
      <c r="D26" s="435">
        <v>3</v>
      </c>
      <c r="E26" s="435">
        <v>35</v>
      </c>
      <c r="F26" s="435">
        <v>449</v>
      </c>
      <c r="G26" s="436">
        <v>524</v>
      </c>
    </row>
    <row r="27" spans="1:7" ht="15" x14ac:dyDescent="0.2">
      <c r="A27" s="433">
        <v>24</v>
      </c>
      <c r="B27" s="434" t="s">
        <v>967</v>
      </c>
      <c r="C27" s="435">
        <v>78</v>
      </c>
      <c r="D27" s="435">
        <v>8</v>
      </c>
      <c r="E27" s="435">
        <v>40</v>
      </c>
      <c r="F27" s="435">
        <v>398</v>
      </c>
      <c r="G27" s="436">
        <v>524</v>
      </c>
    </row>
    <row r="28" spans="1:7" ht="15" x14ac:dyDescent="0.2">
      <c r="A28" s="433">
        <v>25</v>
      </c>
      <c r="B28" s="434" t="s">
        <v>955</v>
      </c>
      <c r="C28" s="435">
        <v>84</v>
      </c>
      <c r="D28" s="435">
        <v>32</v>
      </c>
      <c r="E28" s="435">
        <v>60</v>
      </c>
      <c r="F28" s="435">
        <v>330</v>
      </c>
      <c r="G28" s="436">
        <v>506</v>
      </c>
    </row>
    <row r="29" spans="1:7" ht="15" x14ac:dyDescent="0.2">
      <c r="A29" s="433">
        <v>26</v>
      </c>
      <c r="B29" s="434" t="s">
        <v>942</v>
      </c>
      <c r="C29" s="435">
        <v>57</v>
      </c>
      <c r="D29" s="435">
        <v>46</v>
      </c>
      <c r="E29" s="435">
        <v>65</v>
      </c>
      <c r="F29" s="435">
        <v>327</v>
      </c>
      <c r="G29" s="436">
        <v>495</v>
      </c>
    </row>
    <row r="30" spans="1:7" ht="15" x14ac:dyDescent="0.2">
      <c r="A30" s="433">
        <v>27</v>
      </c>
      <c r="B30" s="434" t="s">
        <v>950</v>
      </c>
      <c r="C30" s="435">
        <v>82</v>
      </c>
      <c r="D30" s="435">
        <v>26</v>
      </c>
      <c r="E30" s="435">
        <v>53</v>
      </c>
      <c r="F30" s="435">
        <v>321</v>
      </c>
      <c r="G30" s="436">
        <v>482</v>
      </c>
    </row>
    <row r="31" spans="1:7" ht="15" x14ac:dyDescent="0.2">
      <c r="A31" s="433">
        <v>28</v>
      </c>
      <c r="B31" s="434" t="s">
        <v>956</v>
      </c>
      <c r="C31" s="435">
        <v>43</v>
      </c>
      <c r="D31" s="435">
        <v>26</v>
      </c>
      <c r="E31" s="435">
        <v>59</v>
      </c>
      <c r="F31" s="435">
        <v>334</v>
      </c>
      <c r="G31" s="436">
        <v>462</v>
      </c>
    </row>
    <row r="32" spans="1:7" ht="15" x14ac:dyDescent="0.2">
      <c r="A32" s="433">
        <v>29</v>
      </c>
      <c r="B32" s="434" t="s">
        <v>975</v>
      </c>
      <c r="C32" s="435">
        <v>75</v>
      </c>
      <c r="D32" s="435">
        <v>15</v>
      </c>
      <c r="E32" s="435">
        <v>44</v>
      </c>
      <c r="F32" s="435">
        <v>319</v>
      </c>
      <c r="G32" s="436">
        <v>453</v>
      </c>
    </row>
    <row r="33" spans="1:7" ht="15" x14ac:dyDescent="0.2">
      <c r="A33" s="433">
        <v>30</v>
      </c>
      <c r="B33" s="434" t="s">
        <v>958</v>
      </c>
      <c r="C33" s="435">
        <v>80</v>
      </c>
      <c r="D33" s="435">
        <v>10</v>
      </c>
      <c r="E33" s="435">
        <v>45</v>
      </c>
      <c r="F33" s="435">
        <v>300</v>
      </c>
      <c r="G33" s="436">
        <v>435</v>
      </c>
    </row>
    <row r="34" spans="1:7" ht="15" x14ac:dyDescent="0.2">
      <c r="A34" s="433">
        <v>31</v>
      </c>
      <c r="B34" s="434" t="s">
        <v>972</v>
      </c>
      <c r="C34" s="435">
        <v>46</v>
      </c>
      <c r="D34" s="435">
        <v>22</v>
      </c>
      <c r="E34" s="435">
        <v>44</v>
      </c>
      <c r="F34" s="435">
        <v>317</v>
      </c>
      <c r="G34" s="436">
        <v>429</v>
      </c>
    </row>
    <row r="35" spans="1:7" ht="15" x14ac:dyDescent="0.2">
      <c r="A35" s="433">
        <v>32</v>
      </c>
      <c r="B35" s="434" t="s">
        <v>965</v>
      </c>
      <c r="C35" s="435">
        <v>27</v>
      </c>
      <c r="D35" s="435">
        <v>58</v>
      </c>
      <c r="E35" s="435">
        <v>16</v>
      </c>
      <c r="F35" s="435">
        <v>279</v>
      </c>
      <c r="G35" s="436">
        <v>380</v>
      </c>
    </row>
    <row r="36" spans="1:7" ht="15" x14ac:dyDescent="0.2">
      <c r="A36" s="433">
        <v>33</v>
      </c>
      <c r="B36" s="434" t="s">
        <v>964</v>
      </c>
      <c r="C36" s="435">
        <v>35</v>
      </c>
      <c r="D36" s="435">
        <v>21</v>
      </c>
      <c r="E36" s="435">
        <v>38</v>
      </c>
      <c r="F36" s="435">
        <v>264</v>
      </c>
      <c r="G36" s="436">
        <v>358</v>
      </c>
    </row>
    <row r="37" spans="1:7" ht="15" x14ac:dyDescent="0.2">
      <c r="A37" s="433">
        <v>34</v>
      </c>
      <c r="B37" s="434" t="s">
        <v>976</v>
      </c>
      <c r="C37" s="435">
        <v>132</v>
      </c>
      <c r="D37" s="435">
        <v>27</v>
      </c>
      <c r="E37" s="435">
        <v>0</v>
      </c>
      <c r="F37" s="435">
        <v>152</v>
      </c>
      <c r="G37" s="436">
        <v>311</v>
      </c>
    </row>
    <row r="38" spans="1:7" ht="15" x14ac:dyDescent="0.2">
      <c r="A38" s="433">
        <v>35</v>
      </c>
      <c r="B38" s="434" t="s">
        <v>953</v>
      </c>
      <c r="C38" s="435">
        <v>42</v>
      </c>
      <c r="D38" s="435">
        <v>11</v>
      </c>
      <c r="E38" s="435">
        <v>17</v>
      </c>
      <c r="F38" s="435">
        <v>239</v>
      </c>
      <c r="G38" s="436">
        <v>309</v>
      </c>
    </row>
    <row r="39" spans="1:7" ht="15" x14ac:dyDescent="0.2">
      <c r="A39" s="433">
        <v>36</v>
      </c>
      <c r="B39" s="434" t="s">
        <v>984</v>
      </c>
      <c r="C39" s="435">
        <v>18</v>
      </c>
      <c r="D39" s="435">
        <v>7</v>
      </c>
      <c r="E39" s="435">
        <v>18</v>
      </c>
      <c r="F39" s="435">
        <v>248</v>
      </c>
      <c r="G39" s="436">
        <v>291</v>
      </c>
    </row>
    <row r="40" spans="1:7" ht="15" x14ac:dyDescent="0.2">
      <c r="A40" s="433">
        <v>37</v>
      </c>
      <c r="B40" s="434" t="s">
        <v>980</v>
      </c>
      <c r="C40" s="435">
        <v>24</v>
      </c>
      <c r="D40" s="435">
        <v>18</v>
      </c>
      <c r="E40" s="435">
        <v>61</v>
      </c>
      <c r="F40" s="435">
        <v>175</v>
      </c>
      <c r="G40" s="436">
        <v>278</v>
      </c>
    </row>
    <row r="41" spans="1:7" ht="15" x14ac:dyDescent="0.2">
      <c r="A41" s="433">
        <v>38</v>
      </c>
      <c r="B41" s="434" t="s">
        <v>978</v>
      </c>
      <c r="C41" s="435">
        <v>26</v>
      </c>
      <c r="D41" s="435">
        <v>30</v>
      </c>
      <c r="E41" s="435">
        <v>12</v>
      </c>
      <c r="F41" s="435">
        <v>208</v>
      </c>
      <c r="G41" s="436">
        <v>276</v>
      </c>
    </row>
    <row r="42" spans="1:7" ht="15" x14ac:dyDescent="0.2">
      <c r="A42" s="433">
        <v>39</v>
      </c>
      <c r="B42" s="434" t="s">
        <v>960</v>
      </c>
      <c r="C42" s="435">
        <v>43</v>
      </c>
      <c r="D42" s="435">
        <v>35</v>
      </c>
      <c r="E42" s="435">
        <v>42</v>
      </c>
      <c r="F42" s="435">
        <v>138</v>
      </c>
      <c r="G42" s="436">
        <v>258</v>
      </c>
    </row>
    <row r="43" spans="1:7" ht="15" x14ac:dyDescent="0.2">
      <c r="A43" s="433">
        <v>40</v>
      </c>
      <c r="B43" s="434" t="s">
        <v>969</v>
      </c>
      <c r="C43" s="435">
        <v>33</v>
      </c>
      <c r="D43" s="435">
        <v>18</v>
      </c>
      <c r="E43" s="435">
        <v>27</v>
      </c>
      <c r="F43" s="435">
        <v>157</v>
      </c>
      <c r="G43" s="436">
        <v>235</v>
      </c>
    </row>
    <row r="44" spans="1:7" ht="15" x14ac:dyDescent="0.2">
      <c r="A44" s="433">
        <v>41</v>
      </c>
      <c r="B44" s="434" t="s">
        <v>966</v>
      </c>
      <c r="C44" s="435">
        <v>118</v>
      </c>
      <c r="D44" s="435">
        <v>32</v>
      </c>
      <c r="E44" s="435">
        <v>1</v>
      </c>
      <c r="F44" s="435">
        <v>83</v>
      </c>
      <c r="G44" s="436">
        <v>234</v>
      </c>
    </row>
    <row r="45" spans="1:7" ht="15" x14ac:dyDescent="0.2">
      <c r="A45" s="433">
        <v>42</v>
      </c>
      <c r="B45" s="434" t="s">
        <v>986</v>
      </c>
      <c r="C45" s="435">
        <v>20</v>
      </c>
      <c r="D45" s="435">
        <v>9</v>
      </c>
      <c r="E45" s="435">
        <v>28</v>
      </c>
      <c r="F45" s="435">
        <v>144</v>
      </c>
      <c r="G45" s="436">
        <v>201</v>
      </c>
    </row>
    <row r="46" spans="1:7" ht="15" x14ac:dyDescent="0.2">
      <c r="A46" s="433">
        <v>43</v>
      </c>
      <c r="B46" s="434" t="s">
        <v>979</v>
      </c>
      <c r="C46" s="435">
        <v>26</v>
      </c>
      <c r="D46" s="435">
        <v>18</v>
      </c>
      <c r="E46" s="435">
        <v>25</v>
      </c>
      <c r="F46" s="435">
        <v>105</v>
      </c>
      <c r="G46" s="436">
        <v>174</v>
      </c>
    </row>
    <row r="47" spans="1:7" ht="15" x14ac:dyDescent="0.2">
      <c r="A47" s="433">
        <v>44</v>
      </c>
      <c r="B47" s="434" t="s">
        <v>974</v>
      </c>
      <c r="C47" s="435">
        <v>37</v>
      </c>
      <c r="D47" s="435">
        <v>3</v>
      </c>
      <c r="E47" s="435">
        <v>11</v>
      </c>
      <c r="F47" s="435">
        <v>117</v>
      </c>
      <c r="G47" s="436">
        <v>168</v>
      </c>
    </row>
    <row r="48" spans="1:7" ht="15" x14ac:dyDescent="0.2">
      <c r="A48" s="433">
        <v>45</v>
      </c>
      <c r="B48" s="434" t="s">
        <v>981</v>
      </c>
      <c r="C48" s="435">
        <v>117</v>
      </c>
      <c r="D48" s="435">
        <v>23</v>
      </c>
      <c r="E48" s="435">
        <v>0</v>
      </c>
      <c r="F48" s="435">
        <v>26</v>
      </c>
      <c r="G48" s="436">
        <v>166</v>
      </c>
    </row>
    <row r="49" spans="1:7" ht="15" x14ac:dyDescent="0.2">
      <c r="A49" s="433">
        <v>46</v>
      </c>
      <c r="B49" s="434" t="s">
        <v>983</v>
      </c>
      <c r="C49" s="435">
        <v>27</v>
      </c>
      <c r="D49" s="435">
        <v>6</v>
      </c>
      <c r="E49" s="435">
        <v>5</v>
      </c>
      <c r="F49" s="435">
        <v>83</v>
      </c>
      <c r="G49" s="436">
        <v>121</v>
      </c>
    </row>
    <row r="50" spans="1:7" ht="15" x14ac:dyDescent="0.2">
      <c r="A50" s="433">
        <v>47</v>
      </c>
      <c r="B50" s="434" t="s">
        <v>987</v>
      </c>
      <c r="C50" s="435">
        <v>3</v>
      </c>
      <c r="D50" s="435">
        <v>5</v>
      </c>
      <c r="E50" s="435">
        <v>7</v>
      </c>
      <c r="F50" s="435">
        <v>99</v>
      </c>
      <c r="G50" s="436">
        <v>114</v>
      </c>
    </row>
    <row r="51" spans="1:7" ht="15" x14ac:dyDescent="0.2">
      <c r="A51" s="433">
        <v>48</v>
      </c>
      <c r="B51" s="434" t="s">
        <v>985</v>
      </c>
      <c r="C51" s="435">
        <v>14</v>
      </c>
      <c r="D51" s="435">
        <v>2</v>
      </c>
      <c r="E51" s="435">
        <v>43</v>
      </c>
      <c r="F51" s="435">
        <v>44</v>
      </c>
      <c r="G51" s="436">
        <v>103</v>
      </c>
    </row>
    <row r="52" spans="1:7" ht="15" x14ac:dyDescent="0.2">
      <c r="A52" s="433">
        <v>49</v>
      </c>
      <c r="B52" s="434" t="s">
        <v>982</v>
      </c>
      <c r="C52" s="435">
        <v>2</v>
      </c>
      <c r="D52" s="435">
        <v>18</v>
      </c>
      <c r="E52" s="435">
        <v>39</v>
      </c>
      <c r="F52" s="435">
        <v>37</v>
      </c>
      <c r="G52" s="436">
        <v>96</v>
      </c>
    </row>
    <row r="53" spans="1:7" ht="15" x14ac:dyDescent="0.2">
      <c r="A53" s="433">
        <v>50</v>
      </c>
      <c r="B53" s="434" t="s">
        <v>973</v>
      </c>
      <c r="C53" s="435">
        <v>13</v>
      </c>
      <c r="D53" s="435">
        <v>2</v>
      </c>
      <c r="E53" s="435">
        <v>0</v>
      </c>
      <c r="F53" s="435">
        <v>37</v>
      </c>
      <c r="G53" s="436">
        <v>52</v>
      </c>
    </row>
    <row r="54" spans="1:7" ht="15" x14ac:dyDescent="0.2">
      <c r="A54" s="433">
        <v>51</v>
      </c>
      <c r="B54" s="434" t="s">
        <v>988</v>
      </c>
      <c r="C54" s="435">
        <v>4</v>
      </c>
      <c r="D54" s="435">
        <v>1</v>
      </c>
      <c r="E54" s="435">
        <v>1</v>
      </c>
      <c r="F54" s="435">
        <v>16</v>
      </c>
      <c r="G54" s="436">
        <v>22</v>
      </c>
    </row>
    <row r="55" spans="1:7" ht="15" x14ac:dyDescent="0.2">
      <c r="A55" s="433"/>
      <c r="B55" s="437" t="s">
        <v>989</v>
      </c>
      <c r="C55" s="438">
        <v>3939</v>
      </c>
      <c r="D55" s="438">
        <v>1599</v>
      </c>
      <c r="E55" s="438">
        <v>2809</v>
      </c>
      <c r="F55" s="438">
        <v>20727</v>
      </c>
      <c r="G55" s="438">
        <v>29074</v>
      </c>
    </row>
    <row r="56" spans="1:7" x14ac:dyDescent="0.2">
      <c r="D56" s="177" t="s">
        <v>1032</v>
      </c>
    </row>
  </sheetData>
  <mergeCells count="1">
    <mergeCell ref="A1:G1"/>
  </mergeCells>
  <pageMargins left="1.2" right="0.7" top="0.75" bottom="0.75" header="0.3" footer="0.3"/>
  <pageSetup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5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ColWidth="9.140625" defaultRowHeight="12.75" x14ac:dyDescent="0.2"/>
  <cols>
    <col min="1" max="1" width="6.42578125" style="7" customWidth="1"/>
    <col min="2" max="2" width="20.140625" style="6" customWidth="1"/>
    <col min="3" max="3" width="11.140625" style="24" bestFit="1" customWidth="1"/>
    <col min="4" max="4" width="12.85546875" style="24" customWidth="1"/>
    <col min="5" max="5" width="11.42578125" style="24" customWidth="1"/>
    <col min="6" max="6" width="11.5703125" style="24" customWidth="1"/>
    <col min="7" max="7" width="11.140625" style="120" bestFit="1" customWidth="1"/>
    <col min="8" max="8" width="11" style="6" customWidth="1"/>
    <col min="9" max="16384" width="9.140625" style="6"/>
  </cols>
  <sheetData>
    <row r="1" spans="1:8" ht="12.75" customHeight="1" x14ac:dyDescent="0.2">
      <c r="A1" s="448" t="s">
        <v>469</v>
      </c>
      <c r="B1" s="448"/>
      <c r="C1" s="448"/>
      <c r="D1" s="448"/>
      <c r="E1" s="448"/>
      <c r="F1" s="448"/>
      <c r="G1" s="448"/>
      <c r="H1" s="448"/>
    </row>
    <row r="2" spans="1:8" ht="14.25" x14ac:dyDescent="0.2">
      <c r="A2" s="444" t="s">
        <v>164</v>
      </c>
      <c r="B2" s="444"/>
      <c r="C2" s="444"/>
      <c r="D2" s="444"/>
      <c r="E2" s="444"/>
      <c r="F2" s="444"/>
      <c r="G2" s="444"/>
      <c r="H2" s="444"/>
    </row>
    <row r="3" spans="1:8" ht="14.25" customHeight="1" x14ac:dyDescent="0.2">
      <c r="A3" s="29"/>
      <c r="B3" s="28" t="s">
        <v>11</v>
      </c>
      <c r="C3" s="5"/>
      <c r="D3" s="5"/>
      <c r="E3" s="5"/>
      <c r="F3" s="5"/>
      <c r="G3" s="32" t="s">
        <v>163</v>
      </c>
    </row>
    <row r="4" spans="1:8" ht="14.25" customHeight="1" x14ac:dyDescent="0.2">
      <c r="A4" s="466" t="s">
        <v>226</v>
      </c>
      <c r="B4" s="464" t="s">
        <v>165</v>
      </c>
      <c r="C4" s="462" t="s">
        <v>13</v>
      </c>
      <c r="D4" s="462"/>
      <c r="E4" s="462" t="s">
        <v>8</v>
      </c>
      <c r="F4" s="462"/>
      <c r="G4" s="463" t="s">
        <v>297</v>
      </c>
      <c r="H4" s="463"/>
    </row>
    <row r="5" spans="1:8" s="2" customFormat="1" ht="24.95" customHeight="1" x14ac:dyDescent="0.2">
      <c r="A5" s="467"/>
      <c r="B5" s="465"/>
      <c r="C5" s="179" t="s">
        <v>307</v>
      </c>
      <c r="D5" s="179" t="s">
        <v>436</v>
      </c>
      <c r="E5" s="179" t="s">
        <v>307</v>
      </c>
      <c r="F5" s="179" t="s">
        <v>436</v>
      </c>
      <c r="G5" s="179" t="s">
        <v>307</v>
      </c>
      <c r="H5" s="179" t="s">
        <v>436</v>
      </c>
    </row>
    <row r="6" spans="1:8" s="2" customFormat="1" ht="15" customHeight="1" x14ac:dyDescent="0.25">
      <c r="A6" s="122">
        <v>1</v>
      </c>
      <c r="B6" s="49" t="s">
        <v>232</v>
      </c>
      <c r="C6" s="123">
        <v>64225</v>
      </c>
      <c r="D6" s="123"/>
      <c r="E6" s="123">
        <v>136207</v>
      </c>
      <c r="F6" s="123"/>
      <c r="G6" s="38">
        <f>E6*100/C6</f>
        <v>212.07785130400933</v>
      </c>
      <c r="H6" s="155" t="e">
        <f>F6*100/D6</f>
        <v>#DIV/0!</v>
      </c>
    </row>
    <row r="7" spans="1:8" ht="15" x14ac:dyDescent="0.25">
      <c r="A7" s="122">
        <v>2</v>
      </c>
      <c r="B7" s="49" t="s">
        <v>233</v>
      </c>
      <c r="C7" s="123">
        <v>90047</v>
      </c>
      <c r="D7" s="123"/>
      <c r="E7" s="123">
        <v>37004</v>
      </c>
      <c r="F7" s="123"/>
      <c r="G7" s="38">
        <f t="shared" ref="G7:G56" si="0">E7*100/C7</f>
        <v>41.094095305784755</v>
      </c>
      <c r="H7" s="155" t="e">
        <f t="shared" ref="H7:H56" si="1">F7*100/D7</f>
        <v>#DIV/0!</v>
      </c>
    </row>
    <row r="8" spans="1:8" ht="15" x14ac:dyDescent="0.25">
      <c r="A8" s="122">
        <v>3</v>
      </c>
      <c r="B8" s="103" t="s">
        <v>234</v>
      </c>
      <c r="C8" s="123">
        <v>298054</v>
      </c>
      <c r="D8" s="123"/>
      <c r="E8" s="123">
        <v>589415</v>
      </c>
      <c r="F8" s="123"/>
      <c r="G8" s="38">
        <f t="shared" si="0"/>
        <v>197.7544337603253</v>
      </c>
      <c r="H8" s="155" t="e">
        <f t="shared" si="1"/>
        <v>#DIV/0!</v>
      </c>
    </row>
    <row r="9" spans="1:8" ht="15" x14ac:dyDescent="0.25">
      <c r="A9" s="122">
        <v>4</v>
      </c>
      <c r="B9" s="49" t="s">
        <v>235</v>
      </c>
      <c r="C9" s="123">
        <v>162798</v>
      </c>
      <c r="D9" s="123"/>
      <c r="E9" s="123">
        <v>165899</v>
      </c>
      <c r="F9" s="123"/>
      <c r="G9" s="38">
        <f t="shared" si="0"/>
        <v>101.90481455546137</v>
      </c>
      <c r="H9" s="155" t="e">
        <f t="shared" si="1"/>
        <v>#DIV/0!</v>
      </c>
    </row>
    <row r="10" spans="1:8" ht="15" x14ac:dyDescent="0.25">
      <c r="A10" s="122">
        <v>5</v>
      </c>
      <c r="B10" s="49" t="s">
        <v>220</v>
      </c>
      <c r="C10" s="123">
        <v>367973.6</v>
      </c>
      <c r="D10" s="123"/>
      <c r="E10" s="123">
        <v>180396.5</v>
      </c>
      <c r="F10" s="123"/>
      <c r="G10" s="38">
        <f t="shared" si="0"/>
        <v>49.024305004489456</v>
      </c>
      <c r="H10" s="155" t="e">
        <f t="shared" si="1"/>
        <v>#DIV/0!</v>
      </c>
    </row>
    <row r="11" spans="1:8" ht="15" x14ac:dyDescent="0.25">
      <c r="A11" s="122">
        <v>6</v>
      </c>
      <c r="B11" s="49" t="s">
        <v>221</v>
      </c>
      <c r="C11" s="123">
        <v>281831</v>
      </c>
      <c r="D11" s="123"/>
      <c r="E11" s="123">
        <v>260440</v>
      </c>
      <c r="F11" s="123"/>
      <c r="G11" s="38">
        <f t="shared" si="0"/>
        <v>92.40999038430833</v>
      </c>
      <c r="H11" s="155" t="e">
        <f t="shared" si="1"/>
        <v>#DIV/0!</v>
      </c>
    </row>
    <row r="12" spans="1:8" ht="15" x14ac:dyDescent="0.25">
      <c r="A12" s="122">
        <v>7</v>
      </c>
      <c r="B12" s="49" t="s">
        <v>236</v>
      </c>
      <c r="C12" s="123">
        <v>491271</v>
      </c>
      <c r="D12" s="123"/>
      <c r="E12" s="123">
        <v>256289</v>
      </c>
      <c r="F12" s="123"/>
      <c r="G12" s="38">
        <f t="shared" si="0"/>
        <v>52.168558697745233</v>
      </c>
      <c r="H12" s="155" t="e">
        <f t="shared" si="1"/>
        <v>#DIV/0!</v>
      </c>
    </row>
    <row r="13" spans="1:8" ht="15" x14ac:dyDescent="0.25">
      <c r="A13" s="122">
        <v>8</v>
      </c>
      <c r="B13" s="49" t="s">
        <v>237</v>
      </c>
      <c r="C13" s="123">
        <v>335587.86</v>
      </c>
      <c r="D13" s="123"/>
      <c r="E13" s="123">
        <v>148254.89000000001</v>
      </c>
      <c r="F13" s="123"/>
      <c r="G13" s="38">
        <f t="shared" si="0"/>
        <v>44.177667809556645</v>
      </c>
      <c r="H13" s="155" t="e">
        <f t="shared" si="1"/>
        <v>#DIV/0!</v>
      </c>
    </row>
    <row r="14" spans="1:8" ht="15" x14ac:dyDescent="0.25">
      <c r="A14" s="122">
        <v>9</v>
      </c>
      <c r="B14" s="49" t="s">
        <v>238</v>
      </c>
      <c r="C14" s="123">
        <v>6958568</v>
      </c>
      <c r="D14" s="123"/>
      <c r="E14" s="123">
        <v>4417747</v>
      </c>
      <c r="F14" s="123"/>
      <c r="G14" s="38">
        <f t="shared" si="0"/>
        <v>63.486438589089019</v>
      </c>
      <c r="H14" s="155" t="e">
        <f t="shared" si="1"/>
        <v>#DIV/0!</v>
      </c>
    </row>
    <row r="15" spans="1:8" ht="15" x14ac:dyDescent="0.25">
      <c r="A15" s="122">
        <v>10</v>
      </c>
      <c r="B15" s="49" t="s">
        <v>239</v>
      </c>
      <c r="C15" s="123">
        <v>234146.82</v>
      </c>
      <c r="D15" s="123"/>
      <c r="E15" s="123">
        <v>216881.94</v>
      </c>
      <c r="F15" s="123"/>
      <c r="G15" s="38">
        <f t="shared" si="0"/>
        <v>92.62647256964668</v>
      </c>
      <c r="H15" s="155" t="e">
        <f t="shared" si="1"/>
        <v>#DIV/0!</v>
      </c>
    </row>
    <row r="16" spans="1:8" ht="15" x14ac:dyDescent="0.25">
      <c r="A16" s="122">
        <v>11</v>
      </c>
      <c r="B16" s="49" t="s">
        <v>240</v>
      </c>
      <c r="C16" s="123">
        <v>464741</v>
      </c>
      <c r="D16" s="123"/>
      <c r="E16" s="123">
        <v>201198</v>
      </c>
      <c r="F16" s="123"/>
      <c r="G16" s="38">
        <f t="shared" si="0"/>
        <v>43.292500554072056</v>
      </c>
      <c r="H16" s="155" t="e">
        <f t="shared" si="1"/>
        <v>#DIV/0!</v>
      </c>
    </row>
    <row r="17" spans="1:8" ht="15" x14ac:dyDescent="0.25">
      <c r="A17" s="122">
        <v>12</v>
      </c>
      <c r="B17" s="49" t="s">
        <v>241</v>
      </c>
      <c r="C17" s="123">
        <v>767711</v>
      </c>
      <c r="D17" s="123"/>
      <c r="E17" s="123">
        <v>387541</v>
      </c>
      <c r="F17" s="123"/>
      <c r="G17" s="38">
        <f t="shared" si="0"/>
        <v>50.480063461380652</v>
      </c>
      <c r="H17" s="155" t="e">
        <f t="shared" si="1"/>
        <v>#DIV/0!</v>
      </c>
    </row>
    <row r="18" spans="1:8" ht="15" x14ac:dyDescent="0.25">
      <c r="A18" s="122">
        <v>13</v>
      </c>
      <c r="B18" s="49" t="s">
        <v>242</v>
      </c>
      <c r="C18" s="123">
        <v>264387</v>
      </c>
      <c r="D18" s="123"/>
      <c r="E18" s="123">
        <v>153628</v>
      </c>
      <c r="F18" s="123"/>
      <c r="G18" s="38">
        <f t="shared" si="0"/>
        <v>58.107244304750232</v>
      </c>
      <c r="H18" s="155" t="e">
        <f t="shared" si="1"/>
        <v>#DIV/0!</v>
      </c>
    </row>
    <row r="19" spans="1:8" ht="15" x14ac:dyDescent="0.25">
      <c r="A19" s="122">
        <v>14</v>
      </c>
      <c r="B19" s="49" t="s">
        <v>243</v>
      </c>
      <c r="C19" s="123">
        <v>183087</v>
      </c>
      <c r="D19" s="123"/>
      <c r="E19" s="123">
        <v>129797</v>
      </c>
      <c r="F19" s="123"/>
      <c r="G19" s="38">
        <f t="shared" si="0"/>
        <v>70.893618880641441</v>
      </c>
      <c r="H19" s="155" t="e">
        <f t="shared" si="1"/>
        <v>#DIV/0!</v>
      </c>
    </row>
    <row r="20" spans="1:8" ht="15" x14ac:dyDescent="0.25">
      <c r="A20" s="122">
        <v>15</v>
      </c>
      <c r="B20" s="49" t="s">
        <v>222</v>
      </c>
      <c r="C20" s="123">
        <v>427286</v>
      </c>
      <c r="D20" s="123"/>
      <c r="E20" s="123">
        <v>398045</v>
      </c>
      <c r="F20" s="123"/>
      <c r="G20" s="38">
        <f t="shared" si="0"/>
        <v>93.156574285139229</v>
      </c>
      <c r="H20" s="155" t="e">
        <f t="shared" si="1"/>
        <v>#DIV/0!</v>
      </c>
    </row>
    <row r="21" spans="1:8" ht="15" x14ac:dyDescent="0.25">
      <c r="A21" s="122">
        <v>16</v>
      </c>
      <c r="B21" s="103" t="s">
        <v>244</v>
      </c>
      <c r="C21" s="123">
        <v>645206</v>
      </c>
      <c r="D21" s="123"/>
      <c r="E21" s="123">
        <v>521201</v>
      </c>
      <c r="F21" s="123"/>
      <c r="G21" s="38">
        <f t="shared" si="0"/>
        <v>80.780556907406321</v>
      </c>
      <c r="H21" s="155" t="e">
        <f t="shared" si="1"/>
        <v>#DIV/0!</v>
      </c>
    </row>
    <row r="22" spans="1:8" ht="15" x14ac:dyDescent="0.25">
      <c r="A22" s="122">
        <v>17</v>
      </c>
      <c r="B22" s="124" t="s">
        <v>245</v>
      </c>
      <c r="C22" s="125">
        <v>97843</v>
      </c>
      <c r="D22" s="125"/>
      <c r="E22" s="125">
        <v>28064</v>
      </c>
      <c r="F22" s="125"/>
      <c r="G22" s="126">
        <f t="shared" si="0"/>
        <v>28.682685526813366</v>
      </c>
      <c r="H22" s="155" t="e">
        <f t="shared" si="1"/>
        <v>#DIV/0!</v>
      </c>
    </row>
    <row r="23" spans="1:8" ht="15" x14ac:dyDescent="0.25">
      <c r="A23" s="122">
        <v>18</v>
      </c>
      <c r="B23" s="49" t="s">
        <v>246</v>
      </c>
      <c r="C23" s="123">
        <v>294344</v>
      </c>
      <c r="D23" s="123"/>
      <c r="E23" s="123">
        <v>226375</v>
      </c>
      <c r="F23" s="123"/>
      <c r="G23" s="38">
        <f t="shared" si="0"/>
        <v>76.908311363574597</v>
      </c>
      <c r="H23" s="155" t="e">
        <f t="shared" si="1"/>
        <v>#DIV/0!</v>
      </c>
    </row>
    <row r="24" spans="1:8" ht="15" x14ac:dyDescent="0.25">
      <c r="A24" s="122">
        <v>19</v>
      </c>
      <c r="B24" s="49" t="s">
        <v>247</v>
      </c>
      <c r="C24" s="123">
        <v>1800846.25</v>
      </c>
      <c r="D24" s="123"/>
      <c r="E24" s="123">
        <v>762071.87</v>
      </c>
      <c r="F24" s="123"/>
      <c r="G24" s="38">
        <f t="shared" si="0"/>
        <v>42.317431041100818</v>
      </c>
      <c r="H24" s="155" t="e">
        <f t="shared" si="1"/>
        <v>#DIV/0!</v>
      </c>
    </row>
    <row r="25" spans="1:8" ht="15" x14ac:dyDescent="0.25">
      <c r="A25" s="122">
        <v>20</v>
      </c>
      <c r="B25" s="49" t="s">
        <v>248</v>
      </c>
      <c r="C25" s="123">
        <v>170018</v>
      </c>
      <c r="D25" s="123"/>
      <c r="E25" s="123">
        <v>203225</v>
      </c>
      <c r="F25" s="123"/>
      <c r="G25" s="38">
        <f t="shared" si="0"/>
        <v>119.53146137467797</v>
      </c>
      <c r="H25" s="155" t="e">
        <f t="shared" si="1"/>
        <v>#DIV/0!</v>
      </c>
    </row>
    <row r="26" spans="1:8" ht="15" x14ac:dyDescent="0.25">
      <c r="A26" s="122">
        <v>21</v>
      </c>
      <c r="B26" s="49" t="s">
        <v>249</v>
      </c>
      <c r="C26" s="123">
        <v>571552</v>
      </c>
      <c r="D26" s="123"/>
      <c r="E26" s="123">
        <v>493348</v>
      </c>
      <c r="F26" s="123"/>
      <c r="G26" s="38">
        <f t="shared" si="0"/>
        <v>86.317255472817877</v>
      </c>
      <c r="H26" s="155" t="e">
        <f t="shared" si="1"/>
        <v>#DIV/0!</v>
      </c>
    </row>
    <row r="27" spans="1:8" ht="15" x14ac:dyDescent="0.25">
      <c r="A27" s="122">
        <v>22</v>
      </c>
      <c r="B27" s="49" t="s">
        <v>250</v>
      </c>
      <c r="C27" s="123">
        <v>4863898.18</v>
      </c>
      <c r="D27" s="123"/>
      <c r="E27" s="123">
        <v>4071256</v>
      </c>
      <c r="F27" s="123"/>
      <c r="G27" s="38">
        <f t="shared" si="0"/>
        <v>83.703561409667515</v>
      </c>
      <c r="H27" s="155" t="e">
        <f t="shared" si="1"/>
        <v>#DIV/0!</v>
      </c>
    </row>
    <row r="28" spans="1:8" ht="15" x14ac:dyDescent="0.25">
      <c r="A28" s="122">
        <v>23</v>
      </c>
      <c r="B28" s="49" t="s">
        <v>251</v>
      </c>
      <c r="C28" s="123">
        <v>2407925</v>
      </c>
      <c r="D28" s="123"/>
      <c r="E28" s="123">
        <v>993052</v>
      </c>
      <c r="F28" s="123"/>
      <c r="G28" s="38">
        <f t="shared" si="0"/>
        <v>41.240985495810712</v>
      </c>
      <c r="H28" s="155" t="e">
        <f t="shared" si="1"/>
        <v>#DIV/0!</v>
      </c>
    </row>
    <row r="29" spans="1:8" ht="15" x14ac:dyDescent="0.25">
      <c r="A29" s="122">
        <v>24</v>
      </c>
      <c r="B29" s="49" t="s">
        <v>252</v>
      </c>
      <c r="C29" s="123">
        <v>184615</v>
      </c>
      <c r="D29" s="123"/>
      <c r="E29" s="123">
        <v>157257</v>
      </c>
      <c r="F29" s="123"/>
      <c r="G29" s="38">
        <f t="shared" si="0"/>
        <v>85.181052460525962</v>
      </c>
      <c r="H29" s="155" t="e">
        <f t="shared" si="1"/>
        <v>#DIV/0!</v>
      </c>
    </row>
    <row r="30" spans="1:8" ht="15" x14ac:dyDescent="0.25">
      <c r="A30" s="122">
        <v>25</v>
      </c>
      <c r="B30" s="49" t="s">
        <v>253</v>
      </c>
      <c r="C30" s="123">
        <v>409271</v>
      </c>
      <c r="D30" s="123"/>
      <c r="E30" s="123">
        <v>215490</v>
      </c>
      <c r="F30" s="123"/>
      <c r="G30" s="38">
        <f t="shared" si="0"/>
        <v>52.652154684793203</v>
      </c>
      <c r="H30" s="155" t="e">
        <f t="shared" si="1"/>
        <v>#DIV/0!</v>
      </c>
    </row>
    <row r="31" spans="1:8" ht="15" x14ac:dyDescent="0.25">
      <c r="A31" s="122">
        <v>26</v>
      </c>
      <c r="B31" s="49" t="s">
        <v>254</v>
      </c>
      <c r="C31" s="123">
        <v>312377</v>
      </c>
      <c r="D31" s="123"/>
      <c r="E31" s="123">
        <v>309254</v>
      </c>
      <c r="F31" s="123"/>
      <c r="G31" s="38">
        <f t="shared" si="0"/>
        <v>99.000246497021223</v>
      </c>
      <c r="H31" s="155" t="e">
        <f t="shared" si="1"/>
        <v>#DIV/0!</v>
      </c>
    </row>
    <row r="32" spans="1:8" ht="15" x14ac:dyDescent="0.25">
      <c r="A32" s="122">
        <v>27</v>
      </c>
      <c r="B32" s="49" t="s">
        <v>255</v>
      </c>
      <c r="C32" s="123">
        <v>449038</v>
      </c>
      <c r="D32" s="123"/>
      <c r="E32" s="123">
        <v>514086</v>
      </c>
      <c r="F32" s="123"/>
      <c r="G32" s="38">
        <f t="shared" si="0"/>
        <v>114.48607912916056</v>
      </c>
      <c r="H32" s="155" t="e">
        <f t="shared" si="1"/>
        <v>#DIV/0!</v>
      </c>
    </row>
    <row r="33" spans="1:8" ht="15" x14ac:dyDescent="0.25">
      <c r="A33" s="122">
        <v>28</v>
      </c>
      <c r="B33" s="124" t="s">
        <v>276</v>
      </c>
      <c r="C33" s="125">
        <v>256707</v>
      </c>
      <c r="D33" s="125"/>
      <c r="E33" s="125">
        <v>91121</v>
      </c>
      <c r="F33" s="125"/>
      <c r="G33" s="126">
        <f t="shared" si="0"/>
        <v>35.496110351490223</v>
      </c>
      <c r="H33" s="155" t="e">
        <f t="shared" si="1"/>
        <v>#DIV/0!</v>
      </c>
    </row>
    <row r="34" spans="1:8" ht="15" x14ac:dyDescent="0.25">
      <c r="A34" s="122">
        <v>29</v>
      </c>
      <c r="B34" s="49" t="s">
        <v>256</v>
      </c>
      <c r="C34" s="123">
        <v>396052</v>
      </c>
      <c r="D34" s="123"/>
      <c r="E34" s="123">
        <v>336031</v>
      </c>
      <c r="F34" s="123"/>
      <c r="G34" s="38">
        <f t="shared" si="0"/>
        <v>84.845171846121218</v>
      </c>
      <c r="H34" s="155" t="e">
        <f t="shared" si="1"/>
        <v>#DIV/0!</v>
      </c>
    </row>
    <row r="35" spans="1:8" ht="15" x14ac:dyDescent="0.25">
      <c r="A35" s="122">
        <v>30</v>
      </c>
      <c r="B35" s="49" t="s">
        <v>300</v>
      </c>
      <c r="C35" s="123">
        <v>371146</v>
      </c>
      <c r="D35" s="123"/>
      <c r="E35" s="123">
        <v>247929</v>
      </c>
      <c r="F35" s="123"/>
      <c r="G35" s="38">
        <f t="shared" si="0"/>
        <v>66.800935480915868</v>
      </c>
      <c r="H35" s="155" t="e">
        <f t="shared" si="1"/>
        <v>#DIV/0!</v>
      </c>
    </row>
    <row r="36" spans="1:8" ht="15" x14ac:dyDescent="0.25">
      <c r="A36" s="122">
        <v>31</v>
      </c>
      <c r="B36" s="49" t="s">
        <v>257</v>
      </c>
      <c r="C36" s="123">
        <v>328300</v>
      </c>
      <c r="D36" s="123"/>
      <c r="E36" s="123">
        <v>326100</v>
      </c>
      <c r="F36" s="123"/>
      <c r="G36" s="38">
        <f t="shared" si="0"/>
        <v>99.329881206213827</v>
      </c>
      <c r="H36" s="155" t="e">
        <f t="shared" si="1"/>
        <v>#DIV/0!</v>
      </c>
    </row>
    <row r="37" spans="1:8" ht="15" x14ac:dyDescent="0.25">
      <c r="A37" s="122">
        <v>32</v>
      </c>
      <c r="B37" s="49" t="s">
        <v>258</v>
      </c>
      <c r="C37" s="123">
        <v>299469</v>
      </c>
      <c r="D37" s="123"/>
      <c r="E37" s="123">
        <v>185110</v>
      </c>
      <c r="F37" s="123"/>
      <c r="G37" s="38">
        <f t="shared" si="0"/>
        <v>61.812741886472388</v>
      </c>
      <c r="H37" s="155" t="e">
        <f t="shared" si="1"/>
        <v>#DIV/0!</v>
      </c>
    </row>
    <row r="38" spans="1:8" ht="15" x14ac:dyDescent="0.25">
      <c r="A38" s="122">
        <v>33</v>
      </c>
      <c r="B38" s="124" t="s">
        <v>223</v>
      </c>
      <c r="C38" s="125">
        <v>214320</v>
      </c>
      <c r="D38" s="125"/>
      <c r="E38" s="125">
        <v>90600</v>
      </c>
      <c r="F38" s="125"/>
      <c r="G38" s="126">
        <f t="shared" si="0"/>
        <v>42.273236282194851</v>
      </c>
      <c r="H38" s="155" t="e">
        <f t="shared" si="1"/>
        <v>#DIV/0!</v>
      </c>
    </row>
    <row r="39" spans="1:8" ht="15" x14ac:dyDescent="0.25">
      <c r="A39" s="122">
        <v>34</v>
      </c>
      <c r="B39" s="49" t="s">
        <v>259</v>
      </c>
      <c r="C39" s="123">
        <v>272260</v>
      </c>
      <c r="D39" s="123"/>
      <c r="E39" s="123">
        <v>349093</v>
      </c>
      <c r="F39" s="123"/>
      <c r="G39" s="38">
        <f t="shared" si="0"/>
        <v>128.2204510394476</v>
      </c>
      <c r="H39" s="155" t="e">
        <f t="shared" si="1"/>
        <v>#DIV/0!</v>
      </c>
    </row>
    <row r="40" spans="1:8" ht="15" x14ac:dyDescent="0.25">
      <c r="A40" s="122">
        <v>35</v>
      </c>
      <c r="B40" s="49" t="s">
        <v>260</v>
      </c>
      <c r="C40" s="123">
        <v>351253</v>
      </c>
      <c r="D40" s="123"/>
      <c r="E40" s="123">
        <v>431650.55</v>
      </c>
      <c r="F40" s="123"/>
      <c r="G40" s="38">
        <f t="shared" si="0"/>
        <v>122.88878671498891</v>
      </c>
      <c r="H40" s="155" t="e">
        <f t="shared" si="1"/>
        <v>#DIV/0!</v>
      </c>
    </row>
    <row r="41" spans="1:8" ht="15" x14ac:dyDescent="0.25">
      <c r="A41" s="122">
        <v>36</v>
      </c>
      <c r="B41" s="49" t="s">
        <v>261</v>
      </c>
      <c r="C41" s="123">
        <v>507588</v>
      </c>
      <c r="D41" s="123"/>
      <c r="E41" s="123">
        <v>339861</v>
      </c>
      <c r="F41" s="123"/>
      <c r="G41" s="38">
        <f t="shared" si="0"/>
        <v>66.956074611692941</v>
      </c>
      <c r="H41" s="155" t="e">
        <f t="shared" si="1"/>
        <v>#DIV/0!</v>
      </c>
    </row>
    <row r="42" spans="1:8" ht="15" x14ac:dyDescent="0.25">
      <c r="A42" s="122">
        <v>37</v>
      </c>
      <c r="B42" s="49" t="s">
        <v>262</v>
      </c>
      <c r="C42" s="123">
        <v>719871</v>
      </c>
      <c r="D42" s="123"/>
      <c r="E42" s="123">
        <v>399078</v>
      </c>
      <c r="F42" s="123"/>
      <c r="G42" s="38">
        <f t="shared" si="0"/>
        <v>55.437432539996749</v>
      </c>
      <c r="H42" s="155" t="e">
        <f t="shared" si="1"/>
        <v>#DIV/0!</v>
      </c>
    </row>
    <row r="43" spans="1:8" ht="15" x14ac:dyDescent="0.25">
      <c r="A43" s="122">
        <v>38</v>
      </c>
      <c r="B43" s="49" t="s">
        <v>263</v>
      </c>
      <c r="C43" s="123">
        <v>694024</v>
      </c>
      <c r="D43" s="123"/>
      <c r="E43" s="123">
        <v>336578</v>
      </c>
      <c r="F43" s="123"/>
      <c r="G43" s="38">
        <f t="shared" si="0"/>
        <v>48.496593777736791</v>
      </c>
      <c r="H43" s="155" t="e">
        <f t="shared" si="1"/>
        <v>#DIV/0!</v>
      </c>
    </row>
    <row r="44" spans="1:8" ht="15" x14ac:dyDescent="0.25">
      <c r="A44" s="122">
        <v>39</v>
      </c>
      <c r="B44" s="124" t="s">
        <v>264</v>
      </c>
      <c r="C44" s="125">
        <v>774711.65</v>
      </c>
      <c r="D44" s="125"/>
      <c r="E44" s="125">
        <v>316950.21000000002</v>
      </c>
      <c r="F44" s="125"/>
      <c r="G44" s="126">
        <f t="shared" si="0"/>
        <v>40.912023202439258</v>
      </c>
      <c r="H44" s="155" t="e">
        <f t="shared" si="1"/>
        <v>#DIV/0!</v>
      </c>
    </row>
    <row r="45" spans="1:8" ht="15" x14ac:dyDescent="0.25">
      <c r="A45" s="122">
        <v>40</v>
      </c>
      <c r="B45" s="49" t="s">
        <v>224</v>
      </c>
      <c r="C45" s="123">
        <v>190025</v>
      </c>
      <c r="D45" s="123"/>
      <c r="E45" s="123">
        <v>257169</v>
      </c>
      <c r="F45" s="123"/>
      <c r="G45" s="38">
        <f t="shared" si="0"/>
        <v>135.33429811866858</v>
      </c>
      <c r="H45" s="155" t="e">
        <f t="shared" si="1"/>
        <v>#DIV/0!</v>
      </c>
    </row>
    <row r="46" spans="1:8" ht="15" x14ac:dyDescent="0.25">
      <c r="A46" s="122">
        <v>41</v>
      </c>
      <c r="B46" s="103" t="s">
        <v>265</v>
      </c>
      <c r="C46" s="123">
        <v>295284</v>
      </c>
      <c r="D46" s="123"/>
      <c r="E46" s="123">
        <v>171364</v>
      </c>
      <c r="F46" s="123"/>
      <c r="G46" s="38">
        <f t="shared" si="0"/>
        <v>58.033621869115834</v>
      </c>
      <c r="H46" s="155" t="e">
        <f t="shared" si="1"/>
        <v>#DIV/0!</v>
      </c>
    </row>
    <row r="47" spans="1:8" ht="15" x14ac:dyDescent="0.25">
      <c r="A47" s="122">
        <v>42</v>
      </c>
      <c r="B47" s="124" t="s">
        <v>266</v>
      </c>
      <c r="C47" s="125">
        <v>352772</v>
      </c>
      <c r="D47" s="125"/>
      <c r="E47" s="125">
        <v>112187</v>
      </c>
      <c r="F47" s="125"/>
      <c r="G47" s="126">
        <f t="shared" si="0"/>
        <v>31.801560214529498</v>
      </c>
      <c r="H47" s="155" t="e">
        <f t="shared" si="1"/>
        <v>#DIV/0!</v>
      </c>
    </row>
    <row r="48" spans="1:8" ht="15" x14ac:dyDescent="0.25">
      <c r="A48" s="122">
        <v>43</v>
      </c>
      <c r="B48" s="49" t="s">
        <v>267</v>
      </c>
      <c r="C48" s="123">
        <v>196981</v>
      </c>
      <c r="D48" s="123"/>
      <c r="E48" s="123">
        <v>269513</v>
      </c>
      <c r="F48" s="123"/>
      <c r="G48" s="38">
        <f t="shared" si="0"/>
        <v>136.82182545524697</v>
      </c>
      <c r="H48" s="155" t="e">
        <f t="shared" si="1"/>
        <v>#DIV/0!</v>
      </c>
    </row>
    <row r="49" spans="1:8" ht="15" x14ac:dyDescent="0.25">
      <c r="A49" s="122">
        <v>44</v>
      </c>
      <c r="B49" s="49" t="s">
        <v>268</v>
      </c>
      <c r="C49" s="123">
        <v>90811.72</v>
      </c>
      <c r="D49" s="123"/>
      <c r="E49" s="123">
        <v>88195.09</v>
      </c>
      <c r="F49" s="123"/>
      <c r="G49" s="38">
        <f t="shared" si="0"/>
        <v>97.118620812379717</v>
      </c>
      <c r="H49" s="155" t="e">
        <f t="shared" si="1"/>
        <v>#DIV/0!</v>
      </c>
    </row>
    <row r="50" spans="1:8" ht="15" x14ac:dyDescent="0.25">
      <c r="A50" s="122">
        <v>45</v>
      </c>
      <c r="B50" s="49" t="s">
        <v>269</v>
      </c>
      <c r="C50" s="123">
        <v>337295</v>
      </c>
      <c r="D50" s="123"/>
      <c r="E50" s="123">
        <v>191610</v>
      </c>
      <c r="F50" s="123"/>
      <c r="G50" s="38">
        <f t="shared" si="0"/>
        <v>56.807838835440783</v>
      </c>
      <c r="H50" s="155" t="e">
        <f t="shared" si="1"/>
        <v>#DIV/0!</v>
      </c>
    </row>
    <row r="51" spans="1:8" ht="15" x14ac:dyDescent="0.25">
      <c r="A51" s="122">
        <v>46</v>
      </c>
      <c r="B51" s="49" t="s">
        <v>270</v>
      </c>
      <c r="C51" s="123">
        <v>232675.20000000001</v>
      </c>
      <c r="D51" s="123"/>
      <c r="E51" s="123">
        <v>253463.53</v>
      </c>
      <c r="F51" s="123"/>
      <c r="G51" s="38">
        <f t="shared" si="0"/>
        <v>108.9344846378127</v>
      </c>
      <c r="H51" s="155" t="e">
        <f t="shared" si="1"/>
        <v>#DIV/0!</v>
      </c>
    </row>
    <row r="52" spans="1:8" ht="15" x14ac:dyDescent="0.25">
      <c r="A52" s="122">
        <v>47</v>
      </c>
      <c r="B52" s="49" t="s">
        <v>271</v>
      </c>
      <c r="C52" s="123">
        <v>580945</v>
      </c>
      <c r="D52" s="123"/>
      <c r="E52" s="123">
        <v>638666</v>
      </c>
      <c r="F52" s="123"/>
      <c r="G52" s="38">
        <f t="shared" si="0"/>
        <v>109.93570819957139</v>
      </c>
      <c r="H52" s="155" t="e">
        <f t="shared" si="1"/>
        <v>#DIV/0!</v>
      </c>
    </row>
    <row r="53" spans="1:8" ht="15" x14ac:dyDescent="0.25">
      <c r="A53" s="122">
        <v>48</v>
      </c>
      <c r="B53" s="124" t="s">
        <v>225</v>
      </c>
      <c r="C53" s="125">
        <v>312612</v>
      </c>
      <c r="D53" s="125"/>
      <c r="E53" s="125">
        <v>121008</v>
      </c>
      <c r="F53" s="125"/>
      <c r="G53" s="126">
        <f t="shared" si="0"/>
        <v>38.708686806648494</v>
      </c>
      <c r="H53" s="155" t="e">
        <f t="shared" si="1"/>
        <v>#DIV/0!</v>
      </c>
    </row>
    <row r="54" spans="1:8" ht="15" x14ac:dyDescent="0.25">
      <c r="A54" s="122">
        <v>49</v>
      </c>
      <c r="B54" s="49" t="s">
        <v>272</v>
      </c>
      <c r="C54" s="123">
        <v>973466</v>
      </c>
      <c r="D54" s="123"/>
      <c r="E54" s="123">
        <v>763302</v>
      </c>
      <c r="F54" s="123"/>
      <c r="G54" s="38">
        <f t="shared" si="0"/>
        <v>78.410750863409717</v>
      </c>
      <c r="H54" s="155" t="e">
        <f t="shared" si="1"/>
        <v>#DIV/0!</v>
      </c>
    </row>
    <row r="55" spans="1:8" ht="15" x14ac:dyDescent="0.25">
      <c r="A55" s="122">
        <v>50</v>
      </c>
      <c r="B55" s="124" t="s">
        <v>273</v>
      </c>
      <c r="C55" s="125">
        <v>182396.21</v>
      </c>
      <c r="D55" s="125"/>
      <c r="E55" s="125">
        <v>44692.56</v>
      </c>
      <c r="F55" s="125"/>
      <c r="G55" s="126">
        <f t="shared" si="0"/>
        <v>24.503009135990272</v>
      </c>
      <c r="H55" s="155" t="e">
        <f t="shared" si="1"/>
        <v>#DIV/0!</v>
      </c>
    </row>
    <row r="56" spans="1:8" ht="15" x14ac:dyDescent="0.25">
      <c r="A56" s="122">
        <v>51</v>
      </c>
      <c r="B56" s="49" t="s">
        <v>274</v>
      </c>
      <c r="C56" s="123">
        <v>389668</v>
      </c>
      <c r="D56" s="123"/>
      <c r="E56" s="123">
        <v>406383</v>
      </c>
      <c r="F56" s="123"/>
      <c r="G56" s="38">
        <f t="shared" si="0"/>
        <v>104.28954905201351</v>
      </c>
      <c r="H56" s="155" t="e">
        <f t="shared" si="1"/>
        <v>#DIV/0!</v>
      </c>
    </row>
    <row r="57" spans="1:8" x14ac:dyDescent="0.2">
      <c r="D57" s="24" t="s">
        <v>465</v>
      </c>
    </row>
  </sheetData>
  <autoFilter ref="C5:H56"/>
  <mergeCells count="7">
    <mergeCell ref="A1:H1"/>
    <mergeCell ref="A2:H2"/>
    <mergeCell ref="C4:D4"/>
    <mergeCell ref="E4:F4"/>
    <mergeCell ref="G4:H4"/>
    <mergeCell ref="B4:B5"/>
    <mergeCell ref="A4:A5"/>
  </mergeCells>
  <conditionalFormatting sqref="H1:H4 H6:H1048576">
    <cfRule type="cellIs" dxfId="17" priority="1" operator="lessThan">
      <formula>40</formula>
    </cfRule>
  </conditionalFormatting>
  <pageMargins left="1.45" right="0.7" top="0.75" bottom="0.75" header="0.3" footer="0.3"/>
  <pageSetup paperSize="9" scale="8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2" sqref="C52"/>
    </sheetView>
  </sheetViews>
  <sheetFormatPr defaultRowHeight="12.75" x14ac:dyDescent="0.2"/>
  <cols>
    <col min="1" max="1" width="35.7109375" style="199" customWidth="1"/>
    <col min="2" max="2" width="10.85546875" style="199" customWidth="1"/>
    <col min="3" max="16384" width="9.140625" style="199"/>
  </cols>
  <sheetData>
    <row r="1" spans="1:6" ht="15.75" x14ac:dyDescent="0.25">
      <c r="A1" s="620" t="s">
        <v>464</v>
      </c>
      <c r="B1" s="620"/>
      <c r="C1" s="620"/>
      <c r="D1" s="620"/>
      <c r="E1" s="620"/>
      <c r="F1" s="620"/>
    </row>
    <row r="2" spans="1:6" ht="13.5" thickBot="1" x14ac:dyDescent="0.25">
      <c r="D2" s="199" t="s">
        <v>463</v>
      </c>
    </row>
    <row r="3" spans="1:6" ht="72" thickBot="1" x14ac:dyDescent="0.25">
      <c r="A3" s="232" t="s">
        <v>453</v>
      </c>
      <c r="B3" s="233" t="s">
        <v>454</v>
      </c>
      <c r="C3" s="233" t="s">
        <v>455</v>
      </c>
      <c r="D3" s="233" t="s">
        <v>456</v>
      </c>
      <c r="E3" s="233" t="s">
        <v>457</v>
      </c>
      <c r="F3" s="233" t="s">
        <v>458</v>
      </c>
    </row>
    <row r="4" spans="1:6" ht="15" customHeight="1" thickBot="1" x14ac:dyDescent="0.25">
      <c r="A4" s="234" t="s">
        <v>50</v>
      </c>
      <c r="B4" s="235">
        <v>17.739999999999998</v>
      </c>
      <c r="C4" s="235">
        <v>15.53</v>
      </c>
      <c r="D4" s="235">
        <v>87.5</v>
      </c>
      <c r="E4" s="235">
        <v>10.43</v>
      </c>
      <c r="F4" s="235">
        <v>58.8</v>
      </c>
    </row>
    <row r="5" spans="1:6" ht="15" customHeight="1" thickBot="1" x14ac:dyDescent="0.25">
      <c r="A5" s="234" t="s">
        <v>51</v>
      </c>
      <c r="B5" s="235">
        <v>1.46</v>
      </c>
      <c r="C5" s="235">
        <v>1.01</v>
      </c>
      <c r="D5" s="235">
        <v>69.3</v>
      </c>
      <c r="E5" s="235">
        <v>0.94</v>
      </c>
      <c r="F5" s="235">
        <v>64.5</v>
      </c>
    </row>
    <row r="6" spans="1:6" ht="15" customHeight="1" thickBot="1" x14ac:dyDescent="0.25">
      <c r="A6" s="234" t="s">
        <v>52</v>
      </c>
      <c r="B6" s="235">
        <v>20.89</v>
      </c>
      <c r="C6" s="235">
        <v>16.18</v>
      </c>
      <c r="D6" s="235">
        <v>77.400000000000006</v>
      </c>
      <c r="E6" s="235">
        <v>12.2</v>
      </c>
      <c r="F6" s="235">
        <v>58.4</v>
      </c>
    </row>
    <row r="7" spans="1:6" ht="15" customHeight="1" thickBot="1" x14ac:dyDescent="0.25">
      <c r="A7" s="234" t="s">
        <v>53</v>
      </c>
      <c r="B7" s="235">
        <v>66.290000000000006</v>
      </c>
      <c r="C7" s="235">
        <v>54.92</v>
      </c>
      <c r="D7" s="235">
        <v>82.8</v>
      </c>
      <c r="E7" s="235">
        <v>33.21</v>
      </c>
      <c r="F7" s="235">
        <v>50.1</v>
      </c>
    </row>
    <row r="8" spans="1:6" ht="15" customHeight="1" thickBot="1" x14ac:dyDescent="0.25">
      <c r="A8" s="234" t="s">
        <v>54</v>
      </c>
      <c r="B8" s="235">
        <v>14.13</v>
      </c>
      <c r="C8" s="235">
        <v>10.57</v>
      </c>
      <c r="D8" s="235">
        <v>74.8</v>
      </c>
      <c r="E8" s="235">
        <v>5.85</v>
      </c>
      <c r="F8" s="235">
        <v>41.4</v>
      </c>
    </row>
    <row r="9" spans="1:6" ht="15" customHeight="1" thickBot="1" x14ac:dyDescent="0.25">
      <c r="A9" s="234" t="s">
        <v>55</v>
      </c>
      <c r="B9" s="235">
        <v>20.29</v>
      </c>
      <c r="C9" s="235">
        <v>15.96</v>
      </c>
      <c r="D9" s="235">
        <v>78.599999999999994</v>
      </c>
      <c r="E9" s="235">
        <v>10.93</v>
      </c>
      <c r="F9" s="235">
        <v>53.8</v>
      </c>
    </row>
    <row r="10" spans="1:6" ht="15" customHeight="1" thickBot="1" x14ac:dyDescent="0.25">
      <c r="A10" s="234" t="s">
        <v>56</v>
      </c>
      <c r="B10" s="235">
        <v>40.770000000000003</v>
      </c>
      <c r="C10" s="235">
        <v>37.07</v>
      </c>
      <c r="D10" s="235">
        <v>90.9</v>
      </c>
      <c r="E10" s="235">
        <v>26.12</v>
      </c>
      <c r="F10" s="235">
        <v>64.099999999999994</v>
      </c>
    </row>
    <row r="11" spans="1:6" ht="15" customHeight="1" thickBot="1" x14ac:dyDescent="0.25">
      <c r="A11" s="234" t="s">
        <v>43</v>
      </c>
      <c r="B11" s="235">
        <v>4.05</v>
      </c>
      <c r="C11" s="235">
        <v>2.86</v>
      </c>
      <c r="D11" s="235">
        <v>70.5</v>
      </c>
      <c r="E11" s="235">
        <v>2.06</v>
      </c>
      <c r="F11" s="235">
        <v>50.8</v>
      </c>
    </row>
    <row r="12" spans="1:6" ht="15" customHeight="1" thickBot="1" x14ac:dyDescent="0.25">
      <c r="A12" s="234" t="s">
        <v>44</v>
      </c>
      <c r="B12" s="235">
        <v>3.59</v>
      </c>
      <c r="C12" s="235">
        <v>3.22</v>
      </c>
      <c r="D12" s="235">
        <v>89.9</v>
      </c>
      <c r="E12" s="235">
        <v>2.0699999999999998</v>
      </c>
      <c r="F12" s="235">
        <v>57.6</v>
      </c>
    </row>
    <row r="13" spans="1:6" ht="15" customHeight="1" thickBot="1" x14ac:dyDescent="0.25">
      <c r="A13" s="234" t="s">
        <v>310</v>
      </c>
      <c r="B13" s="235">
        <v>4.67</v>
      </c>
      <c r="C13" s="235">
        <v>3.31</v>
      </c>
      <c r="D13" s="235">
        <v>70.900000000000006</v>
      </c>
      <c r="E13" s="235">
        <v>2.4300000000000002</v>
      </c>
      <c r="F13" s="235">
        <v>52</v>
      </c>
    </row>
    <row r="14" spans="1:6" ht="15" customHeight="1" thickBot="1" x14ac:dyDescent="0.25">
      <c r="A14" s="234" t="s">
        <v>57</v>
      </c>
      <c r="B14" s="235">
        <v>1.79</v>
      </c>
      <c r="C14" s="235">
        <v>1.38</v>
      </c>
      <c r="D14" s="235">
        <v>77.099999999999994</v>
      </c>
      <c r="E14" s="235">
        <v>0.73</v>
      </c>
      <c r="F14" s="235">
        <v>41</v>
      </c>
    </row>
    <row r="15" spans="1:6" ht="15" customHeight="1" thickBot="1" x14ac:dyDescent="0.25">
      <c r="A15" s="234" t="s">
        <v>58</v>
      </c>
      <c r="B15" s="235">
        <v>1.91</v>
      </c>
      <c r="C15" s="235">
        <v>1.47</v>
      </c>
      <c r="D15" s="235">
        <v>77</v>
      </c>
      <c r="E15" s="235">
        <v>0.8</v>
      </c>
      <c r="F15" s="235">
        <v>42</v>
      </c>
    </row>
    <row r="16" spans="1:6" ht="15" customHeight="1" thickBot="1" x14ac:dyDescent="0.25">
      <c r="A16" s="234" t="s">
        <v>77</v>
      </c>
      <c r="B16" s="235">
        <v>4.3099999999999996</v>
      </c>
      <c r="C16" s="235">
        <v>2.92</v>
      </c>
      <c r="D16" s="235">
        <v>67.8</v>
      </c>
      <c r="E16" s="235">
        <v>2.62</v>
      </c>
      <c r="F16" s="235">
        <v>60.9</v>
      </c>
    </row>
    <row r="17" spans="1:6" ht="15" customHeight="1" thickBot="1" x14ac:dyDescent="0.25">
      <c r="A17" s="234" t="s">
        <v>78</v>
      </c>
      <c r="B17" s="235">
        <v>0.94</v>
      </c>
      <c r="C17" s="235">
        <v>0.81</v>
      </c>
      <c r="D17" s="235">
        <v>85.8</v>
      </c>
      <c r="E17" s="235">
        <v>0.62</v>
      </c>
      <c r="F17" s="235">
        <v>66.099999999999994</v>
      </c>
    </row>
    <row r="18" spans="1:6" ht="15" customHeight="1" thickBot="1" x14ac:dyDescent="0.25">
      <c r="A18" s="234" t="s">
        <v>59</v>
      </c>
      <c r="B18" s="235">
        <v>28.07</v>
      </c>
      <c r="C18" s="235">
        <v>25.99</v>
      </c>
      <c r="D18" s="235">
        <v>92.6</v>
      </c>
      <c r="E18" s="235">
        <v>19.03</v>
      </c>
      <c r="F18" s="235">
        <v>67.8</v>
      </c>
    </row>
    <row r="19" spans="1:6" ht="15" customHeight="1" thickBot="1" x14ac:dyDescent="0.25">
      <c r="A19" s="234" t="s">
        <v>65</v>
      </c>
      <c r="B19" s="235">
        <v>214.91</v>
      </c>
      <c r="C19" s="235">
        <v>173.98</v>
      </c>
      <c r="D19" s="235">
        <v>81</v>
      </c>
      <c r="E19" s="235">
        <v>88.35</v>
      </c>
      <c r="F19" s="235">
        <v>41.1</v>
      </c>
    </row>
    <row r="20" spans="1:6" ht="15" customHeight="1" thickBot="1" x14ac:dyDescent="0.25">
      <c r="A20" s="234" t="s">
        <v>60</v>
      </c>
      <c r="B20" s="235">
        <v>3.95</v>
      </c>
      <c r="C20" s="235">
        <v>3.28</v>
      </c>
      <c r="D20" s="235">
        <v>83.2</v>
      </c>
      <c r="E20" s="235">
        <v>2.34</v>
      </c>
      <c r="F20" s="235">
        <v>59.4</v>
      </c>
    </row>
    <row r="21" spans="1:6" ht="15" customHeight="1" thickBot="1" x14ac:dyDescent="0.25">
      <c r="A21" s="234" t="s">
        <v>188</v>
      </c>
      <c r="B21" s="235">
        <v>11.26</v>
      </c>
      <c r="C21" s="235">
        <v>9.08</v>
      </c>
      <c r="D21" s="235">
        <v>80.599999999999994</v>
      </c>
      <c r="E21" s="235">
        <v>3.11</v>
      </c>
      <c r="F21" s="235">
        <v>27.6</v>
      </c>
    </row>
    <row r="22" spans="1:6" ht="15" customHeight="1" thickBot="1" x14ac:dyDescent="0.25">
      <c r="A22" s="234" t="s">
        <v>61</v>
      </c>
      <c r="B22" s="235">
        <v>25.71</v>
      </c>
      <c r="C22" s="235">
        <v>20.68</v>
      </c>
      <c r="D22" s="235">
        <v>80.400000000000006</v>
      </c>
      <c r="E22" s="235">
        <v>9.66</v>
      </c>
      <c r="F22" s="235">
        <v>37.6</v>
      </c>
    </row>
    <row r="23" spans="1:6" ht="15" customHeight="1" thickBot="1" x14ac:dyDescent="0.25">
      <c r="A23" s="234" t="s">
        <v>62</v>
      </c>
      <c r="B23" s="235">
        <v>0.57999999999999996</v>
      </c>
      <c r="C23" s="235">
        <v>0.42</v>
      </c>
      <c r="D23" s="235">
        <v>71.3</v>
      </c>
      <c r="E23" s="235">
        <v>0.32</v>
      </c>
      <c r="F23" s="235">
        <v>55.6</v>
      </c>
    </row>
    <row r="24" spans="1:6" ht="15" customHeight="1" thickBot="1" x14ac:dyDescent="0.25">
      <c r="A24" s="234" t="s">
        <v>45</v>
      </c>
      <c r="B24" s="235">
        <v>2.44</v>
      </c>
      <c r="C24" s="235">
        <v>1.88</v>
      </c>
      <c r="D24" s="235">
        <v>77.099999999999994</v>
      </c>
      <c r="E24" s="235">
        <v>1.63</v>
      </c>
      <c r="F24" s="235">
        <v>66.900000000000006</v>
      </c>
    </row>
    <row r="25" spans="1:6" ht="15" customHeight="1" thickBot="1" x14ac:dyDescent="0.25">
      <c r="A25" s="234" t="s">
        <v>459</v>
      </c>
      <c r="B25" s="235">
        <v>7.22</v>
      </c>
      <c r="C25" s="235">
        <v>7.22</v>
      </c>
      <c r="D25" s="235">
        <v>100</v>
      </c>
      <c r="E25" s="235">
        <v>7.22</v>
      </c>
      <c r="F25" s="235">
        <v>100</v>
      </c>
    </row>
    <row r="26" spans="1:6" ht="15" customHeight="1" thickBot="1" x14ac:dyDescent="0.25">
      <c r="A26" s="234" t="s">
        <v>411</v>
      </c>
      <c r="B26" s="235">
        <v>6.09</v>
      </c>
      <c r="C26" s="235">
        <v>4.16</v>
      </c>
      <c r="D26" s="235">
        <v>68.3</v>
      </c>
      <c r="E26" s="235">
        <v>4</v>
      </c>
      <c r="F26" s="235">
        <v>65.7</v>
      </c>
    </row>
    <row r="27" spans="1:6" ht="15" customHeight="1" thickBot="1" x14ac:dyDescent="0.25">
      <c r="A27" s="234" t="s">
        <v>189</v>
      </c>
      <c r="B27" s="235">
        <v>4.16</v>
      </c>
      <c r="C27" s="235">
        <v>2.34</v>
      </c>
      <c r="D27" s="235">
        <v>56.2</v>
      </c>
      <c r="E27" s="235">
        <v>1.82</v>
      </c>
      <c r="F27" s="235">
        <v>43.7</v>
      </c>
    </row>
    <row r="28" spans="1:6" ht="15" customHeight="1" thickBot="1" x14ac:dyDescent="0.25">
      <c r="A28" s="234" t="s">
        <v>412</v>
      </c>
      <c r="B28" s="235">
        <v>0.04</v>
      </c>
      <c r="C28" s="235">
        <v>0.02</v>
      </c>
      <c r="D28" s="235">
        <v>63.3</v>
      </c>
      <c r="E28" s="235">
        <v>0.01</v>
      </c>
      <c r="F28" s="235">
        <v>15</v>
      </c>
    </row>
    <row r="29" spans="1:6" ht="15" customHeight="1" thickBot="1" x14ac:dyDescent="0.25">
      <c r="A29" s="234" t="s">
        <v>460</v>
      </c>
      <c r="B29" s="235">
        <v>0.36</v>
      </c>
      <c r="C29" s="235">
        <v>0.21</v>
      </c>
      <c r="D29" s="235">
        <v>57.4</v>
      </c>
      <c r="E29" s="235">
        <v>0.19</v>
      </c>
      <c r="F29" s="235">
        <v>52.9</v>
      </c>
    </row>
    <row r="30" spans="1:6" ht="15" customHeight="1" thickBot="1" x14ac:dyDescent="0.25">
      <c r="A30" s="234" t="s">
        <v>461</v>
      </c>
      <c r="B30" s="235">
        <v>0.01</v>
      </c>
      <c r="C30" s="235">
        <v>0</v>
      </c>
      <c r="D30" s="235">
        <v>56.6</v>
      </c>
      <c r="E30" s="235">
        <v>0</v>
      </c>
      <c r="F30" s="235">
        <v>46.2</v>
      </c>
    </row>
    <row r="31" spans="1:6" ht="15" customHeight="1" thickBot="1" x14ac:dyDescent="0.25">
      <c r="A31" s="234" t="s">
        <v>413</v>
      </c>
      <c r="B31" s="235">
        <v>0.28999999999999998</v>
      </c>
      <c r="C31" s="235">
        <v>0.23</v>
      </c>
      <c r="D31" s="235">
        <v>79.3</v>
      </c>
      <c r="E31" s="235">
        <v>0.18</v>
      </c>
      <c r="F31" s="235">
        <v>61.3</v>
      </c>
    </row>
    <row r="32" spans="1:6" ht="15" customHeight="1" thickBot="1" x14ac:dyDescent="0.25">
      <c r="A32" s="234" t="s">
        <v>414</v>
      </c>
      <c r="B32" s="235">
        <v>6.77</v>
      </c>
      <c r="C32" s="235">
        <v>4.76</v>
      </c>
      <c r="D32" s="235">
        <v>70.400000000000006</v>
      </c>
      <c r="E32" s="235">
        <v>4.62</v>
      </c>
      <c r="F32" s="235">
        <v>68.2</v>
      </c>
    </row>
    <row r="33" spans="1:6" ht="15" customHeight="1" thickBot="1" x14ac:dyDescent="0.25">
      <c r="A33" s="234" t="s">
        <v>415</v>
      </c>
      <c r="B33" s="235">
        <v>7.48</v>
      </c>
      <c r="C33" s="235">
        <v>5.14</v>
      </c>
      <c r="D33" s="235">
        <v>68.7</v>
      </c>
      <c r="E33" s="235">
        <v>4.82</v>
      </c>
      <c r="F33" s="235">
        <v>64.5</v>
      </c>
    </row>
    <row r="34" spans="1:6" ht="15" customHeight="1" thickBot="1" x14ac:dyDescent="0.25">
      <c r="A34" s="234" t="s">
        <v>462</v>
      </c>
      <c r="B34" s="235">
        <v>2.0299999999999998</v>
      </c>
      <c r="C34" s="235">
        <v>1.86</v>
      </c>
      <c r="D34" s="235">
        <v>91.4</v>
      </c>
      <c r="E34" s="235">
        <v>1.84</v>
      </c>
      <c r="F34" s="235">
        <v>90.7</v>
      </c>
    </row>
    <row r="35" spans="1:6" ht="15" customHeight="1" thickBot="1" x14ac:dyDescent="0.25">
      <c r="A35" s="234" t="s">
        <v>416</v>
      </c>
      <c r="B35" s="235">
        <v>1.07</v>
      </c>
      <c r="C35" s="235">
        <v>0.94</v>
      </c>
      <c r="D35" s="235">
        <v>87.3</v>
      </c>
      <c r="E35" s="235">
        <v>0.94</v>
      </c>
      <c r="F35" s="235">
        <v>87.3</v>
      </c>
    </row>
    <row r="36" spans="1:6" ht="15" customHeight="1" thickBot="1" x14ac:dyDescent="0.25">
      <c r="A36" s="234" t="s">
        <v>417</v>
      </c>
      <c r="B36" s="235">
        <v>0.03</v>
      </c>
      <c r="C36" s="235">
        <v>0.01</v>
      </c>
      <c r="D36" s="235">
        <v>47.9</v>
      </c>
      <c r="E36" s="235">
        <v>0</v>
      </c>
      <c r="F36" s="235">
        <v>0</v>
      </c>
    </row>
    <row r="37" spans="1:6" ht="15" customHeight="1" thickBot="1" x14ac:dyDescent="0.25">
      <c r="A37" s="234" t="s">
        <v>83</v>
      </c>
      <c r="B37" s="235">
        <v>0.36</v>
      </c>
      <c r="C37" s="235">
        <v>0.25</v>
      </c>
      <c r="D37" s="235">
        <v>69.900000000000006</v>
      </c>
      <c r="E37" s="235">
        <v>0.23</v>
      </c>
      <c r="F37" s="235">
        <v>62.5</v>
      </c>
    </row>
    <row r="38" spans="1:6" ht="15" customHeight="1" thickBot="1" x14ac:dyDescent="0.25">
      <c r="A38" s="234" t="s">
        <v>88</v>
      </c>
      <c r="B38" s="235">
        <v>0.12</v>
      </c>
      <c r="C38" s="235">
        <v>0.08</v>
      </c>
      <c r="D38" s="235">
        <v>61.4</v>
      </c>
      <c r="E38" s="235">
        <v>0.04</v>
      </c>
      <c r="F38" s="235">
        <v>29</v>
      </c>
    </row>
    <row r="39" spans="1:6" ht="15" customHeight="1" thickBot="1" x14ac:dyDescent="0.25">
      <c r="A39" s="234" t="s">
        <v>418</v>
      </c>
      <c r="B39" s="235">
        <v>1.08</v>
      </c>
      <c r="C39" s="235">
        <v>0.9</v>
      </c>
      <c r="D39" s="235">
        <v>82.6</v>
      </c>
      <c r="E39" s="235">
        <v>0.75</v>
      </c>
      <c r="F39" s="235">
        <v>69.599999999999994</v>
      </c>
    </row>
    <row r="40" spans="1:6" ht="15" customHeight="1" thickBot="1" x14ac:dyDescent="0.25">
      <c r="A40" s="234" t="s">
        <v>419</v>
      </c>
      <c r="B40" s="235">
        <v>0.05</v>
      </c>
      <c r="C40" s="235">
        <v>0.03</v>
      </c>
      <c r="D40" s="235">
        <v>55.4</v>
      </c>
      <c r="E40" s="235">
        <v>0.03</v>
      </c>
      <c r="F40" s="235">
        <v>49.2</v>
      </c>
    </row>
    <row r="41" spans="1:6" ht="15" customHeight="1" thickBot="1" x14ac:dyDescent="0.25">
      <c r="A41" s="234" t="s">
        <v>420</v>
      </c>
      <c r="B41" s="235">
        <v>1.56</v>
      </c>
      <c r="C41" s="235">
        <v>1.28</v>
      </c>
      <c r="D41" s="235">
        <v>82.3</v>
      </c>
      <c r="E41" s="235">
        <v>0.88</v>
      </c>
      <c r="F41" s="235">
        <v>56.4</v>
      </c>
    </row>
    <row r="42" spans="1:6" ht="15" customHeight="1" thickBot="1" x14ac:dyDescent="0.25">
      <c r="A42" s="234" t="s">
        <v>421</v>
      </c>
      <c r="B42" s="235">
        <v>7.0000000000000007E-2</v>
      </c>
      <c r="C42" s="235">
        <v>0.05</v>
      </c>
      <c r="D42" s="235">
        <v>66.8</v>
      </c>
      <c r="E42" s="235">
        <v>0.03</v>
      </c>
      <c r="F42" s="235">
        <v>35.299999999999997</v>
      </c>
    </row>
    <row r="43" spans="1:6" ht="15" customHeight="1" thickBot="1" x14ac:dyDescent="0.25">
      <c r="A43" s="234" t="s">
        <v>422</v>
      </c>
      <c r="B43" s="235">
        <v>0.54</v>
      </c>
      <c r="C43" s="235">
        <v>0.34</v>
      </c>
      <c r="D43" s="235">
        <v>62.8</v>
      </c>
      <c r="E43" s="235">
        <v>0.21</v>
      </c>
      <c r="F43" s="235">
        <v>38.5</v>
      </c>
    </row>
    <row r="44" spans="1:6" ht="15" customHeight="1" thickBot="1" x14ac:dyDescent="0.25">
      <c r="A44" s="234" t="s">
        <v>53</v>
      </c>
      <c r="B44" s="235">
        <v>20.8</v>
      </c>
      <c r="C44" s="235">
        <v>16.43</v>
      </c>
      <c r="D44" s="235">
        <v>79</v>
      </c>
      <c r="E44" s="235">
        <v>9.66</v>
      </c>
      <c r="F44" s="235">
        <v>46.4</v>
      </c>
    </row>
    <row r="45" spans="1:6" ht="15" customHeight="1" thickBot="1" x14ac:dyDescent="0.25">
      <c r="A45" s="234" t="s">
        <v>56</v>
      </c>
      <c r="B45" s="235">
        <v>8.77</v>
      </c>
      <c r="C45" s="235">
        <v>6.95</v>
      </c>
      <c r="D45" s="235">
        <v>79.2</v>
      </c>
      <c r="E45" s="235">
        <v>4.84</v>
      </c>
      <c r="F45" s="235">
        <v>55.2</v>
      </c>
    </row>
    <row r="46" spans="1:6" ht="15" customHeight="1" thickBot="1" x14ac:dyDescent="0.25">
      <c r="A46" s="234" t="s">
        <v>65</v>
      </c>
      <c r="B46" s="235">
        <v>22.89</v>
      </c>
      <c r="C46" s="235">
        <v>16.96</v>
      </c>
      <c r="D46" s="235">
        <v>74.099999999999994</v>
      </c>
      <c r="E46" s="235">
        <v>0</v>
      </c>
      <c r="F46" s="235">
        <v>0</v>
      </c>
    </row>
    <row r="47" spans="1:6" ht="15" customHeight="1" thickBot="1" x14ac:dyDescent="0.25">
      <c r="A47" s="236"/>
      <c r="B47" s="237">
        <v>581.55999999999995</v>
      </c>
      <c r="C47" s="237">
        <v>472.69</v>
      </c>
      <c r="D47" s="237">
        <v>81.28</v>
      </c>
      <c r="E47" s="237">
        <v>277.8</v>
      </c>
      <c r="F47" s="237">
        <v>47.77</v>
      </c>
    </row>
    <row r="48" spans="1:6" ht="15" customHeight="1" x14ac:dyDescent="0.2">
      <c r="C48" s="199" t="s">
        <v>466</v>
      </c>
    </row>
  </sheetData>
  <mergeCells count="1">
    <mergeCell ref="A1:F1"/>
  </mergeCells>
  <pageMargins left="1.45" right="0.7" top="0.75" bottom="0.75" header="0.3" footer="0.3"/>
  <pageSetup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="60" zoomScaleNormal="100"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C55" sqref="C55"/>
    </sheetView>
  </sheetViews>
  <sheetFormatPr defaultRowHeight="15" x14ac:dyDescent="0.2"/>
  <cols>
    <col min="1" max="1" width="9.140625" style="412"/>
    <col min="2" max="2" width="15.140625" style="411" bestFit="1" customWidth="1"/>
    <col min="3" max="3" width="20" style="250" bestFit="1" customWidth="1"/>
    <col min="4" max="4" width="21.42578125" style="250" bestFit="1" customWidth="1"/>
    <col min="5" max="5" width="11.85546875" style="411" bestFit="1" customWidth="1"/>
    <col min="6" max="16384" width="9.140625" style="411"/>
  </cols>
  <sheetData>
    <row r="1" spans="1:7" ht="15.75" x14ac:dyDescent="0.2">
      <c r="A1" s="468" t="s">
        <v>879</v>
      </c>
      <c r="B1" s="468"/>
      <c r="C1" s="468"/>
      <c r="D1" s="468"/>
      <c r="E1" s="468"/>
    </row>
    <row r="2" spans="1:7" x14ac:dyDescent="0.2">
      <c r="D2" s="250" t="s">
        <v>880</v>
      </c>
    </row>
    <row r="3" spans="1:7" s="416" customFormat="1" ht="24.95" customHeight="1" x14ac:dyDescent="0.2">
      <c r="A3" s="413" t="s">
        <v>111</v>
      </c>
      <c r="B3" s="414" t="s">
        <v>881</v>
      </c>
      <c r="C3" s="415" t="s">
        <v>229</v>
      </c>
      <c r="D3" s="415" t="s">
        <v>882</v>
      </c>
      <c r="E3" s="386" t="s">
        <v>883</v>
      </c>
    </row>
    <row r="4" spans="1:7" x14ac:dyDescent="0.2">
      <c r="A4" s="417">
        <v>1</v>
      </c>
      <c r="B4" s="1" t="s">
        <v>529</v>
      </c>
      <c r="C4" s="418">
        <v>66811</v>
      </c>
      <c r="D4" s="418">
        <v>118643</v>
      </c>
      <c r="E4" s="385">
        <f t="shared" ref="E4:E54" si="0">D4*100/C4</f>
        <v>177.5800392150993</v>
      </c>
      <c r="F4" s="250"/>
      <c r="G4" s="250"/>
    </row>
    <row r="5" spans="1:7" x14ac:dyDescent="0.2">
      <c r="A5" s="417">
        <v>2</v>
      </c>
      <c r="B5" s="1" t="s">
        <v>530</v>
      </c>
      <c r="C5" s="418">
        <v>114724</v>
      </c>
      <c r="D5" s="418">
        <v>56125</v>
      </c>
      <c r="E5" s="385">
        <f t="shared" si="0"/>
        <v>48.921760050207453</v>
      </c>
      <c r="F5" s="250"/>
      <c r="G5" s="250"/>
    </row>
    <row r="6" spans="1:7" x14ac:dyDescent="0.2">
      <c r="A6" s="417">
        <v>3</v>
      </c>
      <c r="B6" s="414" t="s">
        <v>531</v>
      </c>
      <c r="C6" s="418">
        <v>316027</v>
      </c>
      <c r="D6" s="418">
        <v>71988</v>
      </c>
      <c r="E6" s="385">
        <f t="shared" si="0"/>
        <v>22.779066345597052</v>
      </c>
      <c r="F6" s="250"/>
      <c r="G6" s="250"/>
    </row>
    <row r="7" spans="1:7" x14ac:dyDescent="0.2">
      <c r="A7" s="417">
        <v>4</v>
      </c>
      <c r="B7" s="1" t="s">
        <v>884</v>
      </c>
      <c r="C7" s="418">
        <v>176202</v>
      </c>
      <c r="D7" s="418">
        <v>198637</v>
      </c>
      <c r="E7" s="385">
        <f t="shared" si="0"/>
        <v>112.73254560107149</v>
      </c>
      <c r="F7" s="250"/>
      <c r="G7" s="250"/>
    </row>
    <row r="8" spans="1:7" x14ac:dyDescent="0.2">
      <c r="A8" s="417">
        <v>5</v>
      </c>
      <c r="B8" s="1" t="s">
        <v>533</v>
      </c>
      <c r="C8" s="418">
        <v>377191</v>
      </c>
      <c r="D8" s="418">
        <v>189283</v>
      </c>
      <c r="E8" s="385">
        <f t="shared" si="0"/>
        <v>50.182268399829262</v>
      </c>
      <c r="F8" s="250"/>
      <c r="G8" s="250"/>
    </row>
    <row r="9" spans="1:7" x14ac:dyDescent="0.2">
      <c r="A9" s="417">
        <v>6</v>
      </c>
      <c r="B9" s="1" t="s">
        <v>534</v>
      </c>
      <c r="C9" s="418">
        <v>299229</v>
      </c>
      <c r="D9" s="418">
        <v>409617</v>
      </c>
      <c r="E9" s="385">
        <f t="shared" si="0"/>
        <v>136.89080938010687</v>
      </c>
      <c r="F9" s="250"/>
      <c r="G9" s="250"/>
    </row>
    <row r="10" spans="1:7" x14ac:dyDescent="0.2">
      <c r="A10" s="417">
        <v>7</v>
      </c>
      <c r="B10" s="1" t="s">
        <v>535</v>
      </c>
      <c r="C10" s="418">
        <v>505330</v>
      </c>
      <c r="D10" s="418">
        <v>246584</v>
      </c>
      <c r="E10" s="385">
        <f t="shared" si="0"/>
        <v>48.796627946094631</v>
      </c>
      <c r="F10" s="250"/>
      <c r="G10" s="250"/>
    </row>
    <row r="11" spans="1:7" x14ac:dyDescent="0.2">
      <c r="A11" s="417">
        <v>8</v>
      </c>
      <c r="B11" s="1" t="s">
        <v>536</v>
      </c>
      <c r="C11" s="418">
        <v>362421</v>
      </c>
      <c r="D11" s="418">
        <v>148987</v>
      </c>
      <c r="E11" s="385">
        <f t="shared" si="0"/>
        <v>41.108820956843012</v>
      </c>
      <c r="F11" s="250"/>
      <c r="G11" s="250"/>
    </row>
    <row r="12" spans="1:7" x14ac:dyDescent="0.2">
      <c r="A12" s="417">
        <v>9</v>
      </c>
      <c r="B12" s="1" t="s">
        <v>537</v>
      </c>
      <c r="C12" s="418">
        <v>7211392</v>
      </c>
      <c r="D12" s="418">
        <v>6065365</v>
      </c>
      <c r="E12" s="385">
        <f t="shared" si="0"/>
        <v>84.108102846163405</v>
      </c>
      <c r="F12" s="250"/>
      <c r="G12" s="250"/>
    </row>
    <row r="13" spans="1:7" x14ac:dyDescent="0.2">
      <c r="A13" s="417">
        <v>10</v>
      </c>
      <c r="B13" s="1" t="s">
        <v>538</v>
      </c>
      <c r="C13" s="418">
        <v>256708</v>
      </c>
      <c r="D13" s="418">
        <v>225209</v>
      </c>
      <c r="E13" s="385">
        <f t="shared" si="0"/>
        <v>87.729638343955003</v>
      </c>
      <c r="F13" s="250"/>
      <c r="G13" s="250"/>
    </row>
    <row r="14" spans="1:7" x14ac:dyDescent="0.2">
      <c r="A14" s="417">
        <v>11</v>
      </c>
      <c r="B14" s="1" t="s">
        <v>539</v>
      </c>
      <c r="C14" s="418">
        <v>551447</v>
      </c>
      <c r="D14" s="418">
        <v>229907</v>
      </c>
      <c r="E14" s="385">
        <f t="shared" si="0"/>
        <v>41.691585954769906</v>
      </c>
      <c r="F14" s="250"/>
      <c r="G14" s="250"/>
    </row>
    <row r="15" spans="1:7" x14ac:dyDescent="0.2">
      <c r="A15" s="417">
        <v>12</v>
      </c>
      <c r="B15" s="1" t="s">
        <v>540</v>
      </c>
      <c r="C15" s="418">
        <v>913990</v>
      </c>
      <c r="D15" s="418">
        <v>427781</v>
      </c>
      <c r="E15" s="385">
        <f t="shared" si="0"/>
        <v>46.803684941848381</v>
      </c>
      <c r="F15" s="250"/>
      <c r="G15" s="250"/>
    </row>
    <row r="16" spans="1:7" x14ac:dyDescent="0.2">
      <c r="A16" s="417">
        <v>13</v>
      </c>
      <c r="B16" s="1" t="s">
        <v>541</v>
      </c>
      <c r="C16" s="418">
        <v>330106</v>
      </c>
      <c r="D16" s="418">
        <v>184131</v>
      </c>
      <c r="E16" s="385">
        <f t="shared" si="0"/>
        <v>55.779355722101386</v>
      </c>
      <c r="F16" s="250"/>
      <c r="G16" s="250"/>
    </row>
    <row r="17" spans="1:7" x14ac:dyDescent="0.2">
      <c r="A17" s="417">
        <v>14</v>
      </c>
      <c r="B17" s="1" t="s">
        <v>542</v>
      </c>
      <c r="C17" s="418">
        <v>218673</v>
      </c>
      <c r="D17" s="418">
        <v>148596</v>
      </c>
      <c r="E17" s="385">
        <f t="shared" si="0"/>
        <v>67.953519638912894</v>
      </c>
      <c r="F17" s="250"/>
      <c r="G17" s="250"/>
    </row>
    <row r="18" spans="1:7" x14ac:dyDescent="0.2">
      <c r="A18" s="417">
        <v>15</v>
      </c>
      <c r="B18" s="1" t="s">
        <v>543</v>
      </c>
      <c r="C18" s="418">
        <v>493056</v>
      </c>
      <c r="D18" s="418">
        <v>563773</v>
      </c>
      <c r="E18" s="385">
        <f t="shared" si="0"/>
        <v>114.34258988836967</v>
      </c>
      <c r="F18" s="250"/>
      <c r="G18" s="250"/>
    </row>
    <row r="19" spans="1:7" x14ac:dyDescent="0.2">
      <c r="A19" s="417">
        <v>16</v>
      </c>
      <c r="B19" s="1" t="s">
        <v>544</v>
      </c>
      <c r="C19" s="418">
        <v>648898</v>
      </c>
      <c r="D19" s="418">
        <v>654499</v>
      </c>
      <c r="E19" s="385">
        <f t="shared" si="0"/>
        <v>100.86315568856739</v>
      </c>
      <c r="F19" s="250"/>
      <c r="G19" s="250"/>
    </row>
    <row r="20" spans="1:7" x14ac:dyDescent="0.2">
      <c r="A20" s="417">
        <v>17</v>
      </c>
      <c r="B20" s="414" t="s">
        <v>545</v>
      </c>
      <c r="C20" s="418">
        <v>111775</v>
      </c>
      <c r="D20" s="418">
        <v>37620</v>
      </c>
      <c r="E20" s="385">
        <f t="shared" si="0"/>
        <v>33.656900022366358</v>
      </c>
      <c r="F20" s="250"/>
      <c r="G20" s="250"/>
    </row>
    <row r="21" spans="1:7" x14ac:dyDescent="0.2">
      <c r="A21" s="417">
        <v>18</v>
      </c>
      <c r="B21" s="1" t="s">
        <v>546</v>
      </c>
      <c r="C21" s="418">
        <v>362458</v>
      </c>
      <c r="D21" s="418">
        <v>301007</v>
      </c>
      <c r="E21" s="385">
        <f t="shared" si="0"/>
        <v>83.046035678616562</v>
      </c>
      <c r="F21" s="250"/>
      <c r="G21" s="250"/>
    </row>
    <row r="22" spans="1:7" x14ac:dyDescent="0.2">
      <c r="A22" s="417">
        <v>19</v>
      </c>
      <c r="B22" s="1" t="s">
        <v>547</v>
      </c>
      <c r="C22" s="418">
        <v>1983073</v>
      </c>
      <c r="D22" s="418">
        <v>926739</v>
      </c>
      <c r="E22" s="385">
        <f t="shared" si="0"/>
        <v>46.732470262062968</v>
      </c>
      <c r="F22" s="250"/>
      <c r="G22" s="250"/>
    </row>
    <row r="23" spans="1:7" x14ac:dyDescent="0.2">
      <c r="A23" s="417">
        <v>20</v>
      </c>
      <c r="B23" s="1" t="s">
        <v>548</v>
      </c>
      <c r="C23" s="418">
        <v>192343</v>
      </c>
      <c r="D23" s="418">
        <v>242731</v>
      </c>
      <c r="E23" s="385">
        <f t="shared" si="0"/>
        <v>126.19695023993594</v>
      </c>
      <c r="F23" s="250"/>
      <c r="G23" s="250"/>
    </row>
    <row r="24" spans="1:7" x14ac:dyDescent="0.2">
      <c r="A24" s="417">
        <v>21</v>
      </c>
      <c r="B24" s="1" t="s">
        <v>549</v>
      </c>
      <c r="C24" s="418">
        <v>635277</v>
      </c>
      <c r="D24" s="418">
        <v>521276</v>
      </c>
      <c r="E24" s="385">
        <f t="shared" si="0"/>
        <v>82.054914627792286</v>
      </c>
      <c r="F24" s="250"/>
      <c r="G24" s="250"/>
    </row>
    <row r="25" spans="1:7" x14ac:dyDescent="0.2">
      <c r="A25" s="417">
        <v>22</v>
      </c>
      <c r="B25" s="1" t="s">
        <v>550</v>
      </c>
      <c r="C25" s="418">
        <v>5199854</v>
      </c>
      <c r="D25" s="418">
        <v>4838859</v>
      </c>
      <c r="E25" s="385">
        <f t="shared" si="0"/>
        <v>93.057593540126319</v>
      </c>
      <c r="F25" s="250"/>
      <c r="G25" s="250"/>
    </row>
    <row r="26" spans="1:7" x14ac:dyDescent="0.2">
      <c r="A26" s="417">
        <v>23</v>
      </c>
      <c r="B26" s="1" t="s">
        <v>551</v>
      </c>
      <c r="C26" s="418">
        <v>2669466</v>
      </c>
      <c r="D26" s="418">
        <v>1383086</v>
      </c>
      <c r="E26" s="385">
        <f t="shared" si="0"/>
        <v>51.811336049981534</v>
      </c>
      <c r="F26" s="250"/>
      <c r="G26" s="250"/>
    </row>
    <row r="27" spans="1:7" x14ac:dyDescent="0.2">
      <c r="A27" s="417">
        <v>24</v>
      </c>
      <c r="B27" s="1" t="s">
        <v>552</v>
      </c>
      <c r="C27" s="418">
        <v>187032</v>
      </c>
      <c r="D27" s="418">
        <v>168702</v>
      </c>
      <c r="E27" s="385">
        <f t="shared" si="0"/>
        <v>90.19953804696523</v>
      </c>
      <c r="F27" s="250"/>
      <c r="G27" s="250"/>
    </row>
    <row r="28" spans="1:7" x14ac:dyDescent="0.2">
      <c r="A28" s="417">
        <v>25</v>
      </c>
      <c r="B28" s="1" t="s">
        <v>553</v>
      </c>
      <c r="C28" s="418">
        <v>503739</v>
      </c>
      <c r="D28" s="418">
        <v>254459</v>
      </c>
      <c r="E28" s="385">
        <f t="shared" si="0"/>
        <v>50.514055890054173</v>
      </c>
      <c r="F28" s="250"/>
      <c r="G28" s="250"/>
    </row>
    <row r="29" spans="1:7" x14ac:dyDescent="0.2">
      <c r="A29" s="417">
        <v>26</v>
      </c>
      <c r="B29" s="1" t="s">
        <v>554</v>
      </c>
      <c r="C29" s="418">
        <v>380656</v>
      </c>
      <c r="D29" s="418">
        <v>377399</v>
      </c>
      <c r="E29" s="385">
        <f t="shared" si="0"/>
        <v>99.144371821276948</v>
      </c>
      <c r="F29" s="250"/>
      <c r="G29" s="250"/>
    </row>
    <row r="30" spans="1:7" x14ac:dyDescent="0.2">
      <c r="A30" s="417">
        <v>27</v>
      </c>
      <c r="B30" s="1" t="s">
        <v>885</v>
      </c>
      <c r="C30" s="418">
        <v>520802</v>
      </c>
      <c r="D30" s="418">
        <v>555450</v>
      </c>
      <c r="E30" s="385">
        <f t="shared" si="0"/>
        <v>106.6528162334246</v>
      </c>
      <c r="F30" s="250"/>
      <c r="G30" s="250"/>
    </row>
    <row r="31" spans="1:7" x14ac:dyDescent="0.2">
      <c r="A31" s="417">
        <v>28</v>
      </c>
      <c r="B31" s="414" t="s">
        <v>555</v>
      </c>
      <c r="C31" s="418">
        <v>278033</v>
      </c>
      <c r="D31" s="418">
        <v>104244</v>
      </c>
      <c r="E31" s="385">
        <f t="shared" si="0"/>
        <v>37.493391072282783</v>
      </c>
      <c r="F31" s="250"/>
      <c r="G31" s="250"/>
    </row>
    <row r="32" spans="1:7" x14ac:dyDescent="0.2">
      <c r="A32" s="417">
        <v>29</v>
      </c>
      <c r="B32" s="1" t="s">
        <v>556</v>
      </c>
      <c r="C32" s="418">
        <v>397314</v>
      </c>
      <c r="D32" s="418">
        <v>394758</v>
      </c>
      <c r="E32" s="385">
        <f t="shared" si="0"/>
        <v>99.356680106917949</v>
      </c>
      <c r="F32" s="250"/>
      <c r="G32" s="250"/>
    </row>
    <row r="33" spans="1:7" x14ac:dyDescent="0.2">
      <c r="A33" s="417">
        <v>30</v>
      </c>
      <c r="B33" s="1" t="s">
        <v>557</v>
      </c>
      <c r="C33" s="418">
        <v>392655</v>
      </c>
      <c r="D33" s="418">
        <v>272942</v>
      </c>
      <c r="E33" s="385">
        <f t="shared" si="0"/>
        <v>69.511912493155563</v>
      </c>
      <c r="F33" s="250"/>
      <c r="G33" s="250"/>
    </row>
    <row r="34" spans="1:7" x14ac:dyDescent="0.2">
      <c r="A34" s="417">
        <v>31</v>
      </c>
      <c r="B34" s="1" t="s">
        <v>886</v>
      </c>
      <c r="C34" s="418">
        <v>373570</v>
      </c>
      <c r="D34" s="418">
        <v>382409</v>
      </c>
      <c r="E34" s="385">
        <f t="shared" si="0"/>
        <v>102.36608935407018</v>
      </c>
      <c r="F34" s="250"/>
      <c r="G34" s="250"/>
    </row>
    <row r="35" spans="1:7" x14ac:dyDescent="0.2">
      <c r="A35" s="417">
        <v>32</v>
      </c>
      <c r="B35" s="1" t="s">
        <v>559</v>
      </c>
      <c r="C35" s="418">
        <v>326504</v>
      </c>
      <c r="D35" s="418">
        <v>244534</v>
      </c>
      <c r="E35" s="385">
        <f t="shared" si="0"/>
        <v>74.894641413275181</v>
      </c>
      <c r="F35" s="250"/>
      <c r="G35" s="250"/>
    </row>
    <row r="36" spans="1:7" x14ac:dyDescent="0.2">
      <c r="A36" s="417">
        <v>33</v>
      </c>
      <c r="B36" s="1" t="s">
        <v>560</v>
      </c>
      <c r="C36" s="418">
        <v>245564</v>
      </c>
      <c r="D36" s="418">
        <v>102199</v>
      </c>
      <c r="E36" s="385">
        <f t="shared" si="0"/>
        <v>41.618071052760179</v>
      </c>
      <c r="F36" s="250"/>
      <c r="G36" s="250"/>
    </row>
    <row r="37" spans="1:7" x14ac:dyDescent="0.2">
      <c r="A37" s="417">
        <v>34</v>
      </c>
      <c r="B37" s="1" t="s">
        <v>561</v>
      </c>
      <c r="C37" s="418">
        <v>351233</v>
      </c>
      <c r="D37" s="418">
        <v>479971</v>
      </c>
      <c r="E37" s="385">
        <f t="shared" si="0"/>
        <v>136.65316186121464</v>
      </c>
      <c r="F37" s="250"/>
      <c r="G37" s="250"/>
    </row>
    <row r="38" spans="1:7" x14ac:dyDescent="0.2">
      <c r="A38" s="417">
        <v>35</v>
      </c>
      <c r="B38" s="1" t="s">
        <v>562</v>
      </c>
      <c r="C38" s="418">
        <v>304481</v>
      </c>
      <c r="D38" s="418">
        <v>407189</v>
      </c>
      <c r="E38" s="385">
        <f t="shared" si="0"/>
        <v>133.73215405887396</v>
      </c>
      <c r="F38" s="250"/>
      <c r="G38" s="250"/>
    </row>
    <row r="39" spans="1:7" x14ac:dyDescent="0.2">
      <c r="A39" s="417">
        <v>36</v>
      </c>
      <c r="B39" s="1" t="s">
        <v>563</v>
      </c>
      <c r="C39" s="418">
        <v>569463</v>
      </c>
      <c r="D39" s="418">
        <v>523776</v>
      </c>
      <c r="E39" s="385">
        <f t="shared" si="0"/>
        <v>91.977178499744497</v>
      </c>
      <c r="F39" s="250"/>
      <c r="G39" s="250"/>
    </row>
    <row r="40" spans="1:7" x14ac:dyDescent="0.2">
      <c r="A40" s="417">
        <v>37</v>
      </c>
      <c r="B40" s="414" t="s">
        <v>564</v>
      </c>
      <c r="C40" s="418">
        <v>1029920</v>
      </c>
      <c r="D40" s="418">
        <v>348557</v>
      </c>
      <c r="E40" s="385">
        <f t="shared" si="0"/>
        <v>33.843114028274037</v>
      </c>
      <c r="F40" s="250"/>
      <c r="G40" s="250"/>
    </row>
    <row r="41" spans="1:7" x14ac:dyDescent="0.2">
      <c r="A41" s="417">
        <v>38</v>
      </c>
      <c r="B41" s="1" t="s">
        <v>565</v>
      </c>
      <c r="C41" s="418">
        <v>1025839</v>
      </c>
      <c r="D41" s="418">
        <v>499280</v>
      </c>
      <c r="E41" s="385">
        <f t="shared" si="0"/>
        <v>48.670405394998632</v>
      </c>
      <c r="F41" s="250"/>
      <c r="G41" s="250"/>
    </row>
    <row r="42" spans="1:7" x14ac:dyDescent="0.2">
      <c r="A42" s="417">
        <v>39</v>
      </c>
      <c r="B42" s="1" t="s">
        <v>566</v>
      </c>
      <c r="C42" s="418">
        <v>902075</v>
      </c>
      <c r="D42" s="418">
        <v>370253</v>
      </c>
      <c r="E42" s="385">
        <f t="shared" si="0"/>
        <v>41.044591635950447</v>
      </c>
      <c r="F42" s="250"/>
      <c r="G42" s="250"/>
    </row>
    <row r="43" spans="1:7" x14ac:dyDescent="0.2">
      <c r="A43" s="417">
        <v>40</v>
      </c>
      <c r="B43" s="1" t="s">
        <v>567</v>
      </c>
      <c r="C43" s="418">
        <v>355890</v>
      </c>
      <c r="D43" s="418">
        <v>458212</v>
      </c>
      <c r="E43" s="385">
        <f t="shared" si="0"/>
        <v>128.75101857315462</v>
      </c>
      <c r="F43" s="250"/>
      <c r="G43" s="250"/>
    </row>
    <row r="44" spans="1:7" x14ac:dyDescent="0.2">
      <c r="A44" s="417">
        <v>41</v>
      </c>
      <c r="B44" s="1" t="s">
        <v>568</v>
      </c>
      <c r="C44" s="418">
        <v>352303</v>
      </c>
      <c r="D44" s="418">
        <v>202237</v>
      </c>
      <c r="E44" s="385">
        <f t="shared" si="0"/>
        <v>57.404279838661608</v>
      </c>
      <c r="F44" s="250"/>
      <c r="G44" s="250"/>
    </row>
    <row r="45" spans="1:7" x14ac:dyDescent="0.2">
      <c r="A45" s="417">
        <v>42</v>
      </c>
      <c r="B45" s="414" t="s">
        <v>569</v>
      </c>
      <c r="C45" s="418">
        <v>414110</v>
      </c>
      <c r="D45" s="418">
        <v>112233</v>
      </c>
      <c r="E45" s="385">
        <f t="shared" si="0"/>
        <v>27.102219217116225</v>
      </c>
      <c r="F45" s="250"/>
      <c r="G45" s="250"/>
    </row>
    <row r="46" spans="1:7" x14ac:dyDescent="0.2">
      <c r="A46" s="417">
        <v>43</v>
      </c>
      <c r="B46" s="1" t="s">
        <v>570</v>
      </c>
      <c r="C46" s="418">
        <v>255549</v>
      </c>
      <c r="D46" s="418">
        <v>382955</v>
      </c>
      <c r="E46" s="385">
        <f t="shared" si="0"/>
        <v>149.85580064879926</v>
      </c>
      <c r="F46" s="250"/>
      <c r="G46" s="250"/>
    </row>
    <row r="47" spans="1:7" x14ac:dyDescent="0.2">
      <c r="A47" s="417">
        <v>44</v>
      </c>
      <c r="B47" s="1" t="s">
        <v>887</v>
      </c>
      <c r="C47" s="418">
        <v>112173</v>
      </c>
      <c r="D47" s="418">
        <v>103466</v>
      </c>
      <c r="E47" s="385">
        <f t="shared" si="0"/>
        <v>92.237882556408408</v>
      </c>
      <c r="F47" s="250"/>
      <c r="G47" s="250"/>
    </row>
    <row r="48" spans="1:7" x14ac:dyDescent="0.2">
      <c r="A48" s="417">
        <v>45</v>
      </c>
      <c r="B48" s="1" t="s">
        <v>572</v>
      </c>
      <c r="C48" s="418">
        <v>395214</v>
      </c>
      <c r="D48" s="418">
        <v>222749</v>
      </c>
      <c r="E48" s="385">
        <f t="shared" si="0"/>
        <v>56.361616744346101</v>
      </c>
      <c r="F48" s="250"/>
      <c r="G48" s="250"/>
    </row>
    <row r="49" spans="1:7" x14ac:dyDescent="0.2">
      <c r="A49" s="417">
        <v>46</v>
      </c>
      <c r="B49" s="1" t="s">
        <v>573</v>
      </c>
      <c r="C49" s="418">
        <v>358758</v>
      </c>
      <c r="D49" s="418">
        <v>191444</v>
      </c>
      <c r="E49" s="385">
        <f t="shared" si="0"/>
        <v>53.362991208558412</v>
      </c>
      <c r="F49" s="250"/>
      <c r="G49" s="250"/>
    </row>
    <row r="50" spans="1:7" x14ac:dyDescent="0.2">
      <c r="A50" s="417">
        <v>47</v>
      </c>
      <c r="B50" s="414" t="s">
        <v>574</v>
      </c>
      <c r="C50" s="418">
        <v>732904</v>
      </c>
      <c r="D50" s="418">
        <v>252186</v>
      </c>
      <c r="E50" s="385">
        <f t="shared" si="0"/>
        <v>34.409144990339797</v>
      </c>
      <c r="F50" s="250"/>
      <c r="G50" s="250"/>
    </row>
    <row r="51" spans="1:7" x14ac:dyDescent="0.2">
      <c r="A51" s="417">
        <v>48</v>
      </c>
      <c r="B51" s="414" t="s">
        <v>575</v>
      </c>
      <c r="C51" s="418">
        <v>371682</v>
      </c>
      <c r="D51" s="418">
        <v>130324</v>
      </c>
      <c r="E51" s="385">
        <f t="shared" si="0"/>
        <v>35.06330680527978</v>
      </c>
      <c r="F51" s="250"/>
      <c r="G51" s="250"/>
    </row>
    <row r="52" spans="1:7" x14ac:dyDescent="0.2">
      <c r="A52" s="417">
        <v>49</v>
      </c>
      <c r="B52" s="1" t="s">
        <v>576</v>
      </c>
      <c r="C52" s="418">
        <v>1085105</v>
      </c>
      <c r="D52" s="418">
        <v>1060899</v>
      </c>
      <c r="E52" s="385">
        <f t="shared" si="0"/>
        <v>97.769248137277032</v>
      </c>
      <c r="F52" s="250"/>
      <c r="G52" s="250"/>
    </row>
    <row r="53" spans="1:7" x14ac:dyDescent="0.2">
      <c r="A53" s="417">
        <v>50</v>
      </c>
      <c r="B53" s="414" t="s">
        <v>577</v>
      </c>
      <c r="C53" s="418">
        <v>220172</v>
      </c>
      <c r="D53" s="418">
        <v>48536</v>
      </c>
      <c r="E53" s="385">
        <f t="shared" si="0"/>
        <v>22.044583325763494</v>
      </c>
      <c r="F53" s="250"/>
      <c r="G53" s="250"/>
    </row>
    <row r="54" spans="1:7" x14ac:dyDescent="0.2">
      <c r="A54" s="417">
        <v>51</v>
      </c>
      <c r="B54" s="1" t="s">
        <v>578</v>
      </c>
      <c r="C54" s="418">
        <v>446724</v>
      </c>
      <c r="D54" s="418">
        <v>489453</v>
      </c>
      <c r="E54" s="385">
        <f t="shared" si="0"/>
        <v>109.56496628790931</v>
      </c>
      <c r="F54" s="250"/>
      <c r="G54" s="250"/>
    </row>
    <row r="55" spans="1:7" x14ac:dyDescent="0.2">
      <c r="C55" s="441" t="s">
        <v>1000</v>
      </c>
    </row>
  </sheetData>
  <mergeCells count="1">
    <mergeCell ref="A1:E1"/>
  </mergeCells>
  <conditionalFormatting sqref="E3:E54">
    <cfRule type="cellIs" dxfId="16" priority="1" operator="lessThan">
      <formula>40</formula>
    </cfRule>
  </conditionalFormatting>
  <pageMargins left="1.95" right="0.7" top="0.75" bottom="0.75" header="0.3" footer="0.3"/>
  <pageSetup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72"/>
  <sheetViews>
    <sheetView zoomScaleNormal="100" workbookViewId="0">
      <pane xSplit="2" ySplit="5" topLeftCell="D55" activePane="bottomRight" state="frozen"/>
      <selection pane="topRight" activeCell="C1" sqref="C1"/>
      <selection pane="bottomLeft" activeCell="A6" sqref="A6"/>
      <selection pane="bottomRight" activeCell="F66" sqref="F66"/>
    </sheetView>
  </sheetViews>
  <sheetFormatPr defaultColWidth="4.42578125" defaultRowHeight="13.5" x14ac:dyDescent="0.2"/>
  <cols>
    <col min="1" max="1" width="4.42578125" style="153"/>
    <col min="2" max="2" width="35.5703125" style="50" bestFit="1" customWidth="1"/>
    <col min="3" max="3" width="10.7109375" style="67" customWidth="1"/>
    <col min="4" max="4" width="10.85546875" style="67" customWidth="1"/>
    <col min="5" max="5" width="10.42578125" style="67" customWidth="1"/>
    <col min="6" max="6" width="10.5703125" style="67" customWidth="1"/>
    <col min="7" max="8" width="9.140625" style="67" customWidth="1"/>
    <col min="9" max="9" width="9.5703125" style="67" customWidth="1"/>
    <col min="10" max="10" width="10.7109375" style="67" customWidth="1"/>
    <col min="11" max="11" width="10" style="67" customWidth="1"/>
    <col min="12" max="12" width="9.85546875" style="67" customWidth="1"/>
    <col min="13" max="13" width="9" style="65" customWidth="1"/>
    <col min="14" max="14" width="12.28515625" style="65" hidden="1" customWidth="1"/>
    <col min="15" max="15" width="8.7109375" style="67" hidden="1" customWidth="1"/>
    <col min="16" max="16" width="8.5703125" style="67" hidden="1" customWidth="1"/>
    <col min="17" max="17" width="11" style="65" hidden="1" customWidth="1"/>
    <col min="18" max="16384" width="4.42578125" style="50"/>
  </cols>
  <sheetData>
    <row r="1" spans="1:17" ht="15" customHeight="1" x14ac:dyDescent="0.2">
      <c r="A1" s="470" t="s">
        <v>606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</row>
    <row r="2" spans="1:17" ht="15" customHeight="1" x14ac:dyDescent="0.2">
      <c r="B2" s="64" t="s">
        <v>125</v>
      </c>
      <c r="H2" s="67" t="s">
        <v>134</v>
      </c>
      <c r="J2" s="68" t="s">
        <v>116</v>
      </c>
    </row>
    <row r="3" spans="1:17" ht="21.95" customHeight="1" x14ac:dyDescent="0.2">
      <c r="A3" s="472" t="s">
        <v>111</v>
      </c>
      <c r="B3" s="472" t="s">
        <v>95</v>
      </c>
      <c r="C3" s="473" t="s">
        <v>608</v>
      </c>
      <c r="D3" s="473"/>
      <c r="E3" s="473"/>
      <c r="F3" s="473"/>
      <c r="G3" s="473"/>
      <c r="H3" s="473"/>
      <c r="I3" s="473"/>
      <c r="J3" s="473"/>
      <c r="K3" s="473"/>
      <c r="L3" s="473"/>
      <c r="M3" s="471" t="s">
        <v>211</v>
      </c>
    </row>
    <row r="4" spans="1:17" ht="21.95" customHeight="1" x14ac:dyDescent="0.2">
      <c r="A4" s="472"/>
      <c r="B4" s="472"/>
      <c r="C4" s="473" t="s">
        <v>30</v>
      </c>
      <c r="D4" s="473"/>
      <c r="E4" s="473" t="s">
        <v>117</v>
      </c>
      <c r="F4" s="473"/>
      <c r="G4" s="473" t="s">
        <v>113</v>
      </c>
      <c r="H4" s="473"/>
      <c r="I4" s="473" t="s">
        <v>114</v>
      </c>
      <c r="J4" s="473"/>
      <c r="K4" s="473" t="s">
        <v>31</v>
      </c>
      <c r="L4" s="473"/>
      <c r="M4" s="471"/>
      <c r="N4" s="469" t="s">
        <v>607</v>
      </c>
    </row>
    <row r="5" spans="1:17" ht="21.95" customHeight="1" x14ac:dyDescent="0.2">
      <c r="A5" s="472"/>
      <c r="B5" s="472"/>
      <c r="C5" s="136" t="s">
        <v>28</v>
      </c>
      <c r="D5" s="136" t="s">
        <v>15</v>
      </c>
      <c r="E5" s="165" t="s">
        <v>28</v>
      </c>
      <c r="F5" s="136" t="s">
        <v>15</v>
      </c>
      <c r="G5" s="136" t="s">
        <v>28</v>
      </c>
      <c r="H5" s="136" t="s">
        <v>15</v>
      </c>
      <c r="I5" s="136" t="s">
        <v>28</v>
      </c>
      <c r="J5" s="136" t="s">
        <v>15</v>
      </c>
      <c r="K5" s="136" t="s">
        <v>28</v>
      </c>
      <c r="L5" s="136" t="s">
        <v>15</v>
      </c>
      <c r="M5" s="471"/>
      <c r="N5" s="469"/>
    </row>
    <row r="6" spans="1:17" ht="14.1" customHeight="1" x14ac:dyDescent="0.2">
      <c r="A6" s="48">
        <v>1</v>
      </c>
      <c r="B6" s="49" t="s">
        <v>50</v>
      </c>
      <c r="C6" s="61">
        <v>105314</v>
      </c>
      <c r="D6" s="61">
        <v>210687</v>
      </c>
      <c r="E6" s="61">
        <v>66218</v>
      </c>
      <c r="F6" s="61">
        <v>120354</v>
      </c>
      <c r="G6" s="61">
        <v>11</v>
      </c>
      <c r="H6" s="61">
        <v>1766</v>
      </c>
      <c r="I6" s="61">
        <v>2183</v>
      </c>
      <c r="J6" s="61">
        <v>18075</v>
      </c>
      <c r="K6" s="61">
        <f>C6+G6+I6</f>
        <v>107508</v>
      </c>
      <c r="L6" s="61">
        <f>D6+H6+J6</f>
        <v>230528</v>
      </c>
      <c r="M6" s="62">
        <f>L6*100/'CD Ratio_3(i)'!F6</f>
        <v>36.435190380381442</v>
      </c>
      <c r="N6" s="290">
        <f>F6*100/D6</f>
        <v>57.124549687451051</v>
      </c>
      <c r="O6" s="67">
        <f>K6-E6</f>
        <v>41290</v>
      </c>
      <c r="P6" s="67">
        <f>L6-F6</f>
        <v>110174</v>
      </c>
      <c r="Q6" s="65">
        <f>P6/O6</f>
        <v>2.6682974085735043</v>
      </c>
    </row>
    <row r="7" spans="1:17" ht="14.1" customHeight="1" x14ac:dyDescent="0.2">
      <c r="A7" s="48">
        <v>2</v>
      </c>
      <c r="B7" s="49" t="s">
        <v>51</v>
      </c>
      <c r="C7" s="61">
        <v>2168</v>
      </c>
      <c r="D7" s="61">
        <v>4400</v>
      </c>
      <c r="E7" s="61">
        <v>1863</v>
      </c>
      <c r="F7" s="61">
        <v>3796</v>
      </c>
      <c r="G7" s="61">
        <v>0</v>
      </c>
      <c r="H7" s="61">
        <v>0</v>
      </c>
      <c r="I7" s="61">
        <v>10</v>
      </c>
      <c r="J7" s="61">
        <v>8018</v>
      </c>
      <c r="K7" s="61">
        <f t="shared" ref="K7:K65" si="0">C7+G7+I7</f>
        <v>2178</v>
      </c>
      <c r="L7" s="61">
        <f t="shared" ref="L7:L65" si="1">D7+H7+J7</f>
        <v>12418</v>
      </c>
      <c r="M7" s="62">
        <f>L7*100/'CD Ratio_3(i)'!F7</f>
        <v>12.592915597651377</v>
      </c>
      <c r="N7" s="290">
        <f t="shared" ref="N7:N65" si="2">F7*100/D7</f>
        <v>86.272727272727266</v>
      </c>
      <c r="O7" s="67">
        <f t="shared" ref="O7:O65" si="3">K7-E7</f>
        <v>315</v>
      </c>
      <c r="P7" s="67">
        <f t="shared" ref="P7:P65" si="4">L7-F7</f>
        <v>8622</v>
      </c>
      <c r="Q7" s="65">
        <f t="shared" ref="Q7:Q65" si="5">P7/O7</f>
        <v>27.37142857142857</v>
      </c>
    </row>
    <row r="8" spans="1:17" ht="14.1" customHeight="1" x14ac:dyDescent="0.2">
      <c r="A8" s="48">
        <v>3</v>
      </c>
      <c r="B8" s="49" t="s">
        <v>52</v>
      </c>
      <c r="C8" s="61">
        <v>50834</v>
      </c>
      <c r="D8" s="61">
        <v>106429</v>
      </c>
      <c r="E8" s="61">
        <v>39238</v>
      </c>
      <c r="F8" s="61">
        <v>80850</v>
      </c>
      <c r="G8" s="61">
        <v>3311</v>
      </c>
      <c r="H8" s="61">
        <v>18224</v>
      </c>
      <c r="I8" s="61">
        <v>1787</v>
      </c>
      <c r="J8" s="61">
        <v>108230</v>
      </c>
      <c r="K8" s="61">
        <f t="shared" si="0"/>
        <v>55932</v>
      </c>
      <c r="L8" s="61">
        <f t="shared" si="1"/>
        <v>232883</v>
      </c>
      <c r="M8" s="62">
        <f>L8*100/'CD Ratio_3(i)'!F8</f>
        <v>23.656105122443755</v>
      </c>
      <c r="N8" s="290">
        <f t="shared" si="2"/>
        <v>75.966137049112561</v>
      </c>
      <c r="O8" s="67">
        <f t="shared" si="3"/>
        <v>16694</v>
      </c>
      <c r="P8" s="67">
        <f t="shared" si="4"/>
        <v>152033</v>
      </c>
      <c r="Q8" s="65">
        <f t="shared" si="5"/>
        <v>9.1070444471067447</v>
      </c>
    </row>
    <row r="9" spans="1:17" ht="14.1" customHeight="1" x14ac:dyDescent="0.2">
      <c r="A9" s="48">
        <v>4</v>
      </c>
      <c r="B9" s="49" t="s">
        <v>53</v>
      </c>
      <c r="C9" s="61">
        <v>369604</v>
      </c>
      <c r="D9" s="61">
        <v>804467</v>
      </c>
      <c r="E9" s="61">
        <v>351368</v>
      </c>
      <c r="F9" s="61">
        <v>726586</v>
      </c>
      <c r="G9" s="61">
        <v>25612</v>
      </c>
      <c r="H9" s="61">
        <v>69268</v>
      </c>
      <c r="I9" s="61">
        <v>40960</v>
      </c>
      <c r="J9" s="61">
        <v>88729</v>
      </c>
      <c r="K9" s="61">
        <f t="shared" si="0"/>
        <v>436176</v>
      </c>
      <c r="L9" s="61">
        <f t="shared" si="1"/>
        <v>962464</v>
      </c>
      <c r="M9" s="62">
        <f>L9*100/'CD Ratio_3(i)'!F9</f>
        <v>53.719630529073036</v>
      </c>
      <c r="N9" s="290">
        <f t="shared" si="2"/>
        <v>90.318931665313798</v>
      </c>
      <c r="O9" s="67">
        <f t="shared" si="3"/>
        <v>84808</v>
      </c>
      <c r="P9" s="67">
        <f t="shared" si="4"/>
        <v>235878</v>
      </c>
      <c r="Q9" s="65">
        <f t="shared" si="5"/>
        <v>2.7813178002075274</v>
      </c>
    </row>
    <row r="10" spans="1:17" ht="14.1" customHeight="1" x14ac:dyDescent="0.2">
      <c r="A10" s="48">
        <v>5</v>
      </c>
      <c r="B10" s="49" t="s">
        <v>54</v>
      </c>
      <c r="C10" s="61">
        <v>46884</v>
      </c>
      <c r="D10" s="61">
        <v>79586</v>
      </c>
      <c r="E10" s="61">
        <v>40881</v>
      </c>
      <c r="F10" s="61">
        <v>68645</v>
      </c>
      <c r="G10" s="61">
        <v>115</v>
      </c>
      <c r="H10" s="61">
        <v>2779</v>
      </c>
      <c r="I10" s="61">
        <v>2912</v>
      </c>
      <c r="J10" s="61">
        <v>14266</v>
      </c>
      <c r="K10" s="61">
        <f t="shared" si="0"/>
        <v>49911</v>
      </c>
      <c r="L10" s="61">
        <f t="shared" si="1"/>
        <v>96631</v>
      </c>
      <c r="M10" s="62">
        <f>L10*100/'CD Ratio_3(i)'!F10</f>
        <v>30.124699940767528</v>
      </c>
      <c r="N10" s="290">
        <f t="shared" si="2"/>
        <v>86.25260724247984</v>
      </c>
      <c r="O10" s="67">
        <f t="shared" si="3"/>
        <v>9030</v>
      </c>
      <c r="P10" s="67">
        <f t="shared" si="4"/>
        <v>27986</v>
      </c>
      <c r="Q10" s="65">
        <f t="shared" si="5"/>
        <v>3.0992248062015504</v>
      </c>
    </row>
    <row r="11" spans="1:17" ht="14.1" customHeight="1" x14ac:dyDescent="0.2">
      <c r="A11" s="48">
        <v>6</v>
      </c>
      <c r="B11" s="49" t="s">
        <v>55</v>
      </c>
      <c r="C11" s="61">
        <v>53864</v>
      </c>
      <c r="D11" s="61">
        <v>132554</v>
      </c>
      <c r="E11" s="61">
        <v>34141</v>
      </c>
      <c r="F11" s="61">
        <v>70920</v>
      </c>
      <c r="G11" s="61">
        <v>47</v>
      </c>
      <c r="H11" s="61">
        <v>9350</v>
      </c>
      <c r="I11" s="61">
        <v>50</v>
      </c>
      <c r="J11" s="61">
        <v>2761.16</v>
      </c>
      <c r="K11" s="61">
        <f t="shared" si="0"/>
        <v>53961</v>
      </c>
      <c r="L11" s="61">
        <f t="shared" si="1"/>
        <v>144665.16</v>
      </c>
      <c r="M11" s="62">
        <f>L11*100/'CD Ratio_3(i)'!F11</f>
        <v>24.173549265309727</v>
      </c>
      <c r="N11" s="290">
        <f t="shared" si="2"/>
        <v>53.502723418380434</v>
      </c>
      <c r="O11" s="67">
        <f t="shared" si="3"/>
        <v>19820</v>
      </c>
      <c r="P11" s="67">
        <f t="shared" si="4"/>
        <v>73745.16</v>
      </c>
      <c r="Q11" s="65">
        <f t="shared" si="5"/>
        <v>3.7207447023208884</v>
      </c>
    </row>
    <row r="12" spans="1:17" ht="14.1" customHeight="1" x14ac:dyDescent="0.2">
      <c r="A12" s="48">
        <v>7</v>
      </c>
      <c r="B12" s="49" t="s">
        <v>56</v>
      </c>
      <c r="C12" s="61">
        <v>307116</v>
      </c>
      <c r="D12" s="61">
        <v>481546</v>
      </c>
      <c r="E12" s="61">
        <v>247425</v>
      </c>
      <c r="F12" s="61">
        <v>363495</v>
      </c>
      <c r="G12" s="61">
        <v>507</v>
      </c>
      <c r="H12" s="61">
        <v>23220</v>
      </c>
      <c r="I12" s="61">
        <v>1288</v>
      </c>
      <c r="J12" s="61">
        <v>42542</v>
      </c>
      <c r="K12" s="61">
        <f t="shared" si="0"/>
        <v>308911</v>
      </c>
      <c r="L12" s="61">
        <f t="shared" si="1"/>
        <v>547308</v>
      </c>
      <c r="M12" s="62">
        <f>L12*100/'CD Ratio_3(i)'!F12</f>
        <v>39.201568899349489</v>
      </c>
      <c r="N12" s="290">
        <f t="shared" si="2"/>
        <v>75.485000394562519</v>
      </c>
      <c r="O12" s="67">
        <f t="shared" si="3"/>
        <v>61486</v>
      </c>
      <c r="P12" s="67">
        <f t="shared" si="4"/>
        <v>183813</v>
      </c>
      <c r="Q12" s="65">
        <f t="shared" si="5"/>
        <v>2.9895098071105619</v>
      </c>
    </row>
    <row r="13" spans="1:17" ht="14.1" customHeight="1" x14ac:dyDescent="0.2">
      <c r="A13" s="48">
        <v>8</v>
      </c>
      <c r="B13" s="49" t="s">
        <v>43</v>
      </c>
      <c r="C13" s="61">
        <v>12496</v>
      </c>
      <c r="D13" s="61">
        <v>41642.67</v>
      </c>
      <c r="E13" s="61">
        <v>8877</v>
      </c>
      <c r="F13" s="61">
        <v>26776.82</v>
      </c>
      <c r="G13" s="61">
        <v>0</v>
      </c>
      <c r="H13" s="61">
        <v>0</v>
      </c>
      <c r="I13" s="61">
        <v>0</v>
      </c>
      <c r="J13" s="61">
        <v>0</v>
      </c>
      <c r="K13" s="61">
        <f t="shared" si="0"/>
        <v>12496</v>
      </c>
      <c r="L13" s="61">
        <f t="shared" si="1"/>
        <v>41642.67</v>
      </c>
      <c r="M13" s="62">
        <f>L13*100/'CD Ratio_3(i)'!F13</f>
        <v>27.915074702224778</v>
      </c>
      <c r="N13" s="290">
        <f t="shared" si="2"/>
        <v>64.301400462554398</v>
      </c>
      <c r="O13" s="67">
        <f t="shared" si="3"/>
        <v>3619</v>
      </c>
      <c r="P13" s="67">
        <f t="shared" si="4"/>
        <v>14865.849999999999</v>
      </c>
      <c r="Q13" s="65">
        <f t="shared" si="5"/>
        <v>4.1077231279358939</v>
      </c>
    </row>
    <row r="14" spans="1:17" ht="14.1" customHeight="1" x14ac:dyDescent="0.2">
      <c r="A14" s="48">
        <v>9</v>
      </c>
      <c r="B14" s="49" t="s">
        <v>44</v>
      </c>
      <c r="C14" s="61">
        <v>10368</v>
      </c>
      <c r="D14" s="61">
        <v>22772</v>
      </c>
      <c r="E14" s="61">
        <v>7614</v>
      </c>
      <c r="F14" s="61">
        <v>16625</v>
      </c>
      <c r="G14" s="61">
        <v>131</v>
      </c>
      <c r="H14" s="61">
        <v>518</v>
      </c>
      <c r="I14" s="61">
        <v>40</v>
      </c>
      <c r="J14" s="61">
        <v>1857</v>
      </c>
      <c r="K14" s="61">
        <f t="shared" si="0"/>
        <v>10539</v>
      </c>
      <c r="L14" s="61">
        <f t="shared" si="1"/>
        <v>25147</v>
      </c>
      <c r="M14" s="62">
        <f>L14*100/'CD Ratio_3(i)'!F14</f>
        <v>12.67822211466715</v>
      </c>
      <c r="N14" s="290">
        <f t="shared" si="2"/>
        <v>73.006323555243284</v>
      </c>
      <c r="O14" s="67">
        <f t="shared" si="3"/>
        <v>2925</v>
      </c>
      <c r="P14" s="67">
        <f t="shared" si="4"/>
        <v>8522</v>
      </c>
      <c r="Q14" s="65">
        <f t="shared" si="5"/>
        <v>2.9135042735042735</v>
      </c>
    </row>
    <row r="15" spans="1:17" ht="14.1" customHeight="1" x14ac:dyDescent="0.2">
      <c r="A15" s="48">
        <v>10</v>
      </c>
      <c r="B15" s="49" t="s">
        <v>76</v>
      </c>
      <c r="C15" s="61">
        <v>25388</v>
      </c>
      <c r="D15" s="61">
        <v>52196</v>
      </c>
      <c r="E15" s="61">
        <v>16401</v>
      </c>
      <c r="F15" s="61">
        <v>38434</v>
      </c>
      <c r="G15" s="61">
        <v>31</v>
      </c>
      <c r="H15" s="61">
        <v>502</v>
      </c>
      <c r="I15" s="61">
        <v>77</v>
      </c>
      <c r="J15" s="61">
        <v>8454</v>
      </c>
      <c r="K15" s="61">
        <f t="shared" si="0"/>
        <v>25496</v>
      </c>
      <c r="L15" s="61">
        <f t="shared" si="1"/>
        <v>61152</v>
      </c>
      <c r="M15" s="62">
        <f>L15*100/'CD Ratio_3(i)'!F15</f>
        <v>14.646168290106795</v>
      </c>
      <c r="N15" s="290">
        <f t="shared" si="2"/>
        <v>73.633994942141157</v>
      </c>
      <c r="O15" s="67">
        <f t="shared" si="3"/>
        <v>9095</v>
      </c>
      <c r="P15" s="67">
        <f t="shared" si="4"/>
        <v>22718</v>
      </c>
      <c r="Q15" s="65">
        <f t="shared" si="5"/>
        <v>2.4978559648158329</v>
      </c>
    </row>
    <row r="16" spans="1:17" ht="14.1" customHeight="1" x14ac:dyDescent="0.2">
      <c r="A16" s="48">
        <v>11</v>
      </c>
      <c r="B16" s="49" t="s">
        <v>57</v>
      </c>
      <c r="C16" s="61">
        <v>2692</v>
      </c>
      <c r="D16" s="61">
        <v>3984</v>
      </c>
      <c r="E16" s="61">
        <v>2692</v>
      </c>
      <c r="F16" s="61">
        <v>3984</v>
      </c>
      <c r="G16" s="61">
        <v>201</v>
      </c>
      <c r="H16" s="61">
        <v>748</v>
      </c>
      <c r="I16" s="61">
        <v>962</v>
      </c>
      <c r="J16" s="61">
        <v>1655.51</v>
      </c>
      <c r="K16" s="61">
        <f t="shared" si="0"/>
        <v>3855</v>
      </c>
      <c r="L16" s="61">
        <f t="shared" si="1"/>
        <v>6387.51</v>
      </c>
      <c r="M16" s="62">
        <f>L16*100/'CD Ratio_3(i)'!F16</f>
        <v>9.363140346181325</v>
      </c>
      <c r="N16" s="290">
        <f t="shared" si="2"/>
        <v>100</v>
      </c>
      <c r="O16" s="67">
        <f t="shared" si="3"/>
        <v>1163</v>
      </c>
      <c r="P16" s="67">
        <f t="shared" si="4"/>
        <v>2403.5100000000002</v>
      </c>
      <c r="Q16" s="65">
        <f t="shared" si="5"/>
        <v>2.0666466036113502</v>
      </c>
    </row>
    <row r="17" spans="1:17" ht="14.1" customHeight="1" x14ac:dyDescent="0.2">
      <c r="A17" s="48">
        <v>12</v>
      </c>
      <c r="B17" s="49" t="s">
        <v>58</v>
      </c>
      <c r="C17" s="61">
        <v>3464</v>
      </c>
      <c r="D17" s="61">
        <v>8210</v>
      </c>
      <c r="E17" s="61">
        <v>2644</v>
      </c>
      <c r="F17" s="61">
        <v>5050</v>
      </c>
      <c r="G17" s="61">
        <v>2</v>
      </c>
      <c r="H17" s="61">
        <v>11</v>
      </c>
      <c r="I17" s="61">
        <v>177</v>
      </c>
      <c r="J17" s="61">
        <v>1342</v>
      </c>
      <c r="K17" s="61">
        <f t="shared" si="0"/>
        <v>3643</v>
      </c>
      <c r="L17" s="61">
        <f t="shared" si="1"/>
        <v>9563</v>
      </c>
      <c r="M17" s="62">
        <f>L17*100/'CD Ratio_3(i)'!F17</f>
        <v>9.1667225827478127</v>
      </c>
      <c r="N17" s="290">
        <f t="shared" si="2"/>
        <v>61.510353227771013</v>
      </c>
      <c r="O17" s="67">
        <f t="shared" si="3"/>
        <v>999</v>
      </c>
      <c r="P17" s="67">
        <f t="shared" si="4"/>
        <v>4513</v>
      </c>
      <c r="Q17" s="65">
        <f t="shared" si="5"/>
        <v>4.5175175175175175</v>
      </c>
    </row>
    <row r="18" spans="1:17" ht="14.1" customHeight="1" x14ac:dyDescent="0.2">
      <c r="A18" s="48">
        <v>13</v>
      </c>
      <c r="B18" s="49" t="s">
        <v>186</v>
      </c>
      <c r="C18" s="61">
        <v>10267</v>
      </c>
      <c r="D18" s="61">
        <v>29388</v>
      </c>
      <c r="E18" s="61">
        <v>8228</v>
      </c>
      <c r="F18" s="61">
        <v>20588</v>
      </c>
      <c r="G18" s="61">
        <v>222</v>
      </c>
      <c r="H18" s="61">
        <v>1916</v>
      </c>
      <c r="I18" s="61">
        <v>179</v>
      </c>
      <c r="J18" s="61">
        <v>19683</v>
      </c>
      <c r="K18" s="61">
        <f t="shared" si="0"/>
        <v>10668</v>
      </c>
      <c r="L18" s="61">
        <f t="shared" si="1"/>
        <v>50987</v>
      </c>
      <c r="M18" s="62">
        <f>L18*100/'CD Ratio_3(i)'!F18</f>
        <v>21.891758442283333</v>
      </c>
      <c r="N18" s="290">
        <f t="shared" si="2"/>
        <v>70.055805090513132</v>
      </c>
      <c r="O18" s="67">
        <f t="shared" si="3"/>
        <v>2440</v>
      </c>
      <c r="P18" s="67">
        <f t="shared" si="4"/>
        <v>30399</v>
      </c>
      <c r="Q18" s="65">
        <f t="shared" si="5"/>
        <v>12.458606557377049</v>
      </c>
    </row>
    <row r="19" spans="1:17" ht="14.1" customHeight="1" x14ac:dyDescent="0.2">
      <c r="A19" s="48">
        <v>14</v>
      </c>
      <c r="B19" s="49" t="s">
        <v>187</v>
      </c>
      <c r="C19" s="61">
        <v>5386</v>
      </c>
      <c r="D19" s="61">
        <v>10940.1</v>
      </c>
      <c r="E19" s="61">
        <v>5184</v>
      </c>
      <c r="F19" s="61">
        <v>8213.14</v>
      </c>
      <c r="G19" s="61">
        <v>0</v>
      </c>
      <c r="H19" s="61">
        <v>0</v>
      </c>
      <c r="I19" s="61">
        <v>202</v>
      </c>
      <c r="J19" s="61">
        <v>2726.96</v>
      </c>
      <c r="K19" s="61">
        <f t="shared" si="0"/>
        <v>5588</v>
      </c>
      <c r="L19" s="61">
        <f t="shared" si="1"/>
        <v>13667.060000000001</v>
      </c>
      <c r="M19" s="62">
        <f>L19*100/'CD Ratio_3(i)'!F19</f>
        <v>18.151351351351355</v>
      </c>
      <c r="N19" s="290">
        <f t="shared" si="2"/>
        <v>75.073719618650657</v>
      </c>
      <c r="O19" s="67">
        <f t="shared" si="3"/>
        <v>404</v>
      </c>
      <c r="P19" s="67">
        <f t="shared" si="4"/>
        <v>5453.9200000000019</v>
      </c>
      <c r="Q19" s="65">
        <f t="shared" si="5"/>
        <v>13.499801980198024</v>
      </c>
    </row>
    <row r="20" spans="1:17" ht="14.1" customHeight="1" x14ac:dyDescent="0.2">
      <c r="A20" s="48">
        <v>15</v>
      </c>
      <c r="B20" s="49" t="s">
        <v>59</v>
      </c>
      <c r="C20" s="61">
        <v>204545</v>
      </c>
      <c r="D20" s="61">
        <v>322851.17</v>
      </c>
      <c r="E20" s="61">
        <v>171076</v>
      </c>
      <c r="F20" s="61">
        <v>256389.63</v>
      </c>
      <c r="G20" s="61">
        <v>240</v>
      </c>
      <c r="H20" s="61">
        <v>14408</v>
      </c>
      <c r="I20" s="61">
        <v>511</v>
      </c>
      <c r="J20" s="61">
        <v>45841.81</v>
      </c>
      <c r="K20" s="61">
        <f t="shared" si="0"/>
        <v>205296</v>
      </c>
      <c r="L20" s="61">
        <f t="shared" si="1"/>
        <v>383100.98</v>
      </c>
      <c r="M20" s="62">
        <f>L20*100/'CD Ratio_3(i)'!F20</f>
        <v>24.676286881332977</v>
      </c>
      <c r="N20" s="290">
        <f t="shared" si="2"/>
        <v>79.414186419085922</v>
      </c>
      <c r="O20" s="67">
        <f t="shared" si="3"/>
        <v>34220</v>
      </c>
      <c r="P20" s="67">
        <f t="shared" si="4"/>
        <v>126711.34999999998</v>
      </c>
      <c r="Q20" s="65">
        <f t="shared" si="5"/>
        <v>3.702844827586206</v>
      </c>
    </row>
    <row r="21" spans="1:17" ht="14.1" customHeight="1" x14ac:dyDescent="0.2">
      <c r="A21" s="48">
        <v>16</v>
      </c>
      <c r="B21" s="49" t="s">
        <v>65</v>
      </c>
      <c r="C21" s="61">
        <v>596269</v>
      </c>
      <c r="D21" s="61">
        <v>1212933</v>
      </c>
      <c r="E21" s="61">
        <v>575036</v>
      </c>
      <c r="F21" s="61">
        <v>1143762</v>
      </c>
      <c r="G21" s="61">
        <v>596</v>
      </c>
      <c r="H21" s="61">
        <v>3285</v>
      </c>
      <c r="I21" s="61">
        <v>1394</v>
      </c>
      <c r="J21" s="61">
        <v>913</v>
      </c>
      <c r="K21" s="61">
        <f t="shared" si="0"/>
        <v>598259</v>
      </c>
      <c r="L21" s="61">
        <f t="shared" si="1"/>
        <v>1217131</v>
      </c>
      <c r="M21" s="62">
        <f>L21*100/'CD Ratio_3(i)'!F21</f>
        <v>18.499981684405434</v>
      </c>
      <c r="N21" s="290">
        <f t="shared" si="2"/>
        <v>94.297211799827366</v>
      </c>
      <c r="O21" s="67">
        <f t="shared" si="3"/>
        <v>23223</v>
      </c>
      <c r="P21" s="67">
        <f t="shared" si="4"/>
        <v>73369</v>
      </c>
      <c r="Q21" s="65">
        <f t="shared" si="5"/>
        <v>3.1593248073031046</v>
      </c>
    </row>
    <row r="22" spans="1:17" ht="14.1" customHeight="1" x14ac:dyDescent="0.2">
      <c r="A22" s="48">
        <v>17</v>
      </c>
      <c r="B22" s="49" t="s">
        <v>60</v>
      </c>
      <c r="C22" s="61">
        <v>12243</v>
      </c>
      <c r="D22" s="61">
        <v>19454</v>
      </c>
      <c r="E22" s="61">
        <v>8960</v>
      </c>
      <c r="F22" s="61">
        <v>14575</v>
      </c>
      <c r="G22" s="61">
        <v>10</v>
      </c>
      <c r="H22" s="61">
        <v>467</v>
      </c>
      <c r="I22" s="61">
        <v>153</v>
      </c>
      <c r="J22" s="61">
        <v>1605</v>
      </c>
      <c r="K22" s="61">
        <f t="shared" si="0"/>
        <v>12406</v>
      </c>
      <c r="L22" s="61">
        <f t="shared" si="1"/>
        <v>21526</v>
      </c>
      <c r="M22" s="62">
        <f>L22*100/'CD Ratio_3(i)'!F22</f>
        <v>6.8109045346968218</v>
      </c>
      <c r="N22" s="290">
        <f t="shared" si="2"/>
        <v>74.920324868921554</v>
      </c>
      <c r="O22" s="67">
        <f t="shared" si="3"/>
        <v>3446</v>
      </c>
      <c r="P22" s="67">
        <f t="shared" si="4"/>
        <v>6951</v>
      </c>
      <c r="Q22" s="65">
        <f t="shared" si="5"/>
        <v>2.0171213000580384</v>
      </c>
    </row>
    <row r="23" spans="1:17" ht="14.1" customHeight="1" x14ac:dyDescent="0.2">
      <c r="A23" s="48">
        <v>18</v>
      </c>
      <c r="B23" s="49" t="s">
        <v>188</v>
      </c>
      <c r="C23" s="61">
        <v>112504</v>
      </c>
      <c r="D23" s="61">
        <v>114418.25</v>
      </c>
      <c r="E23" s="61">
        <v>96014</v>
      </c>
      <c r="F23" s="61">
        <v>112455</v>
      </c>
      <c r="G23" s="61">
        <v>4789</v>
      </c>
      <c r="H23" s="61">
        <v>12609.03</v>
      </c>
      <c r="I23" s="61">
        <v>2644</v>
      </c>
      <c r="J23" s="61">
        <v>2854.69</v>
      </c>
      <c r="K23" s="61">
        <f t="shared" si="0"/>
        <v>119937</v>
      </c>
      <c r="L23" s="61">
        <f t="shared" si="1"/>
        <v>129881.97</v>
      </c>
      <c r="M23" s="62">
        <f>L23*100/'CD Ratio_3(i)'!F23</f>
        <v>27.640122046270115</v>
      </c>
      <c r="N23" s="290">
        <f t="shared" si="2"/>
        <v>98.284146104314658</v>
      </c>
      <c r="O23" s="67">
        <f t="shared" si="3"/>
        <v>23923</v>
      </c>
      <c r="P23" s="67">
        <f t="shared" si="4"/>
        <v>17426.97</v>
      </c>
      <c r="Q23" s="65">
        <f t="shared" si="5"/>
        <v>0.72846089537265402</v>
      </c>
    </row>
    <row r="24" spans="1:17" ht="14.1" customHeight="1" x14ac:dyDescent="0.2">
      <c r="A24" s="48">
        <v>19</v>
      </c>
      <c r="B24" s="49" t="s">
        <v>61</v>
      </c>
      <c r="C24" s="61">
        <v>129940</v>
      </c>
      <c r="D24" s="61">
        <v>301001</v>
      </c>
      <c r="E24" s="61">
        <v>120773</v>
      </c>
      <c r="F24" s="61">
        <v>271397</v>
      </c>
      <c r="G24" s="61">
        <v>804</v>
      </c>
      <c r="H24" s="61">
        <v>12095</v>
      </c>
      <c r="I24" s="61">
        <v>1443</v>
      </c>
      <c r="J24" s="61">
        <v>52318</v>
      </c>
      <c r="K24" s="61">
        <f t="shared" si="0"/>
        <v>132187</v>
      </c>
      <c r="L24" s="61">
        <f t="shared" si="1"/>
        <v>365414</v>
      </c>
      <c r="M24" s="62">
        <f>L24*100/'CD Ratio_3(i)'!F24</f>
        <v>25.161106853487958</v>
      </c>
      <c r="N24" s="290">
        <f t="shared" si="2"/>
        <v>90.164816728183624</v>
      </c>
      <c r="O24" s="67">
        <f t="shared" si="3"/>
        <v>11414</v>
      </c>
      <c r="P24" s="67">
        <f t="shared" si="4"/>
        <v>94017</v>
      </c>
      <c r="Q24" s="65">
        <f t="shared" si="5"/>
        <v>8.2369896618188196</v>
      </c>
    </row>
    <row r="25" spans="1:17" ht="14.1" customHeight="1" x14ac:dyDescent="0.2">
      <c r="A25" s="48">
        <v>20</v>
      </c>
      <c r="B25" s="49" t="s">
        <v>62</v>
      </c>
      <c r="C25" s="61">
        <v>366</v>
      </c>
      <c r="D25" s="61">
        <v>756</v>
      </c>
      <c r="E25" s="61">
        <v>89</v>
      </c>
      <c r="F25" s="61">
        <v>252</v>
      </c>
      <c r="G25" s="61">
        <v>8</v>
      </c>
      <c r="H25" s="61">
        <v>39</v>
      </c>
      <c r="I25" s="61">
        <v>11</v>
      </c>
      <c r="J25" s="61">
        <v>42</v>
      </c>
      <c r="K25" s="61">
        <f t="shared" si="0"/>
        <v>385</v>
      </c>
      <c r="L25" s="61">
        <f t="shared" si="1"/>
        <v>837</v>
      </c>
      <c r="M25" s="62">
        <f>L25*100/'CD Ratio_3(i)'!F25</f>
        <v>2.547092297860686</v>
      </c>
      <c r="N25" s="290">
        <f t="shared" si="2"/>
        <v>33.333333333333336</v>
      </c>
      <c r="O25" s="67">
        <f t="shared" si="3"/>
        <v>296</v>
      </c>
      <c r="P25" s="67">
        <f t="shared" si="4"/>
        <v>585</v>
      </c>
      <c r="Q25" s="65">
        <f t="shared" si="5"/>
        <v>1.9763513513513513</v>
      </c>
    </row>
    <row r="26" spans="1:17" ht="14.1" customHeight="1" x14ac:dyDescent="0.2">
      <c r="A26" s="48">
        <v>21</v>
      </c>
      <c r="B26" s="49" t="s">
        <v>45</v>
      </c>
      <c r="C26" s="61">
        <v>11028</v>
      </c>
      <c r="D26" s="61">
        <v>18992</v>
      </c>
      <c r="E26" s="61">
        <v>6855</v>
      </c>
      <c r="F26" s="61">
        <v>14637</v>
      </c>
      <c r="G26" s="61">
        <v>0</v>
      </c>
      <c r="H26" s="61">
        <v>0</v>
      </c>
      <c r="I26" s="61">
        <v>0</v>
      </c>
      <c r="J26" s="61">
        <v>0</v>
      </c>
      <c r="K26" s="61">
        <f t="shared" si="0"/>
        <v>11028</v>
      </c>
      <c r="L26" s="61">
        <f t="shared" si="1"/>
        <v>18992</v>
      </c>
      <c r="M26" s="62">
        <f>L26*100/'CD Ratio_3(i)'!F26</f>
        <v>11.424171699429754</v>
      </c>
      <c r="N26" s="290">
        <f t="shared" si="2"/>
        <v>77.069292333614158</v>
      </c>
      <c r="O26" s="67">
        <f t="shared" si="3"/>
        <v>4173</v>
      </c>
      <c r="P26" s="67">
        <f t="shared" si="4"/>
        <v>4355</v>
      </c>
      <c r="Q26" s="65">
        <f t="shared" si="5"/>
        <v>1.043613707165109</v>
      </c>
    </row>
    <row r="27" spans="1:17" s="64" customFormat="1" ht="14.1" customHeight="1" x14ac:dyDescent="0.2">
      <c r="A27" s="276"/>
      <c r="B27" s="140" t="s">
        <v>295</v>
      </c>
      <c r="C27" s="63">
        <f>SUM(C6:C26)</f>
        <v>2072740</v>
      </c>
      <c r="D27" s="63">
        <f t="shared" ref="D27:J27" si="6">SUM(D6:D26)</f>
        <v>3979207.19</v>
      </c>
      <c r="E27" s="63">
        <f t="shared" si="6"/>
        <v>1811577</v>
      </c>
      <c r="F27" s="63">
        <f t="shared" si="6"/>
        <v>3367784.59</v>
      </c>
      <c r="G27" s="63">
        <f t="shared" si="6"/>
        <v>36637</v>
      </c>
      <c r="H27" s="63">
        <f t="shared" si="6"/>
        <v>171205.03</v>
      </c>
      <c r="I27" s="63">
        <f t="shared" si="6"/>
        <v>56983</v>
      </c>
      <c r="J27" s="63">
        <f t="shared" si="6"/>
        <v>421914.13000000006</v>
      </c>
      <c r="K27" s="63">
        <f t="shared" si="0"/>
        <v>2166360</v>
      </c>
      <c r="L27" s="63">
        <f t="shared" si="1"/>
        <v>4572326.3499999996</v>
      </c>
      <c r="M27" s="60">
        <f>L27*100/'CD Ratio_3(i)'!F27</f>
        <v>25.923864409319464</v>
      </c>
      <c r="N27" s="290">
        <f t="shared" si="2"/>
        <v>84.634562343560702</v>
      </c>
      <c r="O27" s="67">
        <f t="shared" si="3"/>
        <v>354783</v>
      </c>
      <c r="P27" s="67">
        <f t="shared" si="4"/>
        <v>1204541.7599999998</v>
      </c>
      <c r="Q27" s="108">
        <f t="shared" si="5"/>
        <v>3.3951507259366989</v>
      </c>
    </row>
    <row r="28" spans="1:17" ht="14.1" customHeight="1" x14ac:dyDescent="0.2">
      <c r="A28" s="48">
        <v>22</v>
      </c>
      <c r="B28" s="49" t="s">
        <v>42</v>
      </c>
      <c r="C28" s="61">
        <v>59916</v>
      </c>
      <c r="D28" s="61">
        <v>104123.86</v>
      </c>
      <c r="E28" s="61">
        <v>7778</v>
      </c>
      <c r="F28" s="61">
        <v>47738.720000000001</v>
      </c>
      <c r="G28" s="61">
        <v>23</v>
      </c>
      <c r="H28" s="61">
        <v>2582.15</v>
      </c>
      <c r="I28" s="61">
        <v>160</v>
      </c>
      <c r="J28" s="61">
        <v>28817.5</v>
      </c>
      <c r="K28" s="61">
        <f t="shared" si="0"/>
        <v>60099</v>
      </c>
      <c r="L28" s="61">
        <f t="shared" si="1"/>
        <v>135523.51</v>
      </c>
      <c r="M28" s="62">
        <f>L28*100/'CD Ratio_3(i)'!F28</f>
        <v>16.931170415674828</v>
      </c>
      <c r="N28" s="290">
        <f t="shared" si="2"/>
        <v>45.848012165511342</v>
      </c>
      <c r="O28" s="67">
        <f t="shared" si="3"/>
        <v>52321</v>
      </c>
      <c r="P28" s="67">
        <f t="shared" si="4"/>
        <v>87784.790000000008</v>
      </c>
      <c r="Q28" s="65">
        <f t="shared" si="5"/>
        <v>1.6778117772978347</v>
      </c>
    </row>
    <row r="29" spans="1:17" ht="14.1" customHeight="1" x14ac:dyDescent="0.2">
      <c r="A29" s="48">
        <v>23</v>
      </c>
      <c r="B29" s="49" t="s">
        <v>189</v>
      </c>
      <c r="C29" s="61">
        <v>0</v>
      </c>
      <c r="D29" s="61">
        <v>0</v>
      </c>
      <c r="E29" s="61">
        <v>0</v>
      </c>
      <c r="F29" s="61">
        <v>0</v>
      </c>
      <c r="G29" s="61">
        <v>127212</v>
      </c>
      <c r="H29" s="61">
        <v>39849.72</v>
      </c>
      <c r="I29" s="61">
        <v>0</v>
      </c>
      <c r="J29" s="61">
        <v>0</v>
      </c>
      <c r="K29" s="61">
        <f t="shared" si="0"/>
        <v>127212</v>
      </c>
      <c r="L29" s="61">
        <f t="shared" si="1"/>
        <v>39849.72</v>
      </c>
      <c r="M29" s="62">
        <f>L29*100/'CD Ratio_3(i)'!F29</f>
        <v>37.319373198695452</v>
      </c>
      <c r="N29" s="290" t="e">
        <f t="shared" si="2"/>
        <v>#DIV/0!</v>
      </c>
      <c r="O29" s="67">
        <f t="shared" si="3"/>
        <v>127212</v>
      </c>
      <c r="P29" s="67">
        <f t="shared" si="4"/>
        <v>39849.72</v>
      </c>
      <c r="Q29" s="65">
        <f t="shared" si="5"/>
        <v>0.31325440996132442</v>
      </c>
    </row>
    <row r="30" spans="1:17" ht="14.1" customHeight="1" x14ac:dyDescent="0.2">
      <c r="A30" s="48">
        <v>24</v>
      </c>
      <c r="B30" s="49" t="s">
        <v>190</v>
      </c>
      <c r="C30" s="61">
        <v>171</v>
      </c>
      <c r="D30" s="61">
        <v>243.73</v>
      </c>
      <c r="E30" s="61">
        <v>160</v>
      </c>
      <c r="F30" s="61">
        <v>236.03</v>
      </c>
      <c r="G30" s="61">
        <v>0</v>
      </c>
      <c r="H30" s="61">
        <v>0</v>
      </c>
      <c r="I30" s="61">
        <v>0</v>
      </c>
      <c r="J30" s="61">
        <v>0</v>
      </c>
      <c r="K30" s="61">
        <f t="shared" si="0"/>
        <v>171</v>
      </c>
      <c r="L30" s="61">
        <f t="shared" si="1"/>
        <v>243.73</v>
      </c>
      <c r="M30" s="62">
        <f>L30*100/'CD Ratio_3(i)'!F30</f>
        <v>22.342717280702562</v>
      </c>
      <c r="N30" s="290">
        <f t="shared" si="2"/>
        <v>96.840766421860266</v>
      </c>
      <c r="O30" s="67">
        <f t="shared" si="3"/>
        <v>11</v>
      </c>
      <c r="P30" s="67">
        <f t="shared" si="4"/>
        <v>7.6999999999999886</v>
      </c>
      <c r="Q30" s="65">
        <f t="shared" si="5"/>
        <v>0.69999999999999896</v>
      </c>
    </row>
    <row r="31" spans="1:17" ht="14.1" customHeight="1" x14ac:dyDescent="0.2">
      <c r="A31" s="48">
        <v>25</v>
      </c>
      <c r="B31" s="49" t="s">
        <v>46</v>
      </c>
      <c r="C31" s="61">
        <v>0</v>
      </c>
      <c r="D31" s="61">
        <v>0</v>
      </c>
      <c r="E31" s="61">
        <v>0</v>
      </c>
      <c r="F31" s="61">
        <v>0</v>
      </c>
      <c r="G31" s="61">
        <v>2</v>
      </c>
      <c r="H31" s="61">
        <v>182.16</v>
      </c>
      <c r="I31" s="61">
        <v>7</v>
      </c>
      <c r="J31" s="61">
        <v>241.55</v>
      </c>
      <c r="K31" s="61">
        <f t="shared" si="0"/>
        <v>9</v>
      </c>
      <c r="L31" s="61">
        <f t="shared" si="1"/>
        <v>423.71000000000004</v>
      </c>
      <c r="M31" s="62">
        <f>L31*100/'CD Ratio_3(i)'!F31</f>
        <v>4.3762109951126407</v>
      </c>
      <c r="N31" s="290" t="e">
        <f t="shared" si="2"/>
        <v>#DIV/0!</v>
      </c>
      <c r="O31" s="67">
        <f t="shared" si="3"/>
        <v>9</v>
      </c>
      <c r="P31" s="67">
        <f t="shared" si="4"/>
        <v>423.71000000000004</v>
      </c>
      <c r="Q31" s="65">
        <f t="shared" si="5"/>
        <v>47.078888888888891</v>
      </c>
    </row>
    <row r="32" spans="1:17" ht="14.1" customHeight="1" x14ac:dyDescent="0.2">
      <c r="A32" s="48">
        <v>26</v>
      </c>
      <c r="B32" s="49" t="s">
        <v>191</v>
      </c>
      <c r="C32" s="61">
        <v>52761</v>
      </c>
      <c r="D32" s="61">
        <v>41502</v>
      </c>
      <c r="E32" s="61">
        <v>8149</v>
      </c>
      <c r="F32" s="61">
        <v>26674</v>
      </c>
      <c r="G32" s="61">
        <v>1</v>
      </c>
      <c r="H32" s="61">
        <v>117</v>
      </c>
      <c r="I32" s="61">
        <v>16</v>
      </c>
      <c r="J32" s="61">
        <v>809</v>
      </c>
      <c r="K32" s="61">
        <f t="shared" si="0"/>
        <v>52778</v>
      </c>
      <c r="L32" s="61">
        <f t="shared" si="1"/>
        <v>42428</v>
      </c>
      <c r="M32" s="62">
        <f>L32*100/'CD Ratio_3(i)'!F32</f>
        <v>49.50642925485986</v>
      </c>
      <c r="N32" s="290">
        <f t="shared" si="2"/>
        <v>64.271601368608742</v>
      </c>
      <c r="O32" s="67">
        <f t="shared" si="3"/>
        <v>44629</v>
      </c>
      <c r="P32" s="67">
        <f t="shared" si="4"/>
        <v>15754</v>
      </c>
      <c r="Q32" s="65">
        <f t="shared" si="5"/>
        <v>0.35299917094266059</v>
      </c>
    </row>
    <row r="33" spans="1:17" ht="14.1" customHeight="1" x14ac:dyDescent="0.2">
      <c r="A33" s="48">
        <v>27</v>
      </c>
      <c r="B33" s="49" t="s">
        <v>192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f t="shared" si="0"/>
        <v>0</v>
      </c>
      <c r="L33" s="61">
        <f t="shared" si="1"/>
        <v>0</v>
      </c>
      <c r="M33" s="62">
        <f>L33*100/'CD Ratio_3(i)'!F33</f>
        <v>0</v>
      </c>
      <c r="N33" s="290" t="e">
        <f t="shared" si="2"/>
        <v>#DIV/0!</v>
      </c>
      <c r="O33" s="67">
        <f t="shared" si="3"/>
        <v>0</v>
      </c>
      <c r="P33" s="67">
        <f t="shared" si="4"/>
        <v>0</v>
      </c>
      <c r="Q33" s="65" t="e">
        <f t="shared" si="5"/>
        <v>#DIV/0!</v>
      </c>
    </row>
    <row r="34" spans="1:17" ht="14.1" customHeight="1" x14ac:dyDescent="0.2">
      <c r="A34" s="48">
        <v>28</v>
      </c>
      <c r="B34" s="49" t="s">
        <v>193</v>
      </c>
      <c r="C34" s="61">
        <v>4709</v>
      </c>
      <c r="D34" s="61">
        <v>8217</v>
      </c>
      <c r="E34" s="61">
        <v>4482</v>
      </c>
      <c r="F34" s="61">
        <v>7051</v>
      </c>
      <c r="G34" s="61">
        <v>3</v>
      </c>
      <c r="H34" s="61">
        <v>958</v>
      </c>
      <c r="I34" s="61">
        <v>15</v>
      </c>
      <c r="J34" s="61">
        <v>149</v>
      </c>
      <c r="K34" s="61">
        <f t="shared" si="0"/>
        <v>4727</v>
      </c>
      <c r="L34" s="61">
        <f t="shared" si="1"/>
        <v>9324</v>
      </c>
      <c r="M34" s="62">
        <f>L34*100/'CD Ratio_3(i)'!F34</f>
        <v>36.087781089135738</v>
      </c>
      <c r="N34" s="290">
        <f t="shared" si="2"/>
        <v>85.809906291833997</v>
      </c>
      <c r="O34" s="67">
        <f t="shared" si="3"/>
        <v>245</v>
      </c>
      <c r="P34" s="67">
        <f t="shared" si="4"/>
        <v>2273</v>
      </c>
      <c r="Q34" s="65">
        <f t="shared" si="5"/>
        <v>9.277551020408163</v>
      </c>
    </row>
    <row r="35" spans="1:17" ht="14.1" customHeight="1" x14ac:dyDescent="0.2">
      <c r="A35" s="48">
        <v>29</v>
      </c>
      <c r="B35" s="49" t="s">
        <v>66</v>
      </c>
      <c r="C35" s="61">
        <v>185539</v>
      </c>
      <c r="D35" s="61">
        <v>349404.34</v>
      </c>
      <c r="E35" s="61">
        <v>55727</v>
      </c>
      <c r="F35" s="61">
        <v>238342.55</v>
      </c>
      <c r="G35" s="61">
        <v>136</v>
      </c>
      <c r="H35" s="61">
        <v>2623.39</v>
      </c>
      <c r="I35" s="61">
        <v>1149</v>
      </c>
      <c r="J35" s="61">
        <v>73130.75</v>
      </c>
      <c r="K35" s="61">
        <f t="shared" si="0"/>
        <v>186824</v>
      </c>
      <c r="L35" s="61">
        <f t="shared" si="1"/>
        <v>425158.48000000004</v>
      </c>
      <c r="M35" s="62">
        <f>L35*100/'CD Ratio_3(i)'!F35</f>
        <v>25.794681488481</v>
      </c>
      <c r="N35" s="290">
        <f t="shared" si="2"/>
        <v>68.21396379907587</v>
      </c>
      <c r="O35" s="67">
        <f t="shared" si="3"/>
        <v>131097</v>
      </c>
      <c r="P35" s="67">
        <f t="shared" si="4"/>
        <v>186815.93000000005</v>
      </c>
      <c r="Q35" s="65">
        <f t="shared" si="5"/>
        <v>1.4250206335766651</v>
      </c>
    </row>
    <row r="36" spans="1:17" ht="14.1" customHeight="1" x14ac:dyDescent="0.2">
      <c r="A36" s="48">
        <v>30</v>
      </c>
      <c r="B36" s="49" t="s">
        <v>67</v>
      </c>
      <c r="C36" s="61">
        <v>150358</v>
      </c>
      <c r="D36" s="61">
        <v>361880</v>
      </c>
      <c r="E36" s="61">
        <v>74439</v>
      </c>
      <c r="F36" s="61">
        <v>262225</v>
      </c>
      <c r="G36" s="61">
        <v>258</v>
      </c>
      <c r="H36" s="61">
        <v>7254</v>
      </c>
      <c r="I36" s="61">
        <v>127</v>
      </c>
      <c r="J36" s="61">
        <v>25978</v>
      </c>
      <c r="K36" s="61">
        <f t="shared" si="0"/>
        <v>150743</v>
      </c>
      <c r="L36" s="61">
        <f t="shared" si="1"/>
        <v>395112</v>
      </c>
      <c r="M36" s="62">
        <f>L36*100/'CD Ratio_3(i)'!F36</f>
        <v>27.875061995613216</v>
      </c>
      <c r="N36" s="290">
        <f t="shared" si="2"/>
        <v>72.461865811871334</v>
      </c>
      <c r="O36" s="67">
        <f t="shared" si="3"/>
        <v>76304</v>
      </c>
      <c r="P36" s="67">
        <f t="shared" si="4"/>
        <v>132887</v>
      </c>
      <c r="Q36" s="65">
        <f t="shared" si="5"/>
        <v>1.7415469700146782</v>
      </c>
    </row>
    <row r="37" spans="1:17" ht="14.1" customHeight="1" x14ac:dyDescent="0.2">
      <c r="A37" s="48">
        <v>31</v>
      </c>
      <c r="B37" s="49" t="s">
        <v>194</v>
      </c>
      <c r="C37" s="61">
        <v>86978</v>
      </c>
      <c r="D37" s="61">
        <v>23902.94</v>
      </c>
      <c r="E37" s="61">
        <v>3</v>
      </c>
      <c r="F37" s="61">
        <v>21.47</v>
      </c>
      <c r="G37" s="61">
        <v>0</v>
      </c>
      <c r="H37" s="61">
        <v>0</v>
      </c>
      <c r="I37" s="61">
        <v>0</v>
      </c>
      <c r="J37" s="61">
        <v>0</v>
      </c>
      <c r="K37" s="61">
        <f t="shared" si="0"/>
        <v>86978</v>
      </c>
      <c r="L37" s="61">
        <f t="shared" si="1"/>
        <v>23902.94</v>
      </c>
      <c r="M37" s="62">
        <f>L37*100/'CD Ratio_3(i)'!F37</f>
        <v>44.475699717660561</v>
      </c>
      <c r="N37" s="290">
        <f t="shared" si="2"/>
        <v>8.982158680061951E-2</v>
      </c>
      <c r="O37" s="67">
        <f t="shared" si="3"/>
        <v>86975</v>
      </c>
      <c r="P37" s="67">
        <f t="shared" si="4"/>
        <v>23881.469999999998</v>
      </c>
      <c r="Q37" s="65">
        <f t="shared" si="5"/>
        <v>0.27457855705662543</v>
      </c>
    </row>
    <row r="38" spans="1:17" ht="14.1" customHeight="1" x14ac:dyDescent="0.2">
      <c r="A38" s="48">
        <v>32</v>
      </c>
      <c r="B38" s="49" t="s">
        <v>195</v>
      </c>
      <c r="C38" s="61">
        <v>34354</v>
      </c>
      <c r="D38" s="61">
        <v>81343</v>
      </c>
      <c r="E38" s="61">
        <v>0</v>
      </c>
      <c r="F38" s="61">
        <v>0</v>
      </c>
      <c r="G38" s="61">
        <v>0</v>
      </c>
      <c r="H38" s="61">
        <v>0</v>
      </c>
      <c r="I38" s="61">
        <v>13</v>
      </c>
      <c r="J38" s="61">
        <v>2204</v>
      </c>
      <c r="K38" s="61">
        <f t="shared" si="0"/>
        <v>34367</v>
      </c>
      <c r="L38" s="61">
        <f t="shared" si="1"/>
        <v>83547</v>
      </c>
      <c r="M38" s="62">
        <f>L38*100/'CD Ratio_3(i)'!F38</f>
        <v>22.575694116057555</v>
      </c>
      <c r="N38" s="290">
        <f t="shared" si="2"/>
        <v>0</v>
      </c>
      <c r="O38" s="67">
        <f t="shared" si="3"/>
        <v>34367</v>
      </c>
      <c r="P38" s="67">
        <f t="shared" si="4"/>
        <v>83547</v>
      </c>
      <c r="Q38" s="65">
        <f t="shared" si="5"/>
        <v>2.431023947391393</v>
      </c>
    </row>
    <row r="39" spans="1:17" ht="14.1" customHeight="1" x14ac:dyDescent="0.2">
      <c r="A39" s="48">
        <v>33</v>
      </c>
      <c r="B39" s="49" t="s">
        <v>196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10</v>
      </c>
      <c r="J39" s="61">
        <v>43</v>
      </c>
      <c r="K39" s="61">
        <f t="shared" si="0"/>
        <v>10</v>
      </c>
      <c r="L39" s="61">
        <f t="shared" si="1"/>
        <v>43</v>
      </c>
      <c r="M39" s="62">
        <f>L39*100/'CD Ratio_3(i)'!F39</f>
        <v>1.3263417643429982</v>
      </c>
      <c r="N39" s="290" t="e">
        <f t="shared" si="2"/>
        <v>#DIV/0!</v>
      </c>
      <c r="O39" s="67">
        <f t="shared" si="3"/>
        <v>10</v>
      </c>
      <c r="P39" s="67">
        <f t="shared" si="4"/>
        <v>43</v>
      </c>
      <c r="Q39" s="65">
        <f t="shared" si="5"/>
        <v>4.3</v>
      </c>
    </row>
    <row r="40" spans="1:17" ht="14.1" customHeight="1" x14ac:dyDescent="0.2">
      <c r="A40" s="48">
        <v>34</v>
      </c>
      <c r="B40" s="49" t="s">
        <v>197</v>
      </c>
      <c r="C40" s="61">
        <v>1281</v>
      </c>
      <c r="D40" s="61">
        <v>7269.91</v>
      </c>
      <c r="E40" s="61">
        <v>820</v>
      </c>
      <c r="F40" s="61">
        <v>5207.37</v>
      </c>
      <c r="G40" s="61">
        <v>34</v>
      </c>
      <c r="H40" s="61">
        <v>1670.45</v>
      </c>
      <c r="I40" s="61">
        <v>100</v>
      </c>
      <c r="J40" s="61">
        <v>2132.66</v>
      </c>
      <c r="K40" s="61">
        <f t="shared" si="0"/>
        <v>1415</v>
      </c>
      <c r="L40" s="61">
        <f t="shared" si="1"/>
        <v>11073.02</v>
      </c>
      <c r="M40" s="62">
        <f>L40*100/'CD Ratio_3(i)'!F40</f>
        <v>27.937972917397303</v>
      </c>
      <c r="N40" s="290">
        <f t="shared" si="2"/>
        <v>71.629084816730881</v>
      </c>
      <c r="O40" s="67">
        <f t="shared" si="3"/>
        <v>595</v>
      </c>
      <c r="P40" s="67">
        <f t="shared" si="4"/>
        <v>5865.6500000000005</v>
      </c>
      <c r="Q40" s="65">
        <f t="shared" si="5"/>
        <v>9.8582352941176481</v>
      </c>
    </row>
    <row r="41" spans="1:17" ht="14.1" customHeight="1" x14ac:dyDescent="0.2">
      <c r="A41" s="48">
        <v>35</v>
      </c>
      <c r="B41" s="49" t="s">
        <v>198</v>
      </c>
      <c r="C41" s="61">
        <v>0</v>
      </c>
      <c r="D41" s="61">
        <v>0</v>
      </c>
      <c r="E41" s="61">
        <v>0</v>
      </c>
      <c r="F41" s="61">
        <v>0</v>
      </c>
      <c r="G41" s="61">
        <v>8</v>
      </c>
      <c r="H41" s="61">
        <v>12.63</v>
      </c>
      <c r="I41" s="61">
        <v>0</v>
      </c>
      <c r="J41" s="61">
        <v>0</v>
      </c>
      <c r="K41" s="61">
        <f t="shared" si="0"/>
        <v>8</v>
      </c>
      <c r="L41" s="61">
        <f t="shared" si="1"/>
        <v>12.63</v>
      </c>
      <c r="M41" s="62">
        <f>L41*100/'CD Ratio_3(i)'!F41</f>
        <v>0.11623658516607659</v>
      </c>
      <c r="N41" s="290" t="e">
        <f t="shared" si="2"/>
        <v>#DIV/0!</v>
      </c>
      <c r="O41" s="67">
        <f t="shared" si="3"/>
        <v>8</v>
      </c>
      <c r="P41" s="67">
        <f t="shared" si="4"/>
        <v>12.63</v>
      </c>
      <c r="Q41" s="65">
        <f t="shared" si="5"/>
        <v>1.5787500000000001</v>
      </c>
    </row>
    <row r="42" spans="1:17" ht="14.1" customHeight="1" x14ac:dyDescent="0.2">
      <c r="A42" s="48">
        <v>36</v>
      </c>
      <c r="B42" s="49" t="s">
        <v>68</v>
      </c>
      <c r="C42" s="61">
        <v>39502</v>
      </c>
      <c r="D42" s="61">
        <v>80884.17</v>
      </c>
      <c r="E42" s="61">
        <v>9359</v>
      </c>
      <c r="F42" s="61">
        <v>13721.85</v>
      </c>
      <c r="G42" s="61">
        <v>11</v>
      </c>
      <c r="H42" s="61">
        <v>1132.4100000000001</v>
      </c>
      <c r="I42" s="61">
        <v>136</v>
      </c>
      <c r="J42" s="61">
        <v>16194.06</v>
      </c>
      <c r="K42" s="61">
        <f t="shared" si="0"/>
        <v>39649</v>
      </c>
      <c r="L42" s="61">
        <f t="shared" si="1"/>
        <v>98210.64</v>
      </c>
      <c r="M42" s="62">
        <f>L42*100/'CD Ratio_3(i)'!F42</f>
        <v>28.226225645662442</v>
      </c>
      <c r="N42" s="290">
        <f t="shared" si="2"/>
        <v>16.964815241350689</v>
      </c>
      <c r="O42" s="67">
        <f t="shared" si="3"/>
        <v>30290</v>
      </c>
      <c r="P42" s="67">
        <f t="shared" si="4"/>
        <v>84488.79</v>
      </c>
      <c r="Q42" s="65">
        <f t="shared" si="5"/>
        <v>2.7893294816771208</v>
      </c>
    </row>
    <row r="43" spans="1:17" ht="14.1" customHeight="1" x14ac:dyDescent="0.2">
      <c r="A43" s="48">
        <v>37</v>
      </c>
      <c r="B43" s="49" t="s">
        <v>199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f t="shared" si="0"/>
        <v>0</v>
      </c>
      <c r="L43" s="61">
        <f t="shared" si="1"/>
        <v>0</v>
      </c>
      <c r="M43" s="62">
        <f>L43*100/'CD Ratio_3(i)'!F43</f>
        <v>0</v>
      </c>
      <c r="N43" s="290" t="e">
        <f t="shared" si="2"/>
        <v>#DIV/0!</v>
      </c>
      <c r="O43" s="67">
        <f t="shared" si="3"/>
        <v>0</v>
      </c>
      <c r="P43" s="67">
        <f t="shared" si="4"/>
        <v>0</v>
      </c>
      <c r="Q43" s="65" t="e">
        <f t="shared" si="5"/>
        <v>#DIV/0!</v>
      </c>
    </row>
    <row r="44" spans="1:17" ht="14.1" customHeight="1" x14ac:dyDescent="0.2">
      <c r="A44" s="48">
        <v>38</v>
      </c>
      <c r="B44" s="49" t="s">
        <v>200</v>
      </c>
      <c r="C44" s="61">
        <v>51437</v>
      </c>
      <c r="D44" s="61">
        <v>19300</v>
      </c>
      <c r="E44" s="61">
        <v>3549</v>
      </c>
      <c r="F44" s="61">
        <v>9207</v>
      </c>
      <c r="G44" s="61">
        <v>9</v>
      </c>
      <c r="H44" s="61">
        <v>1528</v>
      </c>
      <c r="I44" s="61">
        <v>180</v>
      </c>
      <c r="J44" s="61">
        <v>3482</v>
      </c>
      <c r="K44" s="61">
        <f t="shared" si="0"/>
        <v>51626</v>
      </c>
      <c r="L44" s="61">
        <f t="shared" si="1"/>
        <v>24310</v>
      </c>
      <c r="M44" s="62">
        <f>L44*100/'CD Ratio_3(i)'!F44</f>
        <v>33.111770955351545</v>
      </c>
      <c r="N44" s="290">
        <f t="shared" si="2"/>
        <v>47.704663212435236</v>
      </c>
      <c r="O44" s="67">
        <f t="shared" si="3"/>
        <v>48077</v>
      </c>
      <c r="P44" s="67">
        <f t="shared" si="4"/>
        <v>15103</v>
      </c>
      <c r="Q44" s="65">
        <f t="shared" si="5"/>
        <v>0.31414189737296422</v>
      </c>
    </row>
    <row r="45" spans="1:17" ht="14.1" customHeight="1" x14ac:dyDescent="0.2">
      <c r="A45" s="48">
        <v>39</v>
      </c>
      <c r="B45" s="49" t="s">
        <v>201</v>
      </c>
      <c r="C45" s="61">
        <v>6</v>
      </c>
      <c r="D45" s="61">
        <v>10</v>
      </c>
      <c r="E45" s="61">
        <v>1</v>
      </c>
      <c r="F45" s="61">
        <v>4</v>
      </c>
      <c r="G45" s="61">
        <v>1</v>
      </c>
      <c r="H45" s="61">
        <v>20</v>
      </c>
      <c r="I45" s="61">
        <v>0</v>
      </c>
      <c r="J45" s="61">
        <v>0</v>
      </c>
      <c r="K45" s="61">
        <f t="shared" si="0"/>
        <v>7</v>
      </c>
      <c r="L45" s="61">
        <f t="shared" si="1"/>
        <v>30</v>
      </c>
      <c r="M45" s="62">
        <f>L45*100/'CD Ratio_3(i)'!F45</f>
        <v>0.44616299821534799</v>
      </c>
      <c r="N45" s="290">
        <f t="shared" si="2"/>
        <v>40</v>
      </c>
      <c r="O45" s="67">
        <f t="shared" si="3"/>
        <v>6</v>
      </c>
      <c r="P45" s="67">
        <f t="shared" si="4"/>
        <v>26</v>
      </c>
      <c r="Q45" s="65">
        <f t="shared" si="5"/>
        <v>4.333333333333333</v>
      </c>
    </row>
    <row r="46" spans="1:17" ht="14.1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f t="shared" si="0"/>
        <v>0</v>
      </c>
      <c r="L46" s="61">
        <f t="shared" si="1"/>
        <v>0</v>
      </c>
      <c r="M46" s="62">
        <f>L46*100/'CD Ratio_3(i)'!F46</f>
        <v>0</v>
      </c>
      <c r="N46" s="290" t="e">
        <f t="shared" si="2"/>
        <v>#DIV/0!</v>
      </c>
      <c r="O46" s="67">
        <f t="shared" si="3"/>
        <v>0</v>
      </c>
      <c r="P46" s="67">
        <f t="shared" si="4"/>
        <v>0</v>
      </c>
      <c r="Q46" s="65" t="e">
        <f t="shared" si="5"/>
        <v>#DIV/0!</v>
      </c>
    </row>
    <row r="47" spans="1:17" ht="14.1" customHeight="1" x14ac:dyDescent="0.2">
      <c r="A47" s="48">
        <v>41</v>
      </c>
      <c r="B47" s="49" t="s">
        <v>202</v>
      </c>
      <c r="C47" s="61">
        <v>120</v>
      </c>
      <c r="D47" s="61">
        <v>88</v>
      </c>
      <c r="E47" s="61">
        <v>0</v>
      </c>
      <c r="F47" s="61">
        <v>0</v>
      </c>
      <c r="G47" s="61">
        <v>0</v>
      </c>
      <c r="H47" s="61">
        <v>0</v>
      </c>
      <c r="I47" s="61">
        <v>3</v>
      </c>
      <c r="J47" s="61">
        <v>23</v>
      </c>
      <c r="K47" s="61">
        <f t="shared" si="0"/>
        <v>123</v>
      </c>
      <c r="L47" s="61">
        <f t="shared" si="1"/>
        <v>111</v>
      </c>
      <c r="M47" s="62">
        <f>L47*100/'CD Ratio_3(i)'!F47</f>
        <v>2.0929259104227711</v>
      </c>
      <c r="N47" s="290">
        <f t="shared" si="2"/>
        <v>0</v>
      </c>
      <c r="O47" s="67">
        <f t="shared" si="3"/>
        <v>123</v>
      </c>
      <c r="P47" s="67">
        <f t="shared" si="4"/>
        <v>111</v>
      </c>
      <c r="Q47" s="65">
        <f t="shared" si="5"/>
        <v>0.90243902439024393</v>
      </c>
    </row>
    <row r="48" spans="1:17" ht="14.1" customHeight="1" x14ac:dyDescent="0.2">
      <c r="A48" s="48">
        <v>42</v>
      </c>
      <c r="B48" s="49" t="s">
        <v>71</v>
      </c>
      <c r="C48" s="61">
        <v>43181</v>
      </c>
      <c r="D48" s="61">
        <v>8713</v>
      </c>
      <c r="E48" s="61">
        <v>31</v>
      </c>
      <c r="F48" s="61">
        <v>164</v>
      </c>
      <c r="G48" s="61">
        <v>78</v>
      </c>
      <c r="H48" s="61">
        <v>2323</v>
      </c>
      <c r="I48" s="61">
        <v>148</v>
      </c>
      <c r="J48" s="61">
        <v>22884</v>
      </c>
      <c r="K48" s="61">
        <f t="shared" si="0"/>
        <v>43407</v>
      </c>
      <c r="L48" s="61">
        <f t="shared" si="1"/>
        <v>33920</v>
      </c>
      <c r="M48" s="62">
        <f>L48*100/'CD Ratio_3(i)'!F48</f>
        <v>25.563150477424994</v>
      </c>
      <c r="N48" s="290">
        <f t="shared" si="2"/>
        <v>1.8822449213818433</v>
      </c>
      <c r="O48" s="67">
        <f t="shared" si="3"/>
        <v>43376</v>
      </c>
      <c r="P48" s="67">
        <f t="shared" si="4"/>
        <v>33756</v>
      </c>
      <c r="Q48" s="65">
        <f t="shared" si="5"/>
        <v>0.77821836960531166</v>
      </c>
    </row>
    <row r="49" spans="1:17" s="64" customFormat="1" ht="14.1" customHeight="1" x14ac:dyDescent="0.2">
      <c r="A49" s="276"/>
      <c r="B49" s="140" t="s">
        <v>291</v>
      </c>
      <c r="C49" s="63">
        <f>SUM(C28:C48)</f>
        <v>710313</v>
      </c>
      <c r="D49" s="63">
        <f t="shared" ref="D49:J49" si="7">SUM(D28:D48)</f>
        <v>1086881.95</v>
      </c>
      <c r="E49" s="63">
        <f t="shared" si="7"/>
        <v>164498</v>
      </c>
      <c r="F49" s="63">
        <f t="shared" si="7"/>
        <v>610592.99</v>
      </c>
      <c r="G49" s="63">
        <f t="shared" si="7"/>
        <v>127776</v>
      </c>
      <c r="H49" s="63">
        <f t="shared" si="7"/>
        <v>60252.91</v>
      </c>
      <c r="I49" s="63">
        <f t="shared" si="7"/>
        <v>2064</v>
      </c>
      <c r="J49" s="63">
        <f t="shared" si="7"/>
        <v>176088.52</v>
      </c>
      <c r="K49" s="63">
        <f t="shared" si="0"/>
        <v>840153</v>
      </c>
      <c r="L49" s="63">
        <f t="shared" si="1"/>
        <v>1323223.3799999999</v>
      </c>
      <c r="M49" s="60">
        <f>L49*100/'CD Ratio_3(i)'!F49</f>
        <v>25.650233761539159</v>
      </c>
      <c r="N49" s="290">
        <f t="shared" si="2"/>
        <v>56.178409255945418</v>
      </c>
      <c r="O49" s="67">
        <f t="shared" si="3"/>
        <v>675655</v>
      </c>
      <c r="P49" s="67">
        <f t="shared" si="4"/>
        <v>712630.3899999999</v>
      </c>
      <c r="Q49" s="108">
        <f t="shared" si="5"/>
        <v>1.0547252517927046</v>
      </c>
    </row>
    <row r="50" spans="1:17" s="64" customFormat="1" ht="14.1" customHeight="1" x14ac:dyDescent="0.2">
      <c r="A50" s="276"/>
      <c r="B50" s="140" t="s">
        <v>595</v>
      </c>
      <c r="C50" s="63">
        <f>C49+C27</f>
        <v>2783053</v>
      </c>
      <c r="D50" s="63">
        <f t="shared" ref="D50:J50" si="8">D49+D27</f>
        <v>5066089.1399999997</v>
      </c>
      <c r="E50" s="63">
        <f t="shared" si="8"/>
        <v>1976075</v>
      </c>
      <c r="F50" s="63">
        <f t="shared" si="8"/>
        <v>3978377.58</v>
      </c>
      <c r="G50" s="63">
        <f t="shared" si="8"/>
        <v>164413</v>
      </c>
      <c r="H50" s="63">
        <f t="shared" si="8"/>
        <v>231457.94</v>
      </c>
      <c r="I50" s="63">
        <f t="shared" si="8"/>
        <v>59047</v>
      </c>
      <c r="J50" s="63">
        <f t="shared" si="8"/>
        <v>598002.65</v>
      </c>
      <c r="K50" s="63">
        <f t="shared" si="0"/>
        <v>3006513</v>
      </c>
      <c r="L50" s="63">
        <f t="shared" si="1"/>
        <v>5895549.7300000004</v>
      </c>
      <c r="M50" s="60">
        <f>L50*100/'CD Ratio_3(i)'!F50</f>
        <v>25.861942631901872</v>
      </c>
      <c r="N50" s="290">
        <f t="shared" si="2"/>
        <v>78.52956136496249</v>
      </c>
      <c r="O50" s="67">
        <f t="shared" si="3"/>
        <v>1030438</v>
      </c>
      <c r="P50" s="67">
        <f t="shared" si="4"/>
        <v>1917172.1500000004</v>
      </c>
      <c r="Q50" s="108">
        <f t="shared" si="5"/>
        <v>1.860541002952143</v>
      </c>
    </row>
    <row r="51" spans="1:17" ht="14.1" customHeight="1" x14ac:dyDescent="0.2">
      <c r="A51" s="48">
        <v>43</v>
      </c>
      <c r="B51" s="49" t="s">
        <v>41</v>
      </c>
      <c r="C51" s="61">
        <v>153444</v>
      </c>
      <c r="D51" s="61">
        <v>244147.5</v>
      </c>
      <c r="E51" s="61">
        <v>122946</v>
      </c>
      <c r="F51" s="61">
        <v>219630.04</v>
      </c>
      <c r="G51" s="61">
        <v>70</v>
      </c>
      <c r="H51" s="61">
        <v>3823.14</v>
      </c>
      <c r="I51" s="61">
        <v>146</v>
      </c>
      <c r="J51" s="61">
        <v>86.29</v>
      </c>
      <c r="K51" s="61">
        <f t="shared" si="0"/>
        <v>153660</v>
      </c>
      <c r="L51" s="61">
        <f t="shared" si="1"/>
        <v>248056.93000000002</v>
      </c>
      <c r="M51" s="62">
        <f>L51*100/'CD Ratio_3(i)'!F51</f>
        <v>61.915262500774084</v>
      </c>
      <c r="N51" s="290">
        <f t="shared" si="2"/>
        <v>89.957931168658291</v>
      </c>
      <c r="O51" s="67">
        <f t="shared" si="3"/>
        <v>30714</v>
      </c>
      <c r="P51" s="67">
        <f t="shared" si="4"/>
        <v>28426.890000000014</v>
      </c>
      <c r="Q51" s="65">
        <f t="shared" si="5"/>
        <v>0.92553526079312409</v>
      </c>
    </row>
    <row r="52" spans="1:17" ht="14.1" customHeight="1" x14ac:dyDescent="0.2">
      <c r="A52" s="48">
        <v>44</v>
      </c>
      <c r="B52" s="49" t="s">
        <v>203</v>
      </c>
      <c r="C52" s="61">
        <v>215564</v>
      </c>
      <c r="D52" s="61">
        <v>185820</v>
      </c>
      <c r="E52" s="61">
        <v>192863</v>
      </c>
      <c r="F52" s="61">
        <v>167230</v>
      </c>
      <c r="G52" s="61">
        <v>0</v>
      </c>
      <c r="H52" s="61">
        <v>0</v>
      </c>
      <c r="I52" s="61">
        <v>0</v>
      </c>
      <c r="J52" s="61">
        <v>0</v>
      </c>
      <c r="K52" s="61">
        <f t="shared" si="0"/>
        <v>215564</v>
      </c>
      <c r="L52" s="61">
        <f t="shared" si="1"/>
        <v>185820</v>
      </c>
      <c r="M52" s="62">
        <f>L52*100/'CD Ratio_3(i)'!F52</f>
        <v>66.275287471110218</v>
      </c>
      <c r="N52" s="290">
        <f t="shared" si="2"/>
        <v>89.995694758368316</v>
      </c>
      <c r="O52" s="67">
        <f t="shared" si="3"/>
        <v>22701</v>
      </c>
      <c r="P52" s="67">
        <f t="shared" si="4"/>
        <v>18590</v>
      </c>
      <c r="Q52" s="65">
        <f t="shared" si="5"/>
        <v>0.81890665609444513</v>
      </c>
    </row>
    <row r="53" spans="1:17" ht="14.1" customHeight="1" x14ac:dyDescent="0.2">
      <c r="A53" s="48">
        <v>45</v>
      </c>
      <c r="B53" s="49" t="s">
        <v>47</v>
      </c>
      <c r="C53" s="61">
        <v>203806</v>
      </c>
      <c r="D53" s="61">
        <v>325722.18</v>
      </c>
      <c r="E53" s="61">
        <v>180610</v>
      </c>
      <c r="F53" s="61">
        <v>297852.65999999997</v>
      </c>
      <c r="G53" s="61">
        <v>0</v>
      </c>
      <c r="H53" s="61">
        <v>0</v>
      </c>
      <c r="I53" s="61">
        <v>2</v>
      </c>
      <c r="J53" s="61">
        <v>14.89</v>
      </c>
      <c r="K53" s="61">
        <f t="shared" si="0"/>
        <v>203808</v>
      </c>
      <c r="L53" s="61">
        <f t="shared" si="1"/>
        <v>325737.07</v>
      </c>
      <c r="M53" s="62">
        <f>L53*100/'CD Ratio_3(i)'!F53</f>
        <v>66.857344060215254</v>
      </c>
      <c r="N53" s="290">
        <f t="shared" si="2"/>
        <v>91.443775796907644</v>
      </c>
      <c r="O53" s="67">
        <f t="shared" si="3"/>
        <v>23198</v>
      </c>
      <c r="P53" s="67">
        <f t="shared" si="4"/>
        <v>27884.410000000033</v>
      </c>
      <c r="Q53" s="65">
        <f t="shared" si="5"/>
        <v>1.2020178463660673</v>
      </c>
    </row>
    <row r="54" spans="1:17" s="64" customFormat="1" ht="14.1" customHeight="1" x14ac:dyDescent="0.2">
      <c r="A54" s="276"/>
      <c r="B54" s="140" t="s">
        <v>296</v>
      </c>
      <c r="C54" s="63">
        <f>SUM(C51:C53)</f>
        <v>572814</v>
      </c>
      <c r="D54" s="63">
        <f t="shared" ref="D54:J54" si="9">SUM(D51:D53)</f>
        <v>755689.67999999993</v>
      </c>
      <c r="E54" s="63">
        <f t="shared" si="9"/>
        <v>496419</v>
      </c>
      <c r="F54" s="63">
        <f t="shared" si="9"/>
        <v>684712.7</v>
      </c>
      <c r="G54" s="63">
        <f t="shared" si="9"/>
        <v>70</v>
      </c>
      <c r="H54" s="63">
        <f t="shared" si="9"/>
        <v>3823.14</v>
      </c>
      <c r="I54" s="63">
        <f t="shared" si="9"/>
        <v>148</v>
      </c>
      <c r="J54" s="63">
        <f t="shared" si="9"/>
        <v>101.18</v>
      </c>
      <c r="K54" s="63">
        <f t="shared" si="0"/>
        <v>573032</v>
      </c>
      <c r="L54" s="63">
        <f t="shared" si="1"/>
        <v>759614</v>
      </c>
      <c r="M54" s="60">
        <f>L54*100/'CD Ratio_3(i)'!F54</f>
        <v>65.022780794175631</v>
      </c>
      <c r="N54" s="290">
        <f t="shared" si="2"/>
        <v>90.607655248117197</v>
      </c>
      <c r="O54" s="67">
        <f t="shared" si="3"/>
        <v>76613</v>
      </c>
      <c r="P54" s="67">
        <f t="shared" si="4"/>
        <v>74901.300000000047</v>
      </c>
      <c r="Q54" s="108">
        <f t="shared" si="5"/>
        <v>0.97765783874799372</v>
      </c>
    </row>
    <row r="55" spans="1:17" ht="14.1" customHeight="1" x14ac:dyDescent="0.2">
      <c r="A55" s="48">
        <v>46</v>
      </c>
      <c r="B55" s="49" t="s">
        <v>596</v>
      </c>
      <c r="C55" s="61">
        <v>4748375</v>
      </c>
      <c r="D55" s="61">
        <v>2593283</v>
      </c>
      <c r="E55" s="61">
        <v>4736566</v>
      </c>
      <c r="F55" s="61">
        <v>2456224</v>
      </c>
      <c r="G55" s="61">
        <v>0</v>
      </c>
      <c r="H55" s="61">
        <v>0</v>
      </c>
      <c r="I55" s="61">
        <v>0</v>
      </c>
      <c r="J55" s="61">
        <v>0</v>
      </c>
      <c r="K55" s="61">
        <f t="shared" si="0"/>
        <v>4748375</v>
      </c>
      <c r="L55" s="61">
        <f t="shared" si="1"/>
        <v>2593283</v>
      </c>
      <c r="M55" s="62">
        <f>L55*100/'CD Ratio_3(i)'!F55</f>
        <v>84.254535943975057</v>
      </c>
      <c r="N55" s="290">
        <f t="shared" si="2"/>
        <v>94.714846007936657</v>
      </c>
      <c r="O55" s="67">
        <f t="shared" si="3"/>
        <v>11809</v>
      </c>
      <c r="P55" s="67">
        <f t="shared" si="4"/>
        <v>137059</v>
      </c>
      <c r="Q55" s="65">
        <f t="shared" si="5"/>
        <v>11.606317215682953</v>
      </c>
    </row>
    <row r="56" spans="1:17" s="64" customFormat="1" ht="14.1" customHeight="1" x14ac:dyDescent="0.2">
      <c r="A56" s="276"/>
      <c r="B56" s="140" t="s">
        <v>294</v>
      </c>
      <c r="C56" s="63">
        <f>C55</f>
        <v>4748375</v>
      </c>
      <c r="D56" s="63">
        <f t="shared" ref="D56:J56" si="10">D55</f>
        <v>2593283</v>
      </c>
      <c r="E56" s="63">
        <f t="shared" si="10"/>
        <v>4736566</v>
      </c>
      <c r="F56" s="63">
        <f t="shared" si="10"/>
        <v>2456224</v>
      </c>
      <c r="G56" s="63">
        <f t="shared" si="10"/>
        <v>0</v>
      </c>
      <c r="H56" s="63">
        <f t="shared" si="10"/>
        <v>0</v>
      </c>
      <c r="I56" s="63">
        <f t="shared" si="10"/>
        <v>0</v>
      </c>
      <c r="J56" s="63">
        <f t="shared" si="10"/>
        <v>0</v>
      </c>
      <c r="K56" s="63">
        <f t="shared" si="0"/>
        <v>4748375</v>
      </c>
      <c r="L56" s="63">
        <f t="shared" si="1"/>
        <v>2593283</v>
      </c>
      <c r="M56" s="60">
        <f>L56*100/'CD Ratio_3(i)'!F56</f>
        <v>84.254535943975057</v>
      </c>
      <c r="N56" s="290">
        <f t="shared" si="2"/>
        <v>94.714846007936657</v>
      </c>
      <c r="O56" s="67">
        <f t="shared" si="3"/>
        <v>11809</v>
      </c>
      <c r="P56" s="67">
        <f t="shared" si="4"/>
        <v>137059</v>
      </c>
      <c r="Q56" s="108">
        <f t="shared" si="5"/>
        <v>11.606317215682953</v>
      </c>
    </row>
    <row r="57" spans="1:17" ht="14.1" customHeight="1" x14ac:dyDescent="0.2">
      <c r="A57" s="48">
        <v>47</v>
      </c>
      <c r="B57" s="49" t="s">
        <v>588</v>
      </c>
      <c r="C57" s="61">
        <v>30</v>
      </c>
      <c r="D57" s="61">
        <v>739.24</v>
      </c>
      <c r="E57" s="62">
        <v>30</v>
      </c>
      <c r="F57" s="61">
        <v>739.24</v>
      </c>
      <c r="G57" s="61">
        <v>5</v>
      </c>
      <c r="H57" s="61">
        <v>319.89</v>
      </c>
      <c r="I57" s="61">
        <v>8760</v>
      </c>
      <c r="J57" s="61">
        <v>28023.83</v>
      </c>
      <c r="K57" s="61">
        <f t="shared" si="0"/>
        <v>8795</v>
      </c>
      <c r="L57" s="61">
        <f t="shared" si="1"/>
        <v>29082.960000000003</v>
      </c>
      <c r="M57" s="62">
        <f>L57*100/'CD Ratio_3(i)'!F57</f>
        <v>16.267878511452672</v>
      </c>
      <c r="N57" s="290">
        <f t="shared" si="2"/>
        <v>100</v>
      </c>
      <c r="O57" s="67">
        <f t="shared" si="3"/>
        <v>8765</v>
      </c>
      <c r="P57" s="67">
        <f t="shared" si="4"/>
        <v>28343.72</v>
      </c>
      <c r="Q57" s="65">
        <f t="shared" si="5"/>
        <v>3.2337387335995436</v>
      </c>
    </row>
    <row r="58" spans="1:17" ht="14.1" customHeight="1" x14ac:dyDescent="0.2">
      <c r="A58" s="48">
        <v>48</v>
      </c>
      <c r="B58" s="49" t="s">
        <v>589</v>
      </c>
      <c r="C58" s="61">
        <v>36824</v>
      </c>
      <c r="D58" s="61">
        <v>4193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f t="shared" si="0"/>
        <v>36824</v>
      </c>
      <c r="L58" s="61">
        <f t="shared" si="1"/>
        <v>4193</v>
      </c>
      <c r="M58" s="62">
        <f>L58*100/'CD Ratio_3(i)'!F58</f>
        <v>13.944594100236124</v>
      </c>
      <c r="N58" s="290">
        <f t="shared" si="2"/>
        <v>0</v>
      </c>
      <c r="O58" s="67">
        <f t="shared" si="3"/>
        <v>36824</v>
      </c>
      <c r="P58" s="67">
        <f t="shared" si="4"/>
        <v>4193</v>
      </c>
      <c r="Q58" s="65">
        <f t="shared" si="5"/>
        <v>0.11386595698457527</v>
      </c>
    </row>
    <row r="59" spans="1:17" ht="14.1" customHeight="1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f t="shared" si="0"/>
        <v>0</v>
      </c>
      <c r="L59" s="61">
        <f t="shared" si="1"/>
        <v>0</v>
      </c>
      <c r="M59" s="62">
        <v>0</v>
      </c>
      <c r="N59" s="290">
        <v>0</v>
      </c>
      <c r="O59" s="67">
        <f t="shared" si="3"/>
        <v>0</v>
      </c>
      <c r="P59" s="67">
        <f t="shared" si="4"/>
        <v>0</v>
      </c>
      <c r="Q59" s="65" t="e">
        <f t="shared" si="5"/>
        <v>#DIV/0!</v>
      </c>
    </row>
    <row r="60" spans="1:17" ht="14.1" customHeight="1" x14ac:dyDescent="0.2">
      <c r="A60" s="48">
        <v>50</v>
      </c>
      <c r="B60" s="49" t="s">
        <v>591</v>
      </c>
      <c r="C60" s="61">
        <v>30208</v>
      </c>
      <c r="D60" s="61">
        <v>6389.62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f t="shared" si="0"/>
        <v>30208</v>
      </c>
      <c r="L60" s="61">
        <f t="shared" si="1"/>
        <v>6389.62</v>
      </c>
      <c r="M60" s="62">
        <f>L60*100/'CD Ratio_3(i)'!F60</f>
        <v>12.519448915553351</v>
      </c>
      <c r="N60" s="290">
        <f t="shared" si="2"/>
        <v>0</v>
      </c>
      <c r="O60" s="67">
        <f t="shared" si="3"/>
        <v>30208</v>
      </c>
      <c r="P60" s="67">
        <f t="shared" si="4"/>
        <v>6389.62</v>
      </c>
      <c r="Q60" s="65">
        <f t="shared" si="5"/>
        <v>0.21152078919491524</v>
      </c>
    </row>
    <row r="61" spans="1:17" ht="14.1" customHeight="1" x14ac:dyDescent="0.2">
      <c r="A61" s="48">
        <v>51</v>
      </c>
      <c r="B61" s="49" t="s">
        <v>592</v>
      </c>
      <c r="C61" s="61">
        <v>18553</v>
      </c>
      <c r="D61" s="61">
        <v>3593.64</v>
      </c>
      <c r="E61" s="61">
        <v>0</v>
      </c>
      <c r="F61" s="61">
        <v>0</v>
      </c>
      <c r="G61" s="61">
        <v>0</v>
      </c>
      <c r="H61" s="61">
        <v>0</v>
      </c>
      <c r="I61" s="61">
        <v>367</v>
      </c>
      <c r="J61" s="61">
        <v>62.12</v>
      </c>
      <c r="K61" s="61">
        <f t="shared" si="0"/>
        <v>18920</v>
      </c>
      <c r="L61" s="61">
        <f t="shared" si="1"/>
        <v>3655.7599999999998</v>
      </c>
      <c r="M61" s="62">
        <f>L61*100/'CD Ratio_3(i)'!F61</f>
        <v>38.957125167571391</v>
      </c>
      <c r="N61" s="290">
        <f t="shared" si="2"/>
        <v>0</v>
      </c>
      <c r="O61" s="67">
        <f t="shared" si="3"/>
        <v>18920</v>
      </c>
      <c r="P61" s="67">
        <f t="shared" si="4"/>
        <v>3655.7599999999998</v>
      </c>
      <c r="Q61" s="65">
        <f t="shared" si="5"/>
        <v>0.19322198731501056</v>
      </c>
    </row>
    <row r="62" spans="1:17" ht="14.1" customHeight="1" x14ac:dyDescent="0.2">
      <c r="A62" s="48">
        <v>52</v>
      </c>
      <c r="B62" s="49" t="s">
        <v>582</v>
      </c>
      <c r="C62" s="61">
        <v>94</v>
      </c>
      <c r="D62" s="61">
        <v>20.87</v>
      </c>
      <c r="E62" s="61">
        <v>94</v>
      </c>
      <c r="F62" s="61">
        <v>20.87</v>
      </c>
      <c r="G62" s="61">
        <v>0</v>
      </c>
      <c r="H62" s="61">
        <v>0</v>
      </c>
      <c r="I62" s="61">
        <v>357</v>
      </c>
      <c r="J62" s="61">
        <v>123.51</v>
      </c>
      <c r="K62" s="61">
        <f t="shared" si="0"/>
        <v>451</v>
      </c>
      <c r="L62" s="61">
        <f t="shared" si="1"/>
        <v>144.38</v>
      </c>
      <c r="M62" s="62">
        <f>L62*100/'CD Ratio_3(i)'!F62</f>
        <v>2.3516573010831503</v>
      </c>
      <c r="N62" s="290">
        <f t="shared" si="2"/>
        <v>100</v>
      </c>
      <c r="O62" s="67">
        <f t="shared" si="3"/>
        <v>357</v>
      </c>
      <c r="P62" s="67">
        <f t="shared" si="4"/>
        <v>123.50999999999999</v>
      </c>
      <c r="Q62" s="65">
        <f t="shared" si="5"/>
        <v>0.34596638655462181</v>
      </c>
    </row>
    <row r="63" spans="1:17" ht="14.1" customHeight="1" x14ac:dyDescent="0.2">
      <c r="A63" s="48">
        <v>53</v>
      </c>
      <c r="B63" s="49" t="s">
        <v>593</v>
      </c>
      <c r="C63" s="61">
        <v>34693</v>
      </c>
      <c r="D63" s="61">
        <v>5722.22</v>
      </c>
      <c r="E63" s="61">
        <v>0</v>
      </c>
      <c r="F63" s="63">
        <v>0</v>
      </c>
      <c r="G63" s="61">
        <v>0</v>
      </c>
      <c r="H63" s="61">
        <v>0</v>
      </c>
      <c r="I63" s="61">
        <v>0</v>
      </c>
      <c r="J63" s="61">
        <v>0</v>
      </c>
      <c r="K63" s="61">
        <f t="shared" si="0"/>
        <v>34693</v>
      </c>
      <c r="L63" s="61">
        <f t="shared" si="1"/>
        <v>5722.22</v>
      </c>
      <c r="M63" s="62">
        <f>L63*100/'CD Ratio_3(i)'!F63</f>
        <v>42.469457232703938</v>
      </c>
      <c r="N63" s="290">
        <f t="shared" si="2"/>
        <v>0</v>
      </c>
      <c r="O63" s="67">
        <f t="shared" si="3"/>
        <v>34693</v>
      </c>
      <c r="P63" s="67">
        <f t="shared" si="4"/>
        <v>5722.22</v>
      </c>
      <c r="Q63" s="65">
        <f t="shared" si="5"/>
        <v>0.16493874845069612</v>
      </c>
    </row>
    <row r="64" spans="1:17" s="64" customFormat="1" ht="13.5" customHeight="1" x14ac:dyDescent="0.2">
      <c r="A64" s="276"/>
      <c r="B64" s="140" t="s">
        <v>594</v>
      </c>
      <c r="C64" s="63">
        <f>SUM(C57:C63)</f>
        <v>120402</v>
      </c>
      <c r="D64" s="63">
        <f t="shared" ref="D64:J64" si="11">SUM(D57:D63)</f>
        <v>20658.59</v>
      </c>
      <c r="E64" s="63">
        <f t="shared" si="11"/>
        <v>124</v>
      </c>
      <c r="F64" s="63">
        <f t="shared" si="11"/>
        <v>760.11</v>
      </c>
      <c r="G64" s="63">
        <f t="shared" si="11"/>
        <v>5</v>
      </c>
      <c r="H64" s="63">
        <f t="shared" si="11"/>
        <v>319.89</v>
      </c>
      <c r="I64" s="63">
        <f t="shared" si="11"/>
        <v>9484</v>
      </c>
      <c r="J64" s="63">
        <f t="shared" si="11"/>
        <v>28209.46</v>
      </c>
      <c r="K64" s="63">
        <f t="shared" si="0"/>
        <v>129891</v>
      </c>
      <c r="L64" s="63">
        <f t="shared" si="1"/>
        <v>49187.94</v>
      </c>
      <c r="M64" s="60">
        <f>L64*100/'CD Ratio_3(i)'!F64</f>
        <v>17.027165090904258</v>
      </c>
      <c r="N64" s="290">
        <f t="shared" si="2"/>
        <v>3.6793895420742655</v>
      </c>
      <c r="O64" s="67">
        <f t="shared" si="3"/>
        <v>129767</v>
      </c>
      <c r="P64" s="67">
        <f t="shared" si="4"/>
        <v>48427.83</v>
      </c>
      <c r="Q64" s="65">
        <f t="shared" si="5"/>
        <v>0.37319064168856492</v>
      </c>
    </row>
    <row r="65" spans="1:17" s="64" customFormat="1" ht="14.1" customHeight="1" x14ac:dyDescent="0.2">
      <c r="A65" s="276"/>
      <c r="B65" s="140" t="s">
        <v>0</v>
      </c>
      <c r="C65" s="63">
        <f>C64+C56+C54+C50</f>
        <v>8224644</v>
      </c>
      <c r="D65" s="63">
        <f t="shared" ref="D65:J65" si="12">D64+D56+D54+D50</f>
        <v>8435720.4100000001</v>
      </c>
      <c r="E65" s="63">
        <f t="shared" si="12"/>
        <v>7209184</v>
      </c>
      <c r="F65" s="63">
        <f t="shared" si="12"/>
        <v>7120074.3899999997</v>
      </c>
      <c r="G65" s="63">
        <f t="shared" si="12"/>
        <v>164488</v>
      </c>
      <c r="H65" s="63">
        <f t="shared" si="12"/>
        <v>235600.97</v>
      </c>
      <c r="I65" s="63">
        <f t="shared" si="12"/>
        <v>68679</v>
      </c>
      <c r="J65" s="63">
        <f t="shared" si="12"/>
        <v>626313.29</v>
      </c>
      <c r="K65" s="63">
        <f t="shared" si="0"/>
        <v>8457811</v>
      </c>
      <c r="L65" s="63">
        <f t="shared" si="1"/>
        <v>9297634.6700000018</v>
      </c>
      <c r="M65" s="60">
        <f>L65*100/'CD Ratio_3(i)'!F65</f>
        <v>34.018318654324055</v>
      </c>
      <c r="N65" s="290">
        <f t="shared" si="2"/>
        <v>84.403868833296244</v>
      </c>
      <c r="O65" s="67">
        <f t="shared" si="3"/>
        <v>1248627</v>
      </c>
      <c r="P65" s="67">
        <f t="shared" si="4"/>
        <v>2177560.2800000021</v>
      </c>
      <c r="Q65" s="108">
        <f t="shared" si="5"/>
        <v>1.7439637938311459</v>
      </c>
    </row>
    <row r="66" spans="1:17" x14ac:dyDescent="0.2">
      <c r="F66" s="68" t="s">
        <v>1001</v>
      </c>
    </row>
    <row r="68" spans="1:17" x14ac:dyDescent="0.2">
      <c r="L68" s="65"/>
    </row>
    <row r="72" spans="1:17" x14ac:dyDescent="0.2">
      <c r="L72" s="65"/>
    </row>
  </sheetData>
  <autoFilter ref="C5:L56"/>
  <sortState ref="B6:L33">
    <sortCondition ref="B6:B33"/>
  </sortState>
  <mergeCells count="11">
    <mergeCell ref="N4:N5"/>
    <mergeCell ref="A1:M1"/>
    <mergeCell ref="M3:M5"/>
    <mergeCell ref="A3:A5"/>
    <mergeCell ref="B3:B5"/>
    <mergeCell ref="C3:L3"/>
    <mergeCell ref="C4:D4"/>
    <mergeCell ref="G4:H4"/>
    <mergeCell ref="I4:J4"/>
    <mergeCell ref="K4:L4"/>
    <mergeCell ref="E4:F4"/>
  </mergeCells>
  <conditionalFormatting sqref="N1:N4 N6:N1048576">
    <cfRule type="cellIs" dxfId="15" priority="2" operator="greaterThan">
      <formula>100</formula>
    </cfRule>
  </conditionalFormatting>
  <conditionalFormatting sqref="N6:N65">
    <cfRule type="cellIs" dxfId="14" priority="1" operator="greaterThan">
      <formula>100</formula>
    </cfRule>
  </conditionalFormatting>
  <pageMargins left="0.45" right="0.2" top="0.5" bottom="0.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6"/>
  <sheetViews>
    <sheetView zoomScaleNormal="100" workbookViewId="0">
      <pane xSplit="3" ySplit="5" topLeftCell="D51" activePane="bottomRight" state="frozen"/>
      <selection pane="topRight" activeCell="D1" sqref="D1"/>
      <selection pane="bottomLeft" activeCell="A6" sqref="A6"/>
      <selection pane="bottomRight" activeCell="G66" sqref="G66"/>
    </sheetView>
  </sheetViews>
  <sheetFormatPr defaultColWidth="4.42578125" defaultRowHeight="13.5" x14ac:dyDescent="0.2"/>
  <cols>
    <col min="1" max="1" width="4.42578125" style="153"/>
    <col min="2" max="2" width="35.5703125" style="50" bestFit="1" customWidth="1"/>
    <col min="3" max="3" width="9.28515625" style="67" customWidth="1"/>
    <col min="4" max="4" width="9.42578125" style="67" bestFit="1" customWidth="1"/>
    <col min="5" max="5" width="7.85546875" style="67" bestFit="1" customWidth="1"/>
    <col min="6" max="6" width="9.42578125" style="67" bestFit="1" customWidth="1"/>
    <col min="7" max="7" width="7.85546875" style="67" bestFit="1" customWidth="1"/>
    <col min="8" max="8" width="9.42578125" style="67" bestFit="1" customWidth="1"/>
    <col min="9" max="9" width="8.28515625" style="67" customWidth="1"/>
    <col min="10" max="10" width="7.140625" style="67" customWidth="1"/>
    <col min="11" max="11" width="7.85546875" style="67" bestFit="1" customWidth="1"/>
    <col min="12" max="12" width="9.42578125" style="67" bestFit="1" customWidth="1"/>
    <col min="13" max="13" width="9.140625" style="67" customWidth="1"/>
    <col min="14" max="14" width="9.42578125" style="67" bestFit="1" customWidth="1"/>
    <col min="15" max="15" width="7.85546875" style="65" customWidth="1"/>
    <col min="16" max="16" width="8" style="67" bestFit="1" customWidth="1"/>
    <col min="17" max="17" width="11" style="67" bestFit="1" customWidth="1"/>
    <col min="18" max="16384" width="4.42578125" style="50"/>
  </cols>
  <sheetData>
    <row r="1" spans="1:17" ht="18.75" x14ac:dyDescent="0.2">
      <c r="A1" s="470" t="s">
        <v>609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</row>
    <row r="2" spans="1:17" x14ac:dyDescent="0.2">
      <c r="B2" s="64" t="s">
        <v>125</v>
      </c>
      <c r="I2" s="67" t="s">
        <v>134</v>
      </c>
      <c r="L2" s="67" t="s">
        <v>124</v>
      </c>
    </row>
    <row r="3" spans="1:17" ht="24.95" customHeight="1" x14ac:dyDescent="0.2">
      <c r="A3" s="472" t="s">
        <v>111</v>
      </c>
      <c r="B3" s="472" t="s">
        <v>95</v>
      </c>
      <c r="C3" s="477" t="s">
        <v>608</v>
      </c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9"/>
      <c r="O3" s="476" t="s">
        <v>298</v>
      </c>
    </row>
    <row r="4" spans="1:17" ht="24.95" customHeight="1" x14ac:dyDescent="0.2">
      <c r="A4" s="472"/>
      <c r="B4" s="472"/>
      <c r="C4" s="477" t="s">
        <v>118</v>
      </c>
      <c r="D4" s="479"/>
      <c r="E4" s="477" t="s">
        <v>119</v>
      </c>
      <c r="F4" s="479"/>
      <c r="G4" s="477" t="s">
        <v>120</v>
      </c>
      <c r="H4" s="479"/>
      <c r="I4" s="477" t="s">
        <v>121</v>
      </c>
      <c r="J4" s="479"/>
      <c r="K4" s="477" t="s">
        <v>123</v>
      </c>
      <c r="L4" s="479"/>
      <c r="M4" s="477" t="s">
        <v>1</v>
      </c>
      <c r="N4" s="479"/>
      <c r="O4" s="476"/>
      <c r="P4" s="474"/>
      <c r="Q4" s="475"/>
    </row>
    <row r="5" spans="1:17" ht="24.95" customHeight="1" x14ac:dyDescent="0.2">
      <c r="A5" s="472"/>
      <c r="B5" s="472"/>
      <c r="C5" s="428" t="s">
        <v>208</v>
      </c>
      <c r="D5" s="428" t="s">
        <v>207</v>
      </c>
      <c r="E5" s="428" t="s">
        <v>208</v>
      </c>
      <c r="F5" s="428" t="s">
        <v>207</v>
      </c>
      <c r="G5" s="428" t="s">
        <v>208</v>
      </c>
      <c r="H5" s="428" t="s">
        <v>207</v>
      </c>
      <c r="I5" s="428" t="s">
        <v>208</v>
      </c>
      <c r="J5" s="428" t="s">
        <v>207</v>
      </c>
      <c r="K5" s="428" t="s">
        <v>208</v>
      </c>
      <c r="L5" s="428" t="s">
        <v>207</v>
      </c>
      <c r="M5" s="428" t="s">
        <v>208</v>
      </c>
      <c r="N5" s="428" t="s">
        <v>207</v>
      </c>
      <c r="O5" s="476"/>
      <c r="P5" s="427"/>
      <c r="Q5" s="427"/>
    </row>
    <row r="6" spans="1:17" ht="13.5" customHeight="1" x14ac:dyDescent="0.2">
      <c r="A6" s="48">
        <v>1</v>
      </c>
      <c r="B6" s="49" t="s">
        <v>50</v>
      </c>
      <c r="C6" s="61">
        <v>25813</v>
      </c>
      <c r="D6" s="61">
        <v>94070</v>
      </c>
      <c r="E6" s="61">
        <v>4318</v>
      </c>
      <c r="F6" s="61">
        <v>70487</v>
      </c>
      <c r="G6" s="61">
        <v>64</v>
      </c>
      <c r="H6" s="61">
        <v>19490</v>
      </c>
      <c r="I6" s="61">
        <v>204</v>
      </c>
      <c r="J6" s="61">
        <v>458</v>
      </c>
      <c r="K6" s="61">
        <v>0</v>
      </c>
      <c r="L6" s="61">
        <v>0</v>
      </c>
      <c r="M6" s="61">
        <f>C6+E6+G6+I6+K6</f>
        <v>30399</v>
      </c>
      <c r="N6" s="61">
        <f>D6+F6+H6+J6+L6</f>
        <v>184505</v>
      </c>
      <c r="O6" s="62">
        <f>D6*100/'CD Ratio_3(i)'!F6</f>
        <v>14.86786142716929</v>
      </c>
    </row>
    <row r="7" spans="1:17" ht="13.5" customHeight="1" x14ac:dyDescent="0.2">
      <c r="A7" s="48">
        <v>2</v>
      </c>
      <c r="B7" s="49" t="s">
        <v>51</v>
      </c>
      <c r="C7" s="61">
        <v>3826</v>
      </c>
      <c r="D7" s="61">
        <v>12943</v>
      </c>
      <c r="E7" s="61">
        <v>201</v>
      </c>
      <c r="F7" s="61">
        <v>5515</v>
      </c>
      <c r="G7" s="61">
        <v>62</v>
      </c>
      <c r="H7" s="61">
        <v>1941</v>
      </c>
      <c r="I7" s="61">
        <v>51</v>
      </c>
      <c r="J7" s="61">
        <v>326</v>
      </c>
      <c r="K7" s="61">
        <v>472</v>
      </c>
      <c r="L7" s="61">
        <v>231</v>
      </c>
      <c r="M7" s="61">
        <f t="shared" ref="M7:M65" si="0">C7+E7+G7+I7+K7</f>
        <v>4612</v>
      </c>
      <c r="N7" s="61">
        <f t="shared" ref="N7:N65" si="1">D7+F7+H7+J7+L7</f>
        <v>20956</v>
      </c>
      <c r="O7" s="62">
        <f>D7*100/'CD Ratio_3(i)'!F7</f>
        <v>13.125310563730213</v>
      </c>
    </row>
    <row r="8" spans="1:17" ht="13.5" customHeight="1" x14ac:dyDescent="0.2">
      <c r="A8" s="48">
        <v>3</v>
      </c>
      <c r="B8" s="49" t="s">
        <v>52</v>
      </c>
      <c r="C8" s="61">
        <v>16835</v>
      </c>
      <c r="D8" s="61">
        <v>108652</v>
      </c>
      <c r="E8" s="61">
        <v>6725</v>
      </c>
      <c r="F8" s="61">
        <v>109863</v>
      </c>
      <c r="G8" s="61">
        <v>373</v>
      </c>
      <c r="H8" s="61">
        <v>34239</v>
      </c>
      <c r="I8" s="61">
        <v>326</v>
      </c>
      <c r="J8" s="61">
        <v>5283</v>
      </c>
      <c r="K8" s="61">
        <v>454</v>
      </c>
      <c r="L8" s="61">
        <v>7335</v>
      </c>
      <c r="M8" s="61">
        <f t="shared" si="0"/>
        <v>24713</v>
      </c>
      <c r="N8" s="61">
        <f t="shared" si="1"/>
        <v>265372</v>
      </c>
      <c r="O8" s="62">
        <f>D8*100/'CD Ratio_3(i)'!F8</f>
        <v>11.036800169028048</v>
      </c>
    </row>
    <row r="9" spans="1:17" ht="13.5" customHeight="1" x14ac:dyDescent="0.2">
      <c r="A9" s="48">
        <v>4</v>
      </c>
      <c r="B9" s="49" t="s">
        <v>53</v>
      </c>
      <c r="C9" s="61">
        <v>80899</v>
      </c>
      <c r="D9" s="61">
        <v>171071</v>
      </c>
      <c r="E9" s="61">
        <v>5234</v>
      </c>
      <c r="F9" s="61">
        <v>136733</v>
      </c>
      <c r="G9" s="61">
        <v>174</v>
      </c>
      <c r="H9" s="61">
        <v>28567</v>
      </c>
      <c r="I9" s="61">
        <v>0</v>
      </c>
      <c r="J9" s="61">
        <v>0</v>
      </c>
      <c r="K9" s="61">
        <v>0</v>
      </c>
      <c r="L9" s="61">
        <v>0</v>
      </c>
      <c r="M9" s="61">
        <f t="shared" si="0"/>
        <v>86307</v>
      </c>
      <c r="N9" s="61">
        <f t="shared" si="1"/>
        <v>336371</v>
      </c>
      <c r="O9" s="62">
        <f>D9*100/'CD Ratio_3(i)'!F9</f>
        <v>9.5482749632599795</v>
      </c>
    </row>
    <row r="10" spans="1:17" ht="13.5" customHeight="1" x14ac:dyDescent="0.2">
      <c r="A10" s="48">
        <v>5</v>
      </c>
      <c r="B10" s="49" t="s">
        <v>54</v>
      </c>
      <c r="C10" s="61">
        <v>14192</v>
      </c>
      <c r="D10" s="61">
        <v>54234</v>
      </c>
      <c r="E10" s="61">
        <v>1118</v>
      </c>
      <c r="F10" s="61">
        <v>30508</v>
      </c>
      <c r="G10" s="61">
        <v>9</v>
      </c>
      <c r="H10" s="61">
        <v>2142</v>
      </c>
      <c r="I10" s="61">
        <v>2</v>
      </c>
      <c r="J10" s="61">
        <v>4</v>
      </c>
      <c r="K10" s="61">
        <v>354</v>
      </c>
      <c r="L10" s="61">
        <v>800</v>
      </c>
      <c r="M10" s="61">
        <f t="shared" si="0"/>
        <v>15675</v>
      </c>
      <c r="N10" s="61">
        <f t="shared" si="1"/>
        <v>87688</v>
      </c>
      <c r="O10" s="62">
        <f>D10*100/'CD Ratio_3(i)'!F10</f>
        <v>16.907441468965303</v>
      </c>
    </row>
    <row r="11" spans="1:17" ht="13.5" customHeight="1" x14ac:dyDescent="0.2">
      <c r="A11" s="48">
        <v>6</v>
      </c>
      <c r="B11" s="49" t="s">
        <v>55</v>
      </c>
      <c r="C11" s="61">
        <v>24721</v>
      </c>
      <c r="D11" s="61">
        <v>71528.08</v>
      </c>
      <c r="E11" s="61">
        <v>1851</v>
      </c>
      <c r="F11" s="61">
        <v>48784.95</v>
      </c>
      <c r="G11" s="61">
        <v>134</v>
      </c>
      <c r="H11" s="61">
        <v>12011.52</v>
      </c>
      <c r="I11" s="61">
        <v>0</v>
      </c>
      <c r="J11" s="61">
        <v>0</v>
      </c>
      <c r="K11" s="61">
        <v>0</v>
      </c>
      <c r="L11" s="61">
        <v>0</v>
      </c>
      <c r="M11" s="61">
        <f t="shared" si="0"/>
        <v>26706</v>
      </c>
      <c r="N11" s="61">
        <f t="shared" si="1"/>
        <v>132324.54999999999</v>
      </c>
      <c r="O11" s="62">
        <f>D11*100/'CD Ratio_3(i)'!F11</f>
        <v>11.952342676930751</v>
      </c>
    </row>
    <row r="12" spans="1:17" ht="13.5" customHeight="1" x14ac:dyDescent="0.2">
      <c r="A12" s="48">
        <v>7</v>
      </c>
      <c r="B12" s="49" t="s">
        <v>56</v>
      </c>
      <c r="C12" s="61">
        <v>74309</v>
      </c>
      <c r="D12" s="61">
        <v>126120</v>
      </c>
      <c r="E12" s="61">
        <v>10753</v>
      </c>
      <c r="F12" s="61">
        <v>146372</v>
      </c>
      <c r="G12" s="61">
        <v>229</v>
      </c>
      <c r="H12" s="61">
        <v>23719</v>
      </c>
      <c r="I12" s="61">
        <v>1924</v>
      </c>
      <c r="J12" s="61">
        <v>5391</v>
      </c>
      <c r="K12" s="61">
        <v>0</v>
      </c>
      <c r="L12" s="61">
        <v>0</v>
      </c>
      <c r="M12" s="61">
        <f t="shared" si="0"/>
        <v>87215</v>
      </c>
      <c r="N12" s="61">
        <f t="shared" si="1"/>
        <v>301602</v>
      </c>
      <c r="O12" s="62">
        <f>D12*100/'CD Ratio_3(i)'!F12</f>
        <v>9.0334909586301642</v>
      </c>
    </row>
    <row r="13" spans="1:17" ht="13.5" customHeight="1" x14ac:dyDescent="0.2">
      <c r="A13" s="48">
        <v>8</v>
      </c>
      <c r="B13" s="49" t="s">
        <v>43</v>
      </c>
      <c r="C13" s="61">
        <v>5606</v>
      </c>
      <c r="D13" s="61">
        <v>12915.59</v>
      </c>
      <c r="E13" s="61">
        <v>819</v>
      </c>
      <c r="F13" s="61">
        <v>22247.85</v>
      </c>
      <c r="G13" s="61">
        <v>20</v>
      </c>
      <c r="H13" s="61">
        <v>4903.45</v>
      </c>
      <c r="I13" s="61">
        <v>0</v>
      </c>
      <c r="J13" s="61">
        <v>0</v>
      </c>
      <c r="K13" s="61">
        <v>25</v>
      </c>
      <c r="L13" s="61">
        <v>7144.27</v>
      </c>
      <c r="M13" s="61">
        <f t="shared" si="0"/>
        <v>6470</v>
      </c>
      <c r="N13" s="61">
        <f t="shared" si="1"/>
        <v>47211.16</v>
      </c>
      <c r="O13" s="62">
        <f>D13*100/'CD Ratio_3(i)'!F13</f>
        <v>8.6579381118767671</v>
      </c>
    </row>
    <row r="14" spans="1:17" ht="13.5" customHeight="1" x14ac:dyDescent="0.2">
      <c r="A14" s="48">
        <v>9</v>
      </c>
      <c r="B14" s="49" t="s">
        <v>44</v>
      </c>
      <c r="C14" s="61">
        <v>9731</v>
      </c>
      <c r="D14" s="61">
        <v>22511</v>
      </c>
      <c r="E14" s="61">
        <v>290</v>
      </c>
      <c r="F14" s="61">
        <v>4675</v>
      </c>
      <c r="G14" s="61">
        <v>6</v>
      </c>
      <c r="H14" s="61">
        <v>2086</v>
      </c>
      <c r="I14" s="61">
        <v>61</v>
      </c>
      <c r="J14" s="61">
        <v>59</v>
      </c>
      <c r="K14" s="61">
        <v>0</v>
      </c>
      <c r="L14" s="61">
        <v>0</v>
      </c>
      <c r="M14" s="61">
        <f t="shared" si="0"/>
        <v>10088</v>
      </c>
      <c r="N14" s="61">
        <f t="shared" si="1"/>
        <v>29331</v>
      </c>
      <c r="O14" s="62">
        <f>D14*100/'CD Ratio_3(i)'!F14</f>
        <v>11.349244761731905</v>
      </c>
    </row>
    <row r="15" spans="1:17" ht="13.5" customHeight="1" x14ac:dyDescent="0.2">
      <c r="A15" s="48">
        <v>10</v>
      </c>
      <c r="B15" s="49" t="s">
        <v>76</v>
      </c>
      <c r="C15" s="61">
        <v>23647</v>
      </c>
      <c r="D15" s="61">
        <v>74271</v>
      </c>
      <c r="E15" s="61">
        <v>764</v>
      </c>
      <c r="F15" s="61">
        <v>33058</v>
      </c>
      <c r="G15" s="61">
        <v>52</v>
      </c>
      <c r="H15" s="61">
        <v>12134</v>
      </c>
      <c r="I15" s="61">
        <v>0</v>
      </c>
      <c r="J15" s="61">
        <v>0</v>
      </c>
      <c r="K15" s="61">
        <v>0</v>
      </c>
      <c r="L15" s="61">
        <v>0</v>
      </c>
      <c r="M15" s="61">
        <f t="shared" si="0"/>
        <v>24463</v>
      </c>
      <c r="N15" s="61">
        <f t="shared" si="1"/>
        <v>119463</v>
      </c>
      <c r="O15" s="62">
        <f>D15*100/'CD Ratio_3(i)'!F15</f>
        <v>17.788225488528941</v>
      </c>
    </row>
    <row r="16" spans="1:17" ht="13.5" customHeight="1" x14ac:dyDescent="0.2">
      <c r="A16" s="48">
        <v>11</v>
      </c>
      <c r="B16" s="49" t="s">
        <v>57</v>
      </c>
      <c r="C16" s="61">
        <v>2298</v>
      </c>
      <c r="D16" s="61">
        <v>5418</v>
      </c>
      <c r="E16" s="61">
        <v>297</v>
      </c>
      <c r="F16" s="61">
        <v>1978</v>
      </c>
      <c r="G16" s="61">
        <v>34</v>
      </c>
      <c r="H16" s="61">
        <v>412</v>
      </c>
      <c r="I16" s="61">
        <v>397</v>
      </c>
      <c r="J16" s="61">
        <v>862</v>
      </c>
      <c r="K16" s="61">
        <v>2957</v>
      </c>
      <c r="L16" s="61">
        <v>2691.1</v>
      </c>
      <c r="M16" s="61">
        <f t="shared" si="0"/>
        <v>5983</v>
      </c>
      <c r="N16" s="61">
        <f t="shared" si="1"/>
        <v>11361.1</v>
      </c>
      <c r="O16" s="62">
        <f>D16*100/'CD Ratio_3(i)'!F16</f>
        <v>7.9419827750736074</v>
      </c>
    </row>
    <row r="17" spans="1:17" ht="13.5" customHeight="1" x14ac:dyDescent="0.2">
      <c r="A17" s="48">
        <v>12</v>
      </c>
      <c r="B17" s="49" t="s">
        <v>58</v>
      </c>
      <c r="C17" s="61">
        <v>4727</v>
      </c>
      <c r="D17" s="61">
        <v>22083</v>
      </c>
      <c r="E17" s="61">
        <v>430</v>
      </c>
      <c r="F17" s="61">
        <v>11246</v>
      </c>
      <c r="G17" s="61">
        <v>13</v>
      </c>
      <c r="H17" s="61">
        <v>4884</v>
      </c>
      <c r="I17" s="61">
        <v>0</v>
      </c>
      <c r="J17" s="61">
        <v>0</v>
      </c>
      <c r="K17" s="61">
        <v>36</v>
      </c>
      <c r="L17" s="61">
        <v>411</v>
      </c>
      <c r="M17" s="61">
        <f t="shared" si="0"/>
        <v>5206</v>
      </c>
      <c r="N17" s="61">
        <f t="shared" si="1"/>
        <v>38624</v>
      </c>
      <c r="O17" s="62">
        <f>D17*100/'CD Ratio_3(i)'!F17</f>
        <v>21.167911198872734</v>
      </c>
    </row>
    <row r="18" spans="1:17" ht="13.5" customHeight="1" x14ac:dyDescent="0.2">
      <c r="A18" s="48">
        <v>13</v>
      </c>
      <c r="B18" s="49" t="s">
        <v>186</v>
      </c>
      <c r="C18" s="61">
        <v>8134</v>
      </c>
      <c r="D18" s="61">
        <v>28063</v>
      </c>
      <c r="E18" s="61">
        <v>963</v>
      </c>
      <c r="F18" s="61">
        <v>20206</v>
      </c>
      <c r="G18" s="61">
        <v>34</v>
      </c>
      <c r="H18" s="61">
        <v>5355</v>
      </c>
      <c r="I18" s="61">
        <v>2</v>
      </c>
      <c r="J18" s="61">
        <v>1</v>
      </c>
      <c r="K18" s="61">
        <v>0</v>
      </c>
      <c r="L18" s="61">
        <v>0</v>
      </c>
      <c r="M18" s="61">
        <f t="shared" si="0"/>
        <v>9133</v>
      </c>
      <c r="N18" s="61">
        <f t="shared" si="1"/>
        <v>53625</v>
      </c>
      <c r="O18" s="62">
        <f>D18*100/'CD Ratio_3(i)'!F18</f>
        <v>12.049118739400184</v>
      </c>
    </row>
    <row r="19" spans="1:17" ht="13.5" customHeight="1" x14ac:dyDescent="0.2">
      <c r="A19" s="48">
        <v>14</v>
      </c>
      <c r="B19" s="49" t="s">
        <v>187</v>
      </c>
      <c r="C19" s="61">
        <v>6481</v>
      </c>
      <c r="D19" s="61">
        <v>12386</v>
      </c>
      <c r="E19" s="61">
        <v>306</v>
      </c>
      <c r="F19" s="61">
        <v>17419</v>
      </c>
      <c r="G19" s="61">
        <v>10</v>
      </c>
      <c r="H19" s="61">
        <v>8163</v>
      </c>
      <c r="I19" s="61">
        <v>33</v>
      </c>
      <c r="J19" s="61">
        <v>65</v>
      </c>
      <c r="K19" s="61">
        <v>0</v>
      </c>
      <c r="L19" s="61">
        <v>0</v>
      </c>
      <c r="M19" s="61">
        <f t="shared" si="0"/>
        <v>6830</v>
      </c>
      <c r="N19" s="61">
        <f t="shared" si="1"/>
        <v>38033</v>
      </c>
      <c r="O19" s="62">
        <f>D19*100/'CD Ratio_3(i)'!F19</f>
        <v>16.449963476990504</v>
      </c>
    </row>
    <row r="20" spans="1:17" ht="13.5" customHeight="1" x14ac:dyDescent="0.2">
      <c r="A20" s="48">
        <v>15</v>
      </c>
      <c r="B20" s="49" t="s">
        <v>59</v>
      </c>
      <c r="C20" s="61">
        <v>44235</v>
      </c>
      <c r="D20" s="61">
        <v>165352.75</v>
      </c>
      <c r="E20" s="61">
        <v>3204</v>
      </c>
      <c r="F20" s="61">
        <v>186369.37</v>
      </c>
      <c r="G20" s="61">
        <v>172</v>
      </c>
      <c r="H20" s="61">
        <v>39426.82</v>
      </c>
      <c r="I20" s="61">
        <v>49</v>
      </c>
      <c r="J20" s="61">
        <v>46.63</v>
      </c>
      <c r="K20" s="61">
        <v>0</v>
      </c>
      <c r="L20" s="61">
        <v>0</v>
      </c>
      <c r="M20" s="61">
        <f t="shared" si="0"/>
        <v>47660</v>
      </c>
      <c r="N20" s="61">
        <f t="shared" si="1"/>
        <v>391195.57</v>
      </c>
      <c r="O20" s="62">
        <f>D20*100/'CD Ratio_3(i)'!F20</f>
        <v>10.650695531025088</v>
      </c>
    </row>
    <row r="21" spans="1:17" ht="13.5" customHeight="1" x14ac:dyDescent="0.2">
      <c r="A21" s="48">
        <v>16</v>
      </c>
      <c r="B21" s="49" t="s">
        <v>65</v>
      </c>
      <c r="C21" s="61">
        <v>88143</v>
      </c>
      <c r="D21" s="61">
        <v>369225</v>
      </c>
      <c r="E21" s="61">
        <v>7430</v>
      </c>
      <c r="F21" s="61">
        <v>279588</v>
      </c>
      <c r="G21" s="61">
        <v>313</v>
      </c>
      <c r="H21" s="61">
        <v>83080</v>
      </c>
      <c r="I21" s="61">
        <v>570</v>
      </c>
      <c r="J21" s="61">
        <v>3473</v>
      </c>
      <c r="K21" s="61">
        <v>0</v>
      </c>
      <c r="L21" s="61">
        <v>0</v>
      </c>
      <c r="M21" s="61">
        <f t="shared" si="0"/>
        <v>96456</v>
      </c>
      <c r="N21" s="61">
        <f t="shared" si="1"/>
        <v>735366</v>
      </c>
      <c r="O21" s="62">
        <f>D21*100/'CD Ratio_3(i)'!F21</f>
        <v>5.612095770648021</v>
      </c>
    </row>
    <row r="22" spans="1:17" ht="13.5" customHeight="1" x14ac:dyDescent="0.2">
      <c r="A22" s="48">
        <v>17</v>
      </c>
      <c r="B22" s="49" t="s">
        <v>60</v>
      </c>
      <c r="C22" s="61">
        <v>15311</v>
      </c>
      <c r="D22" s="61">
        <v>37436</v>
      </c>
      <c r="E22" s="61">
        <v>611</v>
      </c>
      <c r="F22" s="61">
        <v>6360</v>
      </c>
      <c r="G22" s="61">
        <v>27</v>
      </c>
      <c r="H22" s="61">
        <v>5065</v>
      </c>
      <c r="I22" s="61">
        <v>4</v>
      </c>
      <c r="J22" s="61">
        <v>14</v>
      </c>
      <c r="K22" s="61">
        <v>232</v>
      </c>
      <c r="L22" s="61">
        <v>207</v>
      </c>
      <c r="M22" s="61">
        <f t="shared" si="0"/>
        <v>16185</v>
      </c>
      <c r="N22" s="61">
        <f t="shared" si="1"/>
        <v>49082</v>
      </c>
      <c r="O22" s="62">
        <f>D22*100/'CD Ratio_3(i)'!F22</f>
        <v>11.844886284535455</v>
      </c>
    </row>
    <row r="23" spans="1:17" ht="13.5" customHeight="1" x14ac:dyDescent="0.2">
      <c r="A23" s="48">
        <v>18</v>
      </c>
      <c r="B23" s="49" t="s">
        <v>188</v>
      </c>
      <c r="C23" s="61">
        <v>3999</v>
      </c>
      <c r="D23" s="61">
        <v>54858</v>
      </c>
      <c r="E23" s="61">
        <v>3147</v>
      </c>
      <c r="F23" s="61">
        <v>65784</v>
      </c>
      <c r="G23" s="61">
        <v>960</v>
      </c>
      <c r="H23" s="61">
        <v>38227</v>
      </c>
      <c r="I23" s="61">
        <v>87</v>
      </c>
      <c r="J23" s="61">
        <v>92</v>
      </c>
      <c r="K23" s="61">
        <v>2078</v>
      </c>
      <c r="L23" s="61">
        <v>8440</v>
      </c>
      <c r="M23" s="61">
        <f t="shared" si="0"/>
        <v>10271</v>
      </c>
      <c r="N23" s="61">
        <f t="shared" si="1"/>
        <v>167401</v>
      </c>
      <c r="O23" s="62">
        <f>D23*100/'CD Ratio_3(i)'!F23</f>
        <v>11.674305642378892</v>
      </c>
    </row>
    <row r="24" spans="1:17" ht="13.5" customHeight="1" x14ac:dyDescent="0.2">
      <c r="A24" s="48">
        <v>19</v>
      </c>
      <c r="B24" s="49" t="s">
        <v>61</v>
      </c>
      <c r="C24" s="61">
        <v>32521</v>
      </c>
      <c r="D24" s="61">
        <v>119783</v>
      </c>
      <c r="E24" s="61">
        <v>3219</v>
      </c>
      <c r="F24" s="61">
        <v>103306</v>
      </c>
      <c r="G24" s="61">
        <v>483</v>
      </c>
      <c r="H24" s="61">
        <v>32699</v>
      </c>
      <c r="I24" s="61">
        <v>56</v>
      </c>
      <c r="J24" s="61">
        <v>177</v>
      </c>
      <c r="K24" s="61">
        <v>2</v>
      </c>
      <c r="L24" s="61">
        <v>1</v>
      </c>
      <c r="M24" s="61">
        <f t="shared" si="0"/>
        <v>36281</v>
      </c>
      <c r="N24" s="61">
        <f t="shared" si="1"/>
        <v>255966</v>
      </c>
      <c r="O24" s="62">
        <f>D24*100/'CD Ratio_3(i)'!F24</f>
        <v>8.2478308500258564</v>
      </c>
    </row>
    <row r="25" spans="1:17" ht="13.5" customHeight="1" x14ac:dyDescent="0.2">
      <c r="A25" s="48">
        <v>20</v>
      </c>
      <c r="B25" s="49" t="s">
        <v>62</v>
      </c>
      <c r="C25" s="61">
        <v>1023</v>
      </c>
      <c r="D25" s="61">
        <v>4993</v>
      </c>
      <c r="E25" s="61">
        <v>581</v>
      </c>
      <c r="F25" s="61">
        <v>2665</v>
      </c>
      <c r="G25" s="61">
        <v>32</v>
      </c>
      <c r="H25" s="61">
        <v>108</v>
      </c>
      <c r="I25" s="61">
        <v>5</v>
      </c>
      <c r="J25" s="61">
        <v>27</v>
      </c>
      <c r="K25" s="61">
        <v>0</v>
      </c>
      <c r="L25" s="61">
        <v>0</v>
      </c>
      <c r="M25" s="61">
        <f t="shared" si="0"/>
        <v>1641</v>
      </c>
      <c r="N25" s="61">
        <f t="shared" si="1"/>
        <v>7793</v>
      </c>
      <c r="O25" s="62">
        <f>D25*100/'CD Ratio_3(i)'!F25</f>
        <v>15.194303277441344</v>
      </c>
    </row>
    <row r="26" spans="1:17" ht="13.5" customHeight="1" x14ac:dyDescent="0.2">
      <c r="A26" s="48">
        <v>21</v>
      </c>
      <c r="B26" s="49" t="s">
        <v>45</v>
      </c>
      <c r="C26" s="61">
        <v>6564</v>
      </c>
      <c r="D26" s="61">
        <v>23630.58</v>
      </c>
      <c r="E26" s="61">
        <v>429</v>
      </c>
      <c r="F26" s="61">
        <v>11807.81</v>
      </c>
      <c r="G26" s="61">
        <v>25</v>
      </c>
      <c r="H26" s="61">
        <v>1165.4000000000001</v>
      </c>
      <c r="I26" s="61">
        <v>0</v>
      </c>
      <c r="J26" s="61">
        <v>0</v>
      </c>
      <c r="K26" s="61">
        <v>2254</v>
      </c>
      <c r="L26" s="61">
        <v>6195.52</v>
      </c>
      <c r="M26" s="61">
        <f t="shared" si="0"/>
        <v>9272</v>
      </c>
      <c r="N26" s="61">
        <f t="shared" si="1"/>
        <v>42799.31</v>
      </c>
      <c r="O26" s="62">
        <f>D26*100/'CD Ratio_3(i)'!F26</f>
        <v>14.214395707514257</v>
      </c>
    </row>
    <row r="27" spans="1:17" s="64" customFormat="1" ht="13.5" customHeight="1" x14ac:dyDescent="0.2">
      <c r="A27" s="425"/>
      <c r="B27" s="140" t="s">
        <v>295</v>
      </c>
      <c r="C27" s="63">
        <f>SUM(C6:C26)</f>
        <v>493015</v>
      </c>
      <c r="D27" s="63">
        <f t="shared" ref="D27:L27" si="2">SUM(D6:D26)</f>
        <v>1591544</v>
      </c>
      <c r="E27" s="63">
        <f t="shared" si="2"/>
        <v>52690</v>
      </c>
      <c r="F27" s="63">
        <f t="shared" si="2"/>
        <v>1314972.98</v>
      </c>
      <c r="G27" s="63">
        <f t="shared" si="2"/>
        <v>3226</v>
      </c>
      <c r="H27" s="63">
        <f t="shared" si="2"/>
        <v>359818.19000000006</v>
      </c>
      <c r="I27" s="63">
        <f t="shared" si="2"/>
        <v>3771</v>
      </c>
      <c r="J27" s="63">
        <f t="shared" si="2"/>
        <v>16278.63</v>
      </c>
      <c r="K27" s="63">
        <f t="shared" si="2"/>
        <v>8864</v>
      </c>
      <c r="L27" s="63">
        <f t="shared" si="2"/>
        <v>33455.89</v>
      </c>
      <c r="M27" s="63">
        <f t="shared" si="0"/>
        <v>561566</v>
      </c>
      <c r="N27" s="63">
        <f t="shared" si="1"/>
        <v>3316069.69</v>
      </c>
      <c r="O27" s="60">
        <f>D27*100/'CD Ratio_3(i)'!F27</f>
        <v>9.0236277332797865</v>
      </c>
      <c r="P27" s="67"/>
      <c r="Q27" s="68"/>
    </row>
    <row r="28" spans="1:17" ht="13.5" customHeight="1" x14ac:dyDescent="0.2">
      <c r="A28" s="48">
        <v>22</v>
      </c>
      <c r="B28" s="49" t="s">
        <v>42</v>
      </c>
      <c r="C28" s="61">
        <v>3329</v>
      </c>
      <c r="D28" s="61">
        <v>48214.31</v>
      </c>
      <c r="E28" s="61">
        <v>1001</v>
      </c>
      <c r="F28" s="61">
        <v>65820.710000000006</v>
      </c>
      <c r="G28" s="61">
        <v>164</v>
      </c>
      <c r="H28" s="61">
        <v>12812.64</v>
      </c>
      <c r="I28" s="61">
        <v>0</v>
      </c>
      <c r="J28" s="61">
        <v>0</v>
      </c>
      <c r="K28" s="61">
        <v>0</v>
      </c>
      <c r="L28" s="61">
        <v>0</v>
      </c>
      <c r="M28" s="61">
        <f t="shared" si="0"/>
        <v>4494</v>
      </c>
      <c r="N28" s="61">
        <f t="shared" si="1"/>
        <v>126847.66</v>
      </c>
      <c r="O28" s="62">
        <f>D28*100/'CD Ratio_3(i)'!F28</f>
        <v>6.023491415505509</v>
      </c>
    </row>
    <row r="29" spans="1:17" ht="13.5" customHeight="1" x14ac:dyDescent="0.2">
      <c r="A29" s="48">
        <v>23</v>
      </c>
      <c r="B29" s="49" t="s">
        <v>189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192184</v>
      </c>
      <c r="L29" s="61">
        <v>62836.93</v>
      </c>
      <c r="M29" s="61">
        <f t="shared" si="0"/>
        <v>192184</v>
      </c>
      <c r="N29" s="61">
        <f t="shared" si="1"/>
        <v>62836.93</v>
      </c>
      <c r="O29" s="62">
        <f>D29*100/'CD Ratio_3(i)'!F29</f>
        <v>0</v>
      </c>
    </row>
    <row r="30" spans="1:17" ht="13.5" customHeight="1" x14ac:dyDescent="0.2">
      <c r="A30" s="48">
        <v>24</v>
      </c>
      <c r="B30" s="49" t="s">
        <v>190</v>
      </c>
      <c r="C30" s="61">
        <v>4</v>
      </c>
      <c r="D30" s="61">
        <v>33.520000000000003</v>
      </c>
      <c r="E30" s="61">
        <v>3</v>
      </c>
      <c r="F30" s="61">
        <v>28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f t="shared" si="0"/>
        <v>7</v>
      </c>
      <c r="N30" s="61">
        <f t="shared" si="1"/>
        <v>61.52</v>
      </c>
      <c r="O30" s="62">
        <f>D30*100/'CD Ratio_3(i)'!F30</f>
        <v>3.072776774501087</v>
      </c>
    </row>
    <row r="31" spans="1:17" ht="13.5" customHeight="1" x14ac:dyDescent="0.2">
      <c r="A31" s="48">
        <v>25</v>
      </c>
      <c r="B31" s="49" t="s">
        <v>46</v>
      </c>
      <c r="C31" s="61">
        <v>62</v>
      </c>
      <c r="D31" s="61">
        <v>2139.6</v>
      </c>
      <c r="E31" s="61">
        <v>28</v>
      </c>
      <c r="F31" s="61">
        <v>3135.1</v>
      </c>
      <c r="G31" s="61">
        <v>3</v>
      </c>
      <c r="H31" s="61">
        <v>336.39</v>
      </c>
      <c r="I31" s="61">
        <v>0</v>
      </c>
      <c r="J31" s="61">
        <v>0</v>
      </c>
      <c r="K31" s="61">
        <v>0</v>
      </c>
      <c r="L31" s="61">
        <v>0</v>
      </c>
      <c r="M31" s="61">
        <f t="shared" si="0"/>
        <v>93</v>
      </c>
      <c r="N31" s="61">
        <f t="shared" si="1"/>
        <v>5611.09</v>
      </c>
      <c r="O31" s="62">
        <f>D31*100/'CD Ratio_3(i)'!F31</f>
        <v>22.098466038429599</v>
      </c>
    </row>
    <row r="32" spans="1:17" ht="13.5" customHeight="1" x14ac:dyDescent="0.2">
      <c r="A32" s="48">
        <v>26</v>
      </c>
      <c r="B32" s="49" t="s">
        <v>191</v>
      </c>
      <c r="C32" s="61">
        <v>3635</v>
      </c>
      <c r="D32" s="61">
        <v>19843</v>
      </c>
      <c r="E32" s="61">
        <v>715</v>
      </c>
      <c r="F32" s="61">
        <v>8961</v>
      </c>
      <c r="G32" s="61">
        <v>3</v>
      </c>
      <c r="H32" s="61">
        <v>65</v>
      </c>
      <c r="I32" s="61">
        <v>0</v>
      </c>
      <c r="J32" s="61">
        <v>0</v>
      </c>
      <c r="K32" s="61">
        <v>0</v>
      </c>
      <c r="L32" s="61">
        <v>0</v>
      </c>
      <c r="M32" s="61">
        <f t="shared" si="0"/>
        <v>4353</v>
      </c>
      <c r="N32" s="61">
        <f t="shared" si="1"/>
        <v>28869</v>
      </c>
      <c r="O32" s="62">
        <f>D32*100/'CD Ratio_3(i)'!F32</f>
        <v>23.153485332897716</v>
      </c>
    </row>
    <row r="33" spans="1:15" ht="13.5" customHeight="1" x14ac:dyDescent="0.2">
      <c r="A33" s="48">
        <v>27</v>
      </c>
      <c r="B33" s="49" t="s">
        <v>192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f t="shared" si="0"/>
        <v>0</v>
      </c>
      <c r="N33" s="61">
        <f t="shared" si="1"/>
        <v>0</v>
      </c>
      <c r="O33" s="62">
        <f>D33*100/'CD Ratio_3(i)'!F33</f>
        <v>0</v>
      </c>
    </row>
    <row r="34" spans="1:15" ht="13.5" customHeight="1" x14ac:dyDescent="0.2">
      <c r="A34" s="48">
        <v>28</v>
      </c>
      <c r="B34" s="49" t="s">
        <v>193</v>
      </c>
      <c r="C34" s="61">
        <v>120</v>
      </c>
      <c r="D34" s="61">
        <v>3487</v>
      </c>
      <c r="E34" s="61">
        <v>26</v>
      </c>
      <c r="F34" s="61">
        <v>919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f t="shared" si="0"/>
        <v>146</v>
      </c>
      <c r="N34" s="61">
        <f t="shared" si="1"/>
        <v>4406</v>
      </c>
      <c r="O34" s="62">
        <f>D34*100/'CD Ratio_3(i)'!F34</f>
        <v>13.496148933699732</v>
      </c>
    </row>
    <row r="35" spans="1:15" ht="13.5" customHeight="1" x14ac:dyDescent="0.2">
      <c r="A35" s="48">
        <v>29</v>
      </c>
      <c r="B35" s="49" t="s">
        <v>66</v>
      </c>
      <c r="C35" s="61">
        <v>114044</v>
      </c>
      <c r="D35" s="61">
        <v>144825.95000000001</v>
      </c>
      <c r="E35" s="61">
        <v>11841</v>
      </c>
      <c r="F35" s="61">
        <v>131161.22</v>
      </c>
      <c r="G35" s="61">
        <v>874</v>
      </c>
      <c r="H35" s="61">
        <v>25121.439999999999</v>
      </c>
      <c r="I35" s="61">
        <v>0</v>
      </c>
      <c r="J35" s="61">
        <v>0</v>
      </c>
      <c r="K35" s="61">
        <v>0</v>
      </c>
      <c r="L35" s="61">
        <v>0</v>
      </c>
      <c r="M35" s="61">
        <f t="shared" si="0"/>
        <v>126759</v>
      </c>
      <c r="N35" s="61">
        <f t="shared" si="1"/>
        <v>301108.61000000004</v>
      </c>
      <c r="O35" s="62">
        <f>D35*100/'CD Ratio_3(i)'!F35</f>
        <v>8.7866982013781652</v>
      </c>
    </row>
    <row r="36" spans="1:15" ht="13.5" customHeight="1" x14ac:dyDescent="0.2">
      <c r="A36" s="48">
        <v>30</v>
      </c>
      <c r="B36" s="49" t="s">
        <v>67</v>
      </c>
      <c r="C36" s="61">
        <v>10283</v>
      </c>
      <c r="D36" s="61">
        <v>150042</v>
      </c>
      <c r="E36" s="61">
        <v>1057</v>
      </c>
      <c r="F36" s="61">
        <v>54253</v>
      </c>
      <c r="G36" s="61">
        <v>121</v>
      </c>
      <c r="H36" s="61">
        <v>15713</v>
      </c>
      <c r="I36" s="61">
        <v>0</v>
      </c>
      <c r="J36" s="61">
        <v>0</v>
      </c>
      <c r="K36" s="61">
        <v>0</v>
      </c>
      <c r="L36" s="61">
        <v>0</v>
      </c>
      <c r="M36" s="61">
        <f t="shared" si="0"/>
        <v>11461</v>
      </c>
      <c r="N36" s="61">
        <f t="shared" si="1"/>
        <v>220008</v>
      </c>
      <c r="O36" s="62">
        <f>D36*100/'CD Ratio_3(i)'!F36</f>
        <v>10.585429073138245</v>
      </c>
    </row>
    <row r="37" spans="1:15" ht="13.5" customHeight="1" x14ac:dyDescent="0.2">
      <c r="A37" s="48">
        <v>31</v>
      </c>
      <c r="B37" s="49" t="s">
        <v>194</v>
      </c>
      <c r="C37" s="61">
        <v>57851</v>
      </c>
      <c r="D37" s="61">
        <v>22758.53</v>
      </c>
      <c r="E37" s="61">
        <v>877</v>
      </c>
      <c r="F37" s="61">
        <v>1750.81</v>
      </c>
      <c r="G37" s="61">
        <v>53</v>
      </c>
      <c r="H37" s="61">
        <v>516.13</v>
      </c>
      <c r="I37" s="61">
        <v>471</v>
      </c>
      <c r="J37" s="61">
        <v>329.28</v>
      </c>
      <c r="K37" s="61">
        <v>0</v>
      </c>
      <c r="L37" s="61">
        <v>0</v>
      </c>
      <c r="M37" s="61">
        <f t="shared" si="0"/>
        <v>59252</v>
      </c>
      <c r="N37" s="61">
        <f t="shared" si="1"/>
        <v>25354.75</v>
      </c>
      <c r="O37" s="62">
        <f>D37*100/'CD Ratio_3(i)'!F37</f>
        <v>42.346320004793107</v>
      </c>
    </row>
    <row r="38" spans="1:15" ht="13.5" customHeight="1" x14ac:dyDescent="0.2">
      <c r="A38" s="48">
        <v>32</v>
      </c>
      <c r="B38" s="49" t="s">
        <v>195</v>
      </c>
      <c r="C38" s="61">
        <v>150460</v>
      </c>
      <c r="D38" s="61">
        <v>56828</v>
      </c>
      <c r="E38" s="61">
        <v>8155</v>
      </c>
      <c r="F38" s="61">
        <v>93752</v>
      </c>
      <c r="G38" s="61">
        <v>14</v>
      </c>
      <c r="H38" s="61">
        <v>2053</v>
      </c>
      <c r="I38" s="61">
        <v>0</v>
      </c>
      <c r="J38" s="61">
        <v>0</v>
      </c>
      <c r="K38" s="61">
        <v>0</v>
      </c>
      <c r="L38" s="61">
        <v>0</v>
      </c>
      <c r="M38" s="61">
        <f t="shared" si="0"/>
        <v>158629</v>
      </c>
      <c r="N38" s="61">
        <f t="shared" si="1"/>
        <v>152633</v>
      </c>
      <c r="O38" s="62">
        <f>D38*100/'CD Ratio_3(i)'!F38</f>
        <v>15.355806255488753</v>
      </c>
    </row>
    <row r="39" spans="1:15" ht="13.5" customHeight="1" x14ac:dyDescent="0.2">
      <c r="A39" s="48">
        <v>33</v>
      </c>
      <c r="B39" s="49" t="s">
        <v>196</v>
      </c>
      <c r="C39" s="61">
        <v>132</v>
      </c>
      <c r="D39" s="61">
        <v>522</v>
      </c>
      <c r="E39" s="61">
        <v>129</v>
      </c>
      <c r="F39" s="61">
        <v>304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f t="shared" si="0"/>
        <v>261</v>
      </c>
      <c r="N39" s="61">
        <f t="shared" si="1"/>
        <v>826</v>
      </c>
      <c r="O39" s="62">
        <f>D39*100/'CD Ratio_3(i)'!F39</f>
        <v>16.101172115977793</v>
      </c>
    </row>
    <row r="40" spans="1:15" ht="13.5" customHeight="1" x14ac:dyDescent="0.2">
      <c r="A40" s="48">
        <v>34</v>
      </c>
      <c r="B40" s="49" t="s">
        <v>197</v>
      </c>
      <c r="C40" s="61">
        <v>164</v>
      </c>
      <c r="D40" s="61">
        <v>910.65</v>
      </c>
      <c r="E40" s="61">
        <v>45</v>
      </c>
      <c r="F40" s="61">
        <v>730.1</v>
      </c>
      <c r="G40" s="61">
        <v>20</v>
      </c>
      <c r="H40" s="61">
        <v>305</v>
      </c>
      <c r="I40" s="61">
        <v>0</v>
      </c>
      <c r="J40" s="61">
        <v>0</v>
      </c>
      <c r="K40" s="61">
        <v>132</v>
      </c>
      <c r="L40" s="61">
        <v>5743.53</v>
      </c>
      <c r="M40" s="61">
        <f t="shared" si="0"/>
        <v>361</v>
      </c>
      <c r="N40" s="61">
        <f t="shared" si="1"/>
        <v>7689.28</v>
      </c>
      <c r="O40" s="62">
        <f>D40*100/'CD Ratio_3(i)'!F40</f>
        <v>2.2976310922609962</v>
      </c>
    </row>
    <row r="41" spans="1:15" ht="13.5" customHeight="1" x14ac:dyDescent="0.2">
      <c r="A41" s="48">
        <v>35</v>
      </c>
      <c r="B41" s="49" t="s">
        <v>198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3</v>
      </c>
      <c r="L41" s="61">
        <v>26.84</v>
      </c>
      <c r="M41" s="61">
        <f t="shared" si="0"/>
        <v>3</v>
      </c>
      <c r="N41" s="61">
        <f t="shared" si="1"/>
        <v>26.84</v>
      </c>
      <c r="O41" s="62">
        <f>D41*100/'CD Ratio_3(i)'!F41</f>
        <v>0</v>
      </c>
    </row>
    <row r="42" spans="1:15" ht="13.5" customHeight="1" x14ac:dyDescent="0.2">
      <c r="A42" s="48">
        <v>36</v>
      </c>
      <c r="B42" s="49" t="s">
        <v>68</v>
      </c>
      <c r="C42" s="61">
        <v>2337</v>
      </c>
      <c r="D42" s="61">
        <v>48064.04</v>
      </c>
      <c r="E42" s="61">
        <v>3098</v>
      </c>
      <c r="F42" s="61">
        <v>79467.22</v>
      </c>
      <c r="G42" s="61">
        <v>481</v>
      </c>
      <c r="H42" s="61">
        <v>11110.81</v>
      </c>
      <c r="I42" s="61">
        <v>2</v>
      </c>
      <c r="J42" s="61">
        <v>18.57</v>
      </c>
      <c r="K42" s="61">
        <v>10</v>
      </c>
      <c r="L42" s="61">
        <v>197.41</v>
      </c>
      <c r="M42" s="61">
        <f t="shared" si="0"/>
        <v>5928</v>
      </c>
      <c r="N42" s="61">
        <f t="shared" si="1"/>
        <v>138858.05000000002</v>
      </c>
      <c r="O42" s="62">
        <f>D42*100/'CD Ratio_3(i)'!F42</f>
        <v>13.813843779881136</v>
      </c>
    </row>
    <row r="43" spans="1:15" ht="13.5" customHeight="1" x14ac:dyDescent="0.2">
      <c r="A43" s="48">
        <v>37</v>
      </c>
      <c r="B43" s="49" t="s">
        <v>199</v>
      </c>
      <c r="C43" s="61">
        <v>0</v>
      </c>
      <c r="D43" s="61">
        <v>0</v>
      </c>
      <c r="E43" s="61">
        <v>0</v>
      </c>
      <c r="F43" s="61">
        <v>0</v>
      </c>
      <c r="G43" s="61">
        <v>4</v>
      </c>
      <c r="H43" s="61">
        <v>56</v>
      </c>
      <c r="I43" s="61">
        <v>0</v>
      </c>
      <c r="J43" s="61">
        <v>0</v>
      </c>
      <c r="K43" s="61">
        <v>6</v>
      </c>
      <c r="L43" s="61">
        <v>124</v>
      </c>
      <c r="M43" s="61">
        <f t="shared" si="0"/>
        <v>10</v>
      </c>
      <c r="N43" s="61">
        <f t="shared" si="1"/>
        <v>180</v>
      </c>
      <c r="O43" s="62">
        <f>D43*100/'CD Ratio_3(i)'!F43</f>
        <v>0</v>
      </c>
    </row>
    <row r="44" spans="1:15" ht="13.5" customHeight="1" x14ac:dyDescent="0.2">
      <c r="A44" s="48">
        <v>38</v>
      </c>
      <c r="B44" s="49" t="s">
        <v>200</v>
      </c>
      <c r="C44" s="61">
        <v>44305</v>
      </c>
      <c r="D44" s="61">
        <v>16417</v>
      </c>
      <c r="E44" s="61">
        <v>198</v>
      </c>
      <c r="F44" s="61">
        <v>5596</v>
      </c>
      <c r="G44" s="61">
        <v>19</v>
      </c>
      <c r="H44" s="61">
        <v>1135</v>
      </c>
      <c r="I44" s="61">
        <v>0</v>
      </c>
      <c r="J44" s="61">
        <v>0</v>
      </c>
      <c r="K44" s="61">
        <v>0</v>
      </c>
      <c r="L44" s="61">
        <v>0</v>
      </c>
      <c r="M44" s="61">
        <f t="shared" si="0"/>
        <v>44522</v>
      </c>
      <c r="N44" s="61">
        <f t="shared" si="1"/>
        <v>23148</v>
      </c>
      <c r="O44" s="62">
        <f>D44*100/'CD Ratio_3(i)'!F44</f>
        <v>22.361001389305073</v>
      </c>
    </row>
    <row r="45" spans="1:15" ht="13.5" customHeight="1" x14ac:dyDescent="0.2">
      <c r="A45" s="48">
        <v>39</v>
      </c>
      <c r="B45" s="49" t="s">
        <v>201</v>
      </c>
      <c r="C45" s="61">
        <v>120</v>
      </c>
      <c r="D45" s="61">
        <v>1223</v>
      </c>
      <c r="E45" s="61">
        <v>65</v>
      </c>
      <c r="F45" s="61">
        <v>2566</v>
      </c>
      <c r="G45" s="61">
        <v>5</v>
      </c>
      <c r="H45" s="61">
        <v>4</v>
      </c>
      <c r="I45" s="61">
        <v>0</v>
      </c>
      <c r="J45" s="61">
        <v>0</v>
      </c>
      <c r="K45" s="61">
        <v>80</v>
      </c>
      <c r="L45" s="61">
        <v>2500</v>
      </c>
      <c r="M45" s="61">
        <f t="shared" si="0"/>
        <v>270</v>
      </c>
      <c r="N45" s="61">
        <f t="shared" si="1"/>
        <v>6293</v>
      </c>
      <c r="O45" s="62">
        <f>D45*100/'CD Ratio_3(i)'!F45</f>
        <v>18.188578227245689</v>
      </c>
    </row>
    <row r="46" spans="1:15" ht="13.5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f t="shared" si="0"/>
        <v>0</v>
      </c>
      <c r="N46" s="61">
        <f t="shared" si="1"/>
        <v>0</v>
      </c>
      <c r="O46" s="62">
        <f>D46*100/'CD Ratio_3(i)'!F46</f>
        <v>0</v>
      </c>
    </row>
    <row r="47" spans="1:15" ht="13.5" customHeight="1" x14ac:dyDescent="0.2">
      <c r="A47" s="48">
        <v>41</v>
      </c>
      <c r="B47" s="49" t="s">
        <v>202</v>
      </c>
      <c r="C47" s="61">
        <v>88</v>
      </c>
      <c r="D47" s="61">
        <v>717</v>
      </c>
      <c r="E47" s="61">
        <v>25</v>
      </c>
      <c r="F47" s="61">
        <v>669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f t="shared" si="0"/>
        <v>113</v>
      </c>
      <c r="N47" s="61">
        <f t="shared" si="1"/>
        <v>1386</v>
      </c>
      <c r="O47" s="62">
        <f>D47*100/'CD Ratio_3(i)'!F47</f>
        <v>13.519170070028169</v>
      </c>
    </row>
    <row r="48" spans="1:15" ht="13.5" customHeight="1" x14ac:dyDescent="0.2">
      <c r="A48" s="48">
        <v>42</v>
      </c>
      <c r="B48" s="49" t="s">
        <v>71</v>
      </c>
      <c r="C48" s="61">
        <v>7539</v>
      </c>
      <c r="D48" s="61">
        <v>32430</v>
      </c>
      <c r="E48" s="61">
        <v>1390</v>
      </c>
      <c r="F48" s="61">
        <v>26612</v>
      </c>
      <c r="G48" s="61">
        <v>72</v>
      </c>
      <c r="H48" s="61">
        <v>5749</v>
      </c>
      <c r="I48" s="61">
        <v>0</v>
      </c>
      <c r="J48" s="61">
        <v>0</v>
      </c>
      <c r="K48" s="61">
        <v>0</v>
      </c>
      <c r="L48" s="61">
        <v>0</v>
      </c>
      <c r="M48" s="61">
        <f t="shared" si="0"/>
        <v>9001</v>
      </c>
      <c r="N48" s="61">
        <f t="shared" si="1"/>
        <v>64791</v>
      </c>
      <c r="O48" s="62">
        <f>D48*100/'CD Ratio_3(i)'!F48</f>
        <v>24.440240860344712</v>
      </c>
    </row>
    <row r="49" spans="1:17" s="64" customFormat="1" ht="13.5" customHeight="1" x14ac:dyDescent="0.2">
      <c r="A49" s="425"/>
      <c r="B49" s="140" t="s">
        <v>291</v>
      </c>
      <c r="C49" s="63">
        <f>SUM(C28:C48)</f>
        <v>394473</v>
      </c>
      <c r="D49" s="63">
        <f t="shared" ref="D49:L49" si="3">SUM(D28:D48)</f>
        <v>548455.60000000009</v>
      </c>
      <c r="E49" s="63">
        <f t="shared" si="3"/>
        <v>28653</v>
      </c>
      <c r="F49" s="63">
        <f t="shared" si="3"/>
        <v>475725.16000000003</v>
      </c>
      <c r="G49" s="63">
        <f t="shared" si="3"/>
        <v>1833</v>
      </c>
      <c r="H49" s="63">
        <f t="shared" si="3"/>
        <v>74977.41</v>
      </c>
      <c r="I49" s="63">
        <f t="shared" si="3"/>
        <v>473</v>
      </c>
      <c r="J49" s="63">
        <f t="shared" si="3"/>
        <v>347.84999999999997</v>
      </c>
      <c r="K49" s="63">
        <f t="shared" si="3"/>
        <v>192415</v>
      </c>
      <c r="L49" s="63">
        <f t="shared" si="3"/>
        <v>71428.710000000006</v>
      </c>
      <c r="M49" s="63">
        <f t="shared" si="0"/>
        <v>617847</v>
      </c>
      <c r="N49" s="63">
        <f t="shared" si="1"/>
        <v>1170934.7300000002</v>
      </c>
      <c r="O49" s="60">
        <f>D49*100/'CD Ratio_3(i)'!F49</f>
        <v>10.631624682920293</v>
      </c>
      <c r="P49" s="67"/>
      <c r="Q49" s="68"/>
    </row>
    <row r="50" spans="1:17" s="64" customFormat="1" ht="13.5" customHeight="1" x14ac:dyDescent="0.2">
      <c r="A50" s="425"/>
      <c r="B50" s="140" t="s">
        <v>595</v>
      </c>
      <c r="C50" s="63">
        <f>C49+C27</f>
        <v>887488</v>
      </c>
      <c r="D50" s="63">
        <f t="shared" ref="D50:L50" si="4">D49+D27</f>
        <v>2139999.6</v>
      </c>
      <c r="E50" s="63">
        <f t="shared" si="4"/>
        <v>81343</v>
      </c>
      <c r="F50" s="63">
        <f t="shared" si="4"/>
        <v>1790698.1400000001</v>
      </c>
      <c r="G50" s="63">
        <f t="shared" si="4"/>
        <v>5059</v>
      </c>
      <c r="H50" s="63">
        <f t="shared" si="4"/>
        <v>434795.60000000009</v>
      </c>
      <c r="I50" s="63">
        <f t="shared" si="4"/>
        <v>4244</v>
      </c>
      <c r="J50" s="63">
        <f t="shared" si="4"/>
        <v>16626.48</v>
      </c>
      <c r="K50" s="63">
        <f t="shared" si="4"/>
        <v>201279</v>
      </c>
      <c r="L50" s="63">
        <f t="shared" si="4"/>
        <v>104884.6</v>
      </c>
      <c r="M50" s="63">
        <f t="shared" si="0"/>
        <v>1179413</v>
      </c>
      <c r="N50" s="63">
        <f t="shared" si="1"/>
        <v>4487004.42</v>
      </c>
      <c r="O50" s="60">
        <f>D50*100/'CD Ratio_3(i)'!F50</f>
        <v>9.387512517427778</v>
      </c>
      <c r="P50" s="67"/>
      <c r="Q50" s="68"/>
    </row>
    <row r="51" spans="1:17" ht="13.5" customHeight="1" x14ac:dyDescent="0.2">
      <c r="A51" s="48">
        <v>43</v>
      </c>
      <c r="B51" s="49" t="s">
        <v>41</v>
      </c>
      <c r="C51" s="61">
        <v>37376</v>
      </c>
      <c r="D51" s="61">
        <v>22498.5</v>
      </c>
      <c r="E51" s="61">
        <v>10578</v>
      </c>
      <c r="F51" s="61">
        <v>4946</v>
      </c>
      <c r="G51" s="61">
        <v>0</v>
      </c>
      <c r="H51" s="61">
        <v>0</v>
      </c>
      <c r="I51" s="61">
        <v>2413</v>
      </c>
      <c r="J51" s="61">
        <v>612.29</v>
      </c>
      <c r="K51" s="61">
        <v>0</v>
      </c>
      <c r="L51" s="61">
        <v>0</v>
      </c>
      <c r="M51" s="61">
        <f t="shared" si="0"/>
        <v>50367</v>
      </c>
      <c r="N51" s="61">
        <f t="shared" si="1"/>
        <v>28056.79</v>
      </c>
      <c r="O51" s="62">
        <f>D51*100/'CD Ratio_3(i)'!F51</f>
        <v>5.6156485262220466</v>
      </c>
    </row>
    <row r="52" spans="1:17" ht="13.5" customHeight="1" x14ac:dyDescent="0.2">
      <c r="A52" s="48">
        <v>44</v>
      </c>
      <c r="B52" s="49" t="s">
        <v>203</v>
      </c>
      <c r="C52" s="61">
        <v>45870</v>
      </c>
      <c r="D52" s="61">
        <v>21451</v>
      </c>
      <c r="E52" s="61">
        <v>0</v>
      </c>
      <c r="F52" s="61">
        <v>0</v>
      </c>
      <c r="G52" s="61">
        <v>0</v>
      </c>
      <c r="H52" s="61">
        <v>0</v>
      </c>
      <c r="I52" s="61">
        <v>138</v>
      </c>
      <c r="J52" s="61">
        <v>225</v>
      </c>
      <c r="K52" s="61">
        <v>0</v>
      </c>
      <c r="L52" s="61">
        <v>0</v>
      </c>
      <c r="M52" s="61">
        <f t="shared" si="0"/>
        <v>46008</v>
      </c>
      <c r="N52" s="61">
        <f t="shared" si="1"/>
        <v>21676</v>
      </c>
      <c r="O52" s="62">
        <f>D52*100/'CD Ratio_3(i)'!F52</f>
        <v>7.6507975004993298</v>
      </c>
    </row>
    <row r="53" spans="1:17" ht="13.5" customHeight="1" x14ac:dyDescent="0.2">
      <c r="A53" s="48">
        <v>45</v>
      </c>
      <c r="B53" s="49" t="s">
        <v>47</v>
      </c>
      <c r="C53" s="61">
        <v>54134</v>
      </c>
      <c r="D53" s="61">
        <v>34575.599999999999</v>
      </c>
      <c r="E53" s="61">
        <v>931</v>
      </c>
      <c r="F53" s="61">
        <v>2160.1799999999998</v>
      </c>
      <c r="G53" s="61">
        <v>20057</v>
      </c>
      <c r="H53" s="61">
        <v>19982.71</v>
      </c>
      <c r="I53" s="61">
        <v>0</v>
      </c>
      <c r="J53" s="61">
        <v>0</v>
      </c>
      <c r="K53" s="61">
        <v>0</v>
      </c>
      <c r="L53" s="61">
        <v>0</v>
      </c>
      <c r="M53" s="61">
        <f t="shared" si="0"/>
        <v>75122</v>
      </c>
      <c r="N53" s="61">
        <f t="shared" si="1"/>
        <v>56718.49</v>
      </c>
      <c r="O53" s="62">
        <f>D53*100/'CD Ratio_3(i)'!F53</f>
        <v>7.096621779303101</v>
      </c>
    </row>
    <row r="54" spans="1:17" s="64" customFormat="1" ht="13.5" customHeight="1" x14ac:dyDescent="0.2">
      <c r="A54" s="425"/>
      <c r="B54" s="140" t="s">
        <v>296</v>
      </c>
      <c r="C54" s="63">
        <f>SUM(C51:C53)</f>
        <v>137380</v>
      </c>
      <c r="D54" s="63">
        <f t="shared" ref="D54:L54" si="5">SUM(D51:D53)</f>
        <v>78525.100000000006</v>
      </c>
      <c r="E54" s="63">
        <f t="shared" si="5"/>
        <v>11509</v>
      </c>
      <c r="F54" s="63">
        <f t="shared" si="5"/>
        <v>7106.18</v>
      </c>
      <c r="G54" s="63">
        <f t="shared" si="5"/>
        <v>20057</v>
      </c>
      <c r="H54" s="63">
        <f t="shared" si="5"/>
        <v>19982.71</v>
      </c>
      <c r="I54" s="63">
        <f t="shared" si="5"/>
        <v>2551</v>
      </c>
      <c r="J54" s="63">
        <f t="shared" si="5"/>
        <v>837.29</v>
      </c>
      <c r="K54" s="63">
        <f t="shared" si="5"/>
        <v>0</v>
      </c>
      <c r="L54" s="63">
        <f t="shared" si="5"/>
        <v>0</v>
      </c>
      <c r="M54" s="63">
        <f t="shared" si="0"/>
        <v>171497</v>
      </c>
      <c r="N54" s="63">
        <f t="shared" si="1"/>
        <v>106451.27999999998</v>
      </c>
      <c r="O54" s="60">
        <f>D54*100/'CD Ratio_3(i)'!F54</f>
        <v>6.7217301999972632</v>
      </c>
      <c r="P54" s="67"/>
      <c r="Q54" s="68"/>
    </row>
    <row r="55" spans="1:17" ht="13.5" customHeight="1" x14ac:dyDescent="0.2">
      <c r="A55" s="48">
        <v>46</v>
      </c>
      <c r="B55" s="49" t="s">
        <v>596</v>
      </c>
      <c r="C55" s="61">
        <v>10288</v>
      </c>
      <c r="D55" s="61">
        <v>14609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f t="shared" si="0"/>
        <v>10288</v>
      </c>
      <c r="N55" s="61">
        <f t="shared" si="1"/>
        <v>14609</v>
      </c>
      <c r="O55" s="62">
        <f>D55*100/'CD Ratio_3(i)'!F55</f>
        <v>0.47463948809502537</v>
      </c>
    </row>
    <row r="56" spans="1:17" s="64" customFormat="1" ht="13.5" customHeight="1" x14ac:dyDescent="0.2">
      <c r="A56" s="425"/>
      <c r="B56" s="140" t="s">
        <v>294</v>
      </c>
      <c r="C56" s="63">
        <f>C55</f>
        <v>10288</v>
      </c>
      <c r="D56" s="63">
        <f t="shared" ref="D56:L56" si="6">D55</f>
        <v>14609</v>
      </c>
      <c r="E56" s="63">
        <f t="shared" si="6"/>
        <v>0</v>
      </c>
      <c r="F56" s="63">
        <f t="shared" si="6"/>
        <v>0</v>
      </c>
      <c r="G56" s="63">
        <f t="shared" si="6"/>
        <v>0</v>
      </c>
      <c r="H56" s="63">
        <f t="shared" si="6"/>
        <v>0</v>
      </c>
      <c r="I56" s="63">
        <f t="shared" si="6"/>
        <v>0</v>
      </c>
      <c r="J56" s="63">
        <f t="shared" si="6"/>
        <v>0</v>
      </c>
      <c r="K56" s="63">
        <f t="shared" si="6"/>
        <v>0</v>
      </c>
      <c r="L56" s="63">
        <f t="shared" si="6"/>
        <v>0</v>
      </c>
      <c r="M56" s="63">
        <f t="shared" si="0"/>
        <v>10288</v>
      </c>
      <c r="N56" s="63">
        <f t="shared" si="1"/>
        <v>14609</v>
      </c>
      <c r="O56" s="60">
        <f>D56*100/'CD Ratio_3(i)'!F56</f>
        <v>0.47463948809502537</v>
      </c>
      <c r="P56" s="67"/>
      <c r="Q56" s="68"/>
    </row>
    <row r="57" spans="1:17" ht="13.5" customHeight="1" x14ac:dyDescent="0.2">
      <c r="A57" s="48">
        <v>47</v>
      </c>
      <c r="B57" s="49" t="s">
        <v>588</v>
      </c>
      <c r="C57" s="61">
        <v>23007</v>
      </c>
      <c r="D57" s="61">
        <v>99501.440000000002</v>
      </c>
      <c r="E57" s="61">
        <v>1802</v>
      </c>
      <c r="F57" s="61">
        <v>26480.35</v>
      </c>
      <c r="G57" s="61">
        <v>9</v>
      </c>
      <c r="H57" s="61">
        <v>825.79</v>
      </c>
      <c r="I57" s="61">
        <v>0</v>
      </c>
      <c r="J57" s="61">
        <v>0</v>
      </c>
      <c r="K57" s="61">
        <v>0</v>
      </c>
      <c r="L57" s="61">
        <v>0</v>
      </c>
      <c r="M57" s="61">
        <f t="shared" si="0"/>
        <v>24818</v>
      </c>
      <c r="N57" s="61">
        <f t="shared" si="1"/>
        <v>126807.58</v>
      </c>
      <c r="O57" s="62">
        <f>D57*100/'CD Ratio_3(i)'!F57</f>
        <v>55.657241822517278</v>
      </c>
    </row>
    <row r="58" spans="1:17" ht="13.5" customHeight="1" x14ac:dyDescent="0.2">
      <c r="A58" s="48">
        <v>48</v>
      </c>
      <c r="B58" s="49" t="s">
        <v>589</v>
      </c>
      <c r="C58" s="61">
        <v>41118</v>
      </c>
      <c r="D58" s="61">
        <v>16066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f t="shared" si="0"/>
        <v>41118</v>
      </c>
      <c r="N58" s="61">
        <f t="shared" si="1"/>
        <v>16066</v>
      </c>
      <c r="O58" s="62">
        <f>D58*100/'CD Ratio_3(i)'!F58</f>
        <v>53.430443313711798</v>
      </c>
    </row>
    <row r="59" spans="1:17" ht="13.5" customHeight="1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f t="shared" si="0"/>
        <v>0</v>
      </c>
      <c r="N59" s="61">
        <f t="shared" si="1"/>
        <v>0</v>
      </c>
      <c r="O59" s="62">
        <v>0</v>
      </c>
    </row>
    <row r="60" spans="1:17" ht="13.5" customHeight="1" x14ac:dyDescent="0.2">
      <c r="A60" s="48">
        <v>50</v>
      </c>
      <c r="B60" s="49" t="s">
        <v>591</v>
      </c>
      <c r="C60" s="61">
        <v>813</v>
      </c>
      <c r="D60" s="61">
        <v>949.18</v>
      </c>
      <c r="E60" s="61">
        <v>9</v>
      </c>
      <c r="F60" s="61">
        <v>62.35</v>
      </c>
      <c r="G60" s="61">
        <v>0</v>
      </c>
      <c r="H60" s="61">
        <v>0</v>
      </c>
      <c r="I60" s="61">
        <v>0</v>
      </c>
      <c r="J60" s="61">
        <v>0</v>
      </c>
      <c r="K60" s="61">
        <v>197</v>
      </c>
      <c r="L60" s="61">
        <v>514.72</v>
      </c>
      <c r="M60" s="61">
        <f t="shared" si="0"/>
        <v>1019</v>
      </c>
      <c r="N60" s="61">
        <f t="shared" si="1"/>
        <v>1526.25</v>
      </c>
      <c r="O60" s="62">
        <f>D60*100/'CD Ratio_3(i)'!F60</f>
        <v>1.8597679551624244</v>
      </c>
    </row>
    <row r="61" spans="1:17" ht="13.5" customHeight="1" x14ac:dyDescent="0.2">
      <c r="A61" s="48">
        <v>51</v>
      </c>
      <c r="B61" s="49" t="s">
        <v>592</v>
      </c>
      <c r="C61" s="61">
        <v>31642</v>
      </c>
      <c r="D61" s="61">
        <v>5568.15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f t="shared" si="0"/>
        <v>31642</v>
      </c>
      <c r="N61" s="61">
        <f t="shared" si="1"/>
        <v>5568.15</v>
      </c>
      <c r="O61" s="62">
        <f>D61*100/'CD Ratio_3(i)'!F61</f>
        <v>59.336257440809206</v>
      </c>
    </row>
    <row r="62" spans="1:17" ht="13.5" customHeight="1" x14ac:dyDescent="0.2">
      <c r="A62" s="48">
        <v>52</v>
      </c>
      <c r="B62" s="49" t="s">
        <v>582</v>
      </c>
      <c r="C62" s="61">
        <v>2307</v>
      </c>
      <c r="D62" s="61">
        <v>468.97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f t="shared" si="0"/>
        <v>2307</v>
      </c>
      <c r="N62" s="61">
        <f t="shared" si="1"/>
        <v>468.97</v>
      </c>
      <c r="O62" s="62">
        <f>D62*100/'CD Ratio_3(i)'!F62</f>
        <v>7.638569916116948</v>
      </c>
    </row>
    <row r="63" spans="1:17" ht="13.5" customHeight="1" x14ac:dyDescent="0.2">
      <c r="A63" s="48">
        <v>53</v>
      </c>
      <c r="B63" s="49" t="s">
        <v>593</v>
      </c>
      <c r="C63" s="61">
        <v>43004</v>
      </c>
      <c r="D63" s="61">
        <v>7733.94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f t="shared" si="0"/>
        <v>43004</v>
      </c>
      <c r="N63" s="61">
        <f t="shared" si="1"/>
        <v>7733.94</v>
      </c>
      <c r="O63" s="62">
        <f>D63*100/'CD Ratio_3(i)'!F63</f>
        <v>57.400140866708774</v>
      </c>
    </row>
    <row r="64" spans="1:17" s="64" customFormat="1" ht="13.5" customHeight="1" x14ac:dyDescent="0.2">
      <c r="A64" s="425"/>
      <c r="B64" s="140" t="s">
        <v>594</v>
      </c>
      <c r="C64" s="63">
        <f>SUM(C57:C63)</f>
        <v>141891</v>
      </c>
      <c r="D64" s="63">
        <f t="shared" ref="D64:L64" si="7">SUM(D57:D63)</f>
        <v>130287.67999999999</v>
      </c>
      <c r="E64" s="63">
        <f t="shared" si="7"/>
        <v>1811</v>
      </c>
      <c r="F64" s="63">
        <f t="shared" si="7"/>
        <v>26542.699999999997</v>
      </c>
      <c r="G64" s="63">
        <f t="shared" si="7"/>
        <v>9</v>
      </c>
      <c r="H64" s="63">
        <f t="shared" si="7"/>
        <v>825.79</v>
      </c>
      <c r="I64" s="63">
        <f t="shared" si="7"/>
        <v>0</v>
      </c>
      <c r="J64" s="63">
        <f t="shared" si="7"/>
        <v>0</v>
      </c>
      <c r="K64" s="63">
        <f t="shared" si="7"/>
        <v>197</v>
      </c>
      <c r="L64" s="63">
        <f t="shared" si="7"/>
        <v>514.72</v>
      </c>
      <c r="M64" s="63">
        <f t="shared" si="0"/>
        <v>143908</v>
      </c>
      <c r="N64" s="63">
        <f t="shared" si="1"/>
        <v>158170.89000000001</v>
      </c>
      <c r="O64" s="60">
        <f>D64*100/'CD Ratio_3(i)'!F64</f>
        <v>45.101092598529334</v>
      </c>
      <c r="P64" s="68"/>
      <c r="Q64" s="68"/>
    </row>
    <row r="65" spans="1:17" s="64" customFormat="1" ht="13.5" customHeight="1" x14ac:dyDescent="0.2">
      <c r="A65" s="425"/>
      <c r="B65" s="140" t="s">
        <v>0</v>
      </c>
      <c r="C65" s="63">
        <f>C64+C56+C54+C50</f>
        <v>1177047</v>
      </c>
      <c r="D65" s="63">
        <f t="shared" ref="D65:L65" si="8">D64+D56+D54+D50</f>
        <v>2363421.38</v>
      </c>
      <c r="E65" s="63">
        <f t="shared" si="8"/>
        <v>94663</v>
      </c>
      <c r="F65" s="63">
        <f t="shared" si="8"/>
        <v>1824347.02</v>
      </c>
      <c r="G65" s="63">
        <f t="shared" si="8"/>
        <v>25125</v>
      </c>
      <c r="H65" s="63">
        <f t="shared" si="8"/>
        <v>455604.10000000009</v>
      </c>
      <c r="I65" s="63">
        <f t="shared" si="8"/>
        <v>6795</v>
      </c>
      <c r="J65" s="63">
        <f t="shared" si="8"/>
        <v>17463.77</v>
      </c>
      <c r="K65" s="63">
        <f t="shared" si="8"/>
        <v>201476</v>
      </c>
      <c r="L65" s="63">
        <f t="shared" si="8"/>
        <v>105399.32</v>
      </c>
      <c r="M65" s="63">
        <f t="shared" si="0"/>
        <v>1505106</v>
      </c>
      <c r="N65" s="63">
        <f t="shared" si="1"/>
        <v>4766235.59</v>
      </c>
      <c r="O65" s="60">
        <f>D65*100/'CD Ratio_3(i)'!F65</f>
        <v>8.6473199338216507</v>
      </c>
      <c r="P65" s="68"/>
      <c r="Q65" s="68"/>
    </row>
    <row r="66" spans="1:17" x14ac:dyDescent="0.2">
      <c r="G66" s="68" t="s">
        <v>1002</v>
      </c>
    </row>
  </sheetData>
  <autoFilter ref="C5:N57"/>
  <mergeCells count="12">
    <mergeCell ref="A1:O1"/>
    <mergeCell ref="P4:Q4"/>
    <mergeCell ref="O3:O5"/>
    <mergeCell ref="A3:A5"/>
    <mergeCell ref="B3:B5"/>
    <mergeCell ref="C3:N3"/>
    <mergeCell ref="C4:D4"/>
    <mergeCell ref="E4:F4"/>
    <mergeCell ref="G4:H4"/>
    <mergeCell ref="I4:J4"/>
    <mergeCell ref="K4:L4"/>
    <mergeCell ref="M4:N4"/>
  </mergeCells>
  <pageMargins left="0.45" right="0" top="0.5" bottom="0.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0"/>
  <sheetViews>
    <sheetView zoomScaleNormal="100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H66" sqref="H66"/>
    </sheetView>
  </sheetViews>
  <sheetFormatPr defaultColWidth="4.42578125" defaultRowHeight="13.5" x14ac:dyDescent="0.2"/>
  <cols>
    <col min="1" max="1" width="4.42578125" style="50"/>
    <col min="2" max="2" width="24.42578125" style="50" bestFit="1" customWidth="1"/>
    <col min="3" max="3" width="6.5703125" style="67" customWidth="1"/>
    <col min="4" max="4" width="8.42578125" style="67" customWidth="1"/>
    <col min="5" max="5" width="8.5703125" style="67" customWidth="1"/>
    <col min="6" max="6" width="8.28515625" style="67" customWidth="1"/>
    <col min="7" max="7" width="10.28515625" style="67" customWidth="1"/>
    <col min="8" max="8" width="9.28515625" style="67" customWidth="1"/>
    <col min="9" max="9" width="6.85546875" style="67" bestFit="1" customWidth="1"/>
    <col min="10" max="10" width="8.140625" style="67" bestFit="1" customWidth="1"/>
    <col min="11" max="11" width="7.42578125" style="67" customWidth="1"/>
    <col min="12" max="12" width="7.5703125" style="67" bestFit="1" customWidth="1"/>
    <col min="13" max="13" width="8.85546875" style="67" customWidth="1"/>
    <col min="14" max="14" width="9.5703125" style="67" customWidth="1"/>
    <col min="15" max="15" width="10.7109375" style="67" customWidth="1"/>
    <col min="16" max="16" width="11.42578125" style="67" customWidth="1"/>
    <col min="17" max="17" width="9.28515625" style="65" customWidth="1"/>
    <col min="18" max="18" width="10.42578125" style="65" customWidth="1"/>
    <col min="19" max="19" width="12" style="67" bestFit="1" customWidth="1"/>
    <col min="20" max="20" width="5" style="50" bestFit="1" customWidth="1"/>
    <col min="21" max="16384" width="4.42578125" style="50"/>
  </cols>
  <sheetData>
    <row r="1" spans="1:19" ht="18.75" x14ac:dyDescent="0.2">
      <c r="A1" s="470" t="s">
        <v>610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19" x14ac:dyDescent="0.2">
      <c r="B2" s="64" t="s">
        <v>125</v>
      </c>
      <c r="K2" s="67" t="s">
        <v>133</v>
      </c>
      <c r="N2" s="68" t="s">
        <v>132</v>
      </c>
    </row>
    <row r="3" spans="1:19" ht="35.1" customHeight="1" x14ac:dyDescent="0.2">
      <c r="A3" s="472" t="s">
        <v>111</v>
      </c>
      <c r="B3" s="472" t="s">
        <v>95</v>
      </c>
      <c r="C3" s="477" t="s">
        <v>608</v>
      </c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9"/>
      <c r="Q3" s="471" t="s">
        <v>143</v>
      </c>
    </row>
    <row r="4" spans="1:19" ht="24.95" customHeight="1" x14ac:dyDescent="0.2">
      <c r="A4" s="472"/>
      <c r="B4" s="472"/>
      <c r="C4" s="477" t="s">
        <v>126</v>
      </c>
      <c r="D4" s="479"/>
      <c r="E4" s="477" t="s">
        <v>127</v>
      </c>
      <c r="F4" s="479"/>
      <c r="G4" s="477" t="s">
        <v>128</v>
      </c>
      <c r="H4" s="479"/>
      <c r="I4" s="477" t="s">
        <v>129</v>
      </c>
      <c r="J4" s="479"/>
      <c r="K4" s="477" t="s">
        <v>130</v>
      </c>
      <c r="L4" s="479"/>
      <c r="M4" s="477" t="s">
        <v>122</v>
      </c>
      <c r="N4" s="479"/>
      <c r="O4" s="477" t="s">
        <v>131</v>
      </c>
      <c r="P4" s="479"/>
      <c r="Q4" s="471"/>
      <c r="R4" s="480"/>
      <c r="S4" s="481"/>
    </row>
    <row r="5" spans="1:19" ht="15" customHeight="1" x14ac:dyDescent="0.2">
      <c r="A5" s="472"/>
      <c r="B5" s="472"/>
      <c r="C5" s="277" t="s">
        <v>208</v>
      </c>
      <c r="D5" s="277" t="s">
        <v>207</v>
      </c>
      <c r="E5" s="277" t="s">
        <v>208</v>
      </c>
      <c r="F5" s="277" t="s">
        <v>207</v>
      </c>
      <c r="G5" s="277" t="s">
        <v>208</v>
      </c>
      <c r="H5" s="277" t="s">
        <v>207</v>
      </c>
      <c r="I5" s="277" t="s">
        <v>208</v>
      </c>
      <c r="J5" s="277" t="s">
        <v>207</v>
      </c>
      <c r="K5" s="277" t="s">
        <v>208</v>
      </c>
      <c r="L5" s="277" t="s">
        <v>207</v>
      </c>
      <c r="M5" s="277" t="s">
        <v>208</v>
      </c>
      <c r="N5" s="277" t="s">
        <v>207</v>
      </c>
      <c r="O5" s="277" t="s">
        <v>208</v>
      </c>
      <c r="P5" s="277" t="s">
        <v>207</v>
      </c>
      <c r="Q5" s="471"/>
      <c r="R5" s="248"/>
      <c r="S5" s="239"/>
    </row>
    <row r="6" spans="1:19" ht="14.1" customHeight="1" x14ac:dyDescent="0.2">
      <c r="A6" s="48">
        <v>1</v>
      </c>
      <c r="B6" s="49" t="s">
        <v>50</v>
      </c>
      <c r="C6" s="61">
        <v>0</v>
      </c>
      <c r="D6" s="61">
        <v>0</v>
      </c>
      <c r="E6" s="61">
        <v>2784</v>
      </c>
      <c r="F6" s="61">
        <v>7686</v>
      </c>
      <c r="G6" s="61">
        <v>20304</v>
      </c>
      <c r="H6" s="61">
        <v>54841</v>
      </c>
      <c r="I6" s="61">
        <v>2</v>
      </c>
      <c r="J6" s="61">
        <v>18</v>
      </c>
      <c r="K6" s="61">
        <v>0</v>
      </c>
      <c r="L6" s="61">
        <v>0</v>
      </c>
      <c r="M6" s="61">
        <v>431</v>
      </c>
      <c r="N6" s="61">
        <v>112</v>
      </c>
      <c r="O6" s="61">
        <f>M6+K6+I6+G6+E6+C6+MSMEoutstanding_5!M6+OutstandingAgri_4!K6</f>
        <v>161428</v>
      </c>
      <c r="P6" s="61">
        <f>N6+L6+J6+H6+F6+D6+MSMEoutstanding_5!N6+OutstandingAgri_4!L6</f>
        <v>477690</v>
      </c>
      <c r="Q6" s="62">
        <f>P6*100/'CD Ratio_3(i)'!F6</f>
        <v>75.499401776809805</v>
      </c>
    </row>
    <row r="7" spans="1:19" ht="14.1" customHeight="1" x14ac:dyDescent="0.2">
      <c r="A7" s="48">
        <v>2</v>
      </c>
      <c r="B7" s="49" t="s">
        <v>51</v>
      </c>
      <c r="C7" s="61">
        <v>0</v>
      </c>
      <c r="D7" s="61">
        <v>0</v>
      </c>
      <c r="E7" s="61">
        <v>151</v>
      </c>
      <c r="F7" s="61">
        <v>551</v>
      </c>
      <c r="G7" s="61">
        <v>1246</v>
      </c>
      <c r="H7" s="61">
        <v>12697</v>
      </c>
      <c r="I7" s="61">
        <v>406</v>
      </c>
      <c r="J7" s="61">
        <v>705</v>
      </c>
      <c r="K7" s="61">
        <v>153</v>
      </c>
      <c r="L7" s="61">
        <v>172</v>
      </c>
      <c r="M7" s="61">
        <v>0</v>
      </c>
      <c r="N7" s="61">
        <v>0</v>
      </c>
      <c r="O7" s="61">
        <f>M7+K7+I7+G7+E7+C7+MSMEoutstanding_5!M7+OutstandingAgri_4!K7</f>
        <v>8746</v>
      </c>
      <c r="P7" s="61">
        <f>N7+L7+J7+H7+F7+D7+MSMEoutstanding_5!N7+OutstandingAgri_4!L7</f>
        <v>47499</v>
      </c>
      <c r="Q7" s="62">
        <f>P7*100/'CD Ratio_3(i)'!F7</f>
        <v>48.168054273863973</v>
      </c>
    </row>
    <row r="8" spans="1:19" ht="14.1" customHeight="1" x14ac:dyDescent="0.2">
      <c r="A8" s="48">
        <v>3</v>
      </c>
      <c r="B8" s="49" t="s">
        <v>52</v>
      </c>
      <c r="C8" s="61">
        <v>0</v>
      </c>
      <c r="D8" s="61">
        <v>0</v>
      </c>
      <c r="E8" s="61">
        <v>2287</v>
      </c>
      <c r="F8" s="61">
        <v>6632</v>
      </c>
      <c r="G8" s="61">
        <v>18497</v>
      </c>
      <c r="H8" s="61">
        <v>152133</v>
      </c>
      <c r="I8" s="61">
        <v>322</v>
      </c>
      <c r="J8" s="61">
        <v>501</v>
      </c>
      <c r="K8" s="61">
        <v>0</v>
      </c>
      <c r="L8" s="61">
        <v>0</v>
      </c>
      <c r="M8" s="61">
        <v>9912</v>
      </c>
      <c r="N8" s="61">
        <v>44283</v>
      </c>
      <c r="O8" s="61">
        <f>M8+K8+I8+G8+E8+C8+MSMEoutstanding_5!M8+OutstandingAgri_4!K8</f>
        <v>111663</v>
      </c>
      <c r="P8" s="61">
        <f>N8+L8+J8+H8+F8+D8+MSMEoutstanding_5!N8+OutstandingAgri_4!L8</f>
        <v>701804</v>
      </c>
      <c r="Q8" s="62">
        <f>P8*100/'CD Ratio_3(i)'!F8</f>
        <v>71.288798234957113</v>
      </c>
    </row>
    <row r="9" spans="1:19" ht="14.1" customHeight="1" x14ac:dyDescent="0.2">
      <c r="A9" s="48">
        <v>4</v>
      </c>
      <c r="B9" s="49" t="s">
        <v>53</v>
      </c>
      <c r="C9" s="61">
        <v>0</v>
      </c>
      <c r="D9" s="61">
        <v>0</v>
      </c>
      <c r="E9" s="61">
        <v>9639</v>
      </c>
      <c r="F9" s="61">
        <v>21950</v>
      </c>
      <c r="G9" s="61">
        <v>73269</v>
      </c>
      <c r="H9" s="61">
        <v>116085</v>
      </c>
      <c r="I9" s="61">
        <v>0</v>
      </c>
      <c r="J9" s="61">
        <v>0</v>
      </c>
      <c r="K9" s="61">
        <v>1</v>
      </c>
      <c r="L9" s="61">
        <v>5</v>
      </c>
      <c r="M9" s="61">
        <v>5</v>
      </c>
      <c r="N9" s="61">
        <v>8</v>
      </c>
      <c r="O9" s="61">
        <f>M9+K9+I9+G9+E9+C9+MSMEoutstanding_5!M9+OutstandingAgri_4!K9</f>
        <v>605397</v>
      </c>
      <c r="P9" s="61">
        <f>N9+L9+J9+H9+F9+D9+MSMEoutstanding_5!N9+OutstandingAgri_4!L9</f>
        <v>1436883</v>
      </c>
      <c r="Q9" s="62">
        <f>P9*100/'CD Ratio_3(i)'!F9</f>
        <v>80.199180305451478</v>
      </c>
    </row>
    <row r="10" spans="1:19" ht="14.1" customHeight="1" x14ac:dyDescent="0.2">
      <c r="A10" s="48">
        <v>5</v>
      </c>
      <c r="B10" s="49" t="s">
        <v>54</v>
      </c>
      <c r="C10" s="61">
        <v>0</v>
      </c>
      <c r="D10" s="61">
        <v>0</v>
      </c>
      <c r="E10" s="61">
        <v>1202</v>
      </c>
      <c r="F10" s="61">
        <v>2422.27</v>
      </c>
      <c r="G10" s="61">
        <v>19518</v>
      </c>
      <c r="H10" s="61">
        <v>33264.9</v>
      </c>
      <c r="I10" s="61">
        <v>9</v>
      </c>
      <c r="J10" s="61">
        <v>223.52</v>
      </c>
      <c r="K10" s="61">
        <v>4</v>
      </c>
      <c r="L10" s="61">
        <v>32.93</v>
      </c>
      <c r="M10" s="61">
        <v>10003</v>
      </c>
      <c r="N10" s="61">
        <v>7665.2</v>
      </c>
      <c r="O10" s="61">
        <f>M10+K10+I10+G10+E10+C10+MSMEoutstanding_5!M10+OutstandingAgri_4!K10</f>
        <v>96322</v>
      </c>
      <c r="P10" s="61">
        <f>N10+L10+J10+H10+F10+D10+MSMEoutstanding_5!N10+OutstandingAgri_4!L10</f>
        <v>227927.82</v>
      </c>
      <c r="Q10" s="62">
        <f>P10*100/'CD Ratio_3(i)'!F10</f>
        <v>71.056464133179531</v>
      </c>
    </row>
    <row r="11" spans="1:19" ht="14.1" customHeight="1" x14ac:dyDescent="0.2">
      <c r="A11" s="48">
        <v>6</v>
      </c>
      <c r="B11" s="49" t="s">
        <v>55</v>
      </c>
      <c r="C11" s="61">
        <v>0</v>
      </c>
      <c r="D11" s="61">
        <v>0</v>
      </c>
      <c r="E11" s="61">
        <v>2662</v>
      </c>
      <c r="F11" s="61">
        <v>8270.69</v>
      </c>
      <c r="G11" s="61">
        <v>8423</v>
      </c>
      <c r="H11" s="61">
        <v>68161.19</v>
      </c>
      <c r="I11" s="61">
        <v>2</v>
      </c>
      <c r="J11" s="61">
        <v>25.15</v>
      </c>
      <c r="K11" s="61">
        <v>0</v>
      </c>
      <c r="L11" s="61">
        <v>0</v>
      </c>
      <c r="M11" s="61">
        <v>41</v>
      </c>
      <c r="N11" s="61">
        <v>51</v>
      </c>
      <c r="O11" s="61">
        <f>M11+K11+I11+G11+E11+C11+MSMEoutstanding_5!M11+OutstandingAgri_4!K11</f>
        <v>91795</v>
      </c>
      <c r="P11" s="61">
        <f>N11+L11+J11+H11+F11+D11+MSMEoutstanding_5!N11+OutstandingAgri_4!L11</f>
        <v>353497.74</v>
      </c>
      <c r="Q11" s="62">
        <f>P11*100/'CD Ratio_3(i)'!F11</f>
        <v>59.069474869178237</v>
      </c>
    </row>
    <row r="12" spans="1:19" ht="14.1" customHeight="1" x14ac:dyDescent="0.2">
      <c r="A12" s="48">
        <v>7</v>
      </c>
      <c r="B12" s="49" t="s">
        <v>56</v>
      </c>
      <c r="C12" s="61">
        <v>0</v>
      </c>
      <c r="D12" s="61">
        <v>0</v>
      </c>
      <c r="E12" s="61">
        <v>10344</v>
      </c>
      <c r="F12" s="61">
        <v>23533</v>
      </c>
      <c r="G12" s="61">
        <v>100283</v>
      </c>
      <c r="H12" s="61">
        <v>148458</v>
      </c>
      <c r="I12" s="61">
        <v>3</v>
      </c>
      <c r="J12" s="61">
        <v>51</v>
      </c>
      <c r="K12" s="61">
        <v>1</v>
      </c>
      <c r="L12" s="61">
        <v>74</v>
      </c>
      <c r="M12" s="61">
        <v>72</v>
      </c>
      <c r="N12" s="61">
        <v>290</v>
      </c>
      <c r="O12" s="61">
        <f>M12+K12+I12+G12+E12+C12+MSMEoutstanding_5!M12+OutstandingAgri_4!K12</f>
        <v>506829</v>
      </c>
      <c r="P12" s="61">
        <f>N12+L12+J12+H12+F12+D12+MSMEoutstanding_5!N12+OutstandingAgri_4!L12</f>
        <v>1021316</v>
      </c>
      <c r="Q12" s="62">
        <f>P12*100/'CD Ratio_3(i)'!F12</f>
        <v>73.15294046863562</v>
      </c>
      <c r="R12" s="306"/>
    </row>
    <row r="13" spans="1:19" ht="14.1" customHeight="1" x14ac:dyDescent="0.2">
      <c r="A13" s="48">
        <v>8</v>
      </c>
      <c r="B13" s="49" t="s">
        <v>43</v>
      </c>
      <c r="C13" s="61">
        <v>0</v>
      </c>
      <c r="D13" s="61">
        <v>0</v>
      </c>
      <c r="E13" s="61">
        <v>424</v>
      </c>
      <c r="F13" s="61">
        <v>1267.8800000000001</v>
      </c>
      <c r="G13" s="61">
        <v>1293</v>
      </c>
      <c r="H13" s="61">
        <v>10760.76</v>
      </c>
      <c r="I13" s="61">
        <v>0</v>
      </c>
      <c r="J13" s="61">
        <v>0</v>
      </c>
      <c r="K13" s="61">
        <v>0</v>
      </c>
      <c r="L13" s="61">
        <v>0</v>
      </c>
      <c r="M13" s="61">
        <v>484</v>
      </c>
      <c r="N13" s="61">
        <v>397.8</v>
      </c>
      <c r="O13" s="61">
        <f>M13+K13+I13+G13+E13+C13+MSMEoutstanding_5!M13+OutstandingAgri_4!K13</f>
        <v>21167</v>
      </c>
      <c r="P13" s="61">
        <f>N13+L13+J13+H13+F13+D13+MSMEoutstanding_5!N13+OutstandingAgri_4!L13</f>
        <v>101280.27</v>
      </c>
      <c r="Q13" s="62">
        <f>P13*100/'CD Ratio_3(i)'!F13</f>
        <v>67.893012213469859</v>
      </c>
    </row>
    <row r="14" spans="1:19" ht="14.1" customHeight="1" x14ac:dyDescent="0.2">
      <c r="A14" s="48">
        <v>9</v>
      </c>
      <c r="B14" s="49" t="s">
        <v>44</v>
      </c>
      <c r="C14" s="61">
        <v>0</v>
      </c>
      <c r="D14" s="61">
        <v>0</v>
      </c>
      <c r="E14" s="61">
        <v>714</v>
      </c>
      <c r="F14" s="61">
        <v>1808</v>
      </c>
      <c r="G14" s="61">
        <v>2660</v>
      </c>
      <c r="H14" s="61">
        <v>17591</v>
      </c>
      <c r="I14" s="61">
        <v>19</v>
      </c>
      <c r="J14" s="61">
        <v>13</v>
      </c>
      <c r="K14" s="61">
        <v>4</v>
      </c>
      <c r="L14" s="61">
        <v>277</v>
      </c>
      <c r="M14" s="61">
        <v>588</v>
      </c>
      <c r="N14" s="61">
        <v>718</v>
      </c>
      <c r="O14" s="61">
        <f>M14+K14+I14+G14+E14+C14+MSMEoutstanding_5!M14+OutstandingAgri_4!K14</f>
        <v>24612</v>
      </c>
      <c r="P14" s="61">
        <f>N14+L14+J14+H14+F14+D14+MSMEoutstanding_5!N14+OutstandingAgri_4!L14</f>
        <v>74885</v>
      </c>
      <c r="Q14" s="62">
        <f>P14*100/'CD Ratio_3(i)'!F14</f>
        <v>37.754350938754108</v>
      </c>
    </row>
    <row r="15" spans="1:19" ht="14.1" customHeight="1" x14ac:dyDescent="0.2">
      <c r="A15" s="48">
        <v>10</v>
      </c>
      <c r="B15" s="49" t="s">
        <v>76</v>
      </c>
      <c r="C15" s="61">
        <v>0</v>
      </c>
      <c r="D15" s="61">
        <v>0</v>
      </c>
      <c r="E15" s="61">
        <v>595</v>
      </c>
      <c r="F15" s="61">
        <v>2144</v>
      </c>
      <c r="G15" s="61">
        <v>5620</v>
      </c>
      <c r="H15" s="61">
        <v>41492</v>
      </c>
      <c r="I15" s="61">
        <v>9</v>
      </c>
      <c r="J15" s="61">
        <v>46</v>
      </c>
      <c r="K15" s="61">
        <v>0</v>
      </c>
      <c r="L15" s="61">
        <v>0</v>
      </c>
      <c r="M15" s="61">
        <v>12</v>
      </c>
      <c r="N15" s="61">
        <v>1</v>
      </c>
      <c r="O15" s="61">
        <f>M15+K15+I15+G15+E15+C15+MSMEoutstanding_5!M15+OutstandingAgri_4!K15</f>
        <v>56195</v>
      </c>
      <c r="P15" s="61">
        <f>N15+L15+J15+H15+F15+D15+MSMEoutstanding_5!N15+OutstandingAgri_4!L15</f>
        <v>224298</v>
      </c>
      <c r="Q15" s="62">
        <f>P15*100/'CD Ratio_3(i)'!F15</f>
        <v>53.720340383542222</v>
      </c>
    </row>
    <row r="16" spans="1:19" ht="14.1" customHeight="1" x14ac:dyDescent="0.2">
      <c r="A16" s="48">
        <v>11</v>
      </c>
      <c r="B16" s="49" t="s">
        <v>57</v>
      </c>
      <c r="C16" s="61">
        <v>0</v>
      </c>
      <c r="D16" s="61">
        <v>0</v>
      </c>
      <c r="E16" s="61">
        <v>214</v>
      </c>
      <c r="F16" s="61">
        <v>991.3</v>
      </c>
      <c r="G16" s="61">
        <v>807</v>
      </c>
      <c r="H16" s="61">
        <v>6358.39</v>
      </c>
      <c r="I16" s="61">
        <v>0</v>
      </c>
      <c r="J16" s="61">
        <v>0</v>
      </c>
      <c r="K16" s="61">
        <v>2</v>
      </c>
      <c r="L16" s="61">
        <v>89.7</v>
      </c>
      <c r="M16" s="61">
        <v>784</v>
      </c>
      <c r="N16" s="61">
        <v>3968</v>
      </c>
      <c r="O16" s="61">
        <f>M16+K16+I16+G16+E16+C16+MSMEoutstanding_5!M16+OutstandingAgri_4!K16</f>
        <v>11645</v>
      </c>
      <c r="P16" s="61">
        <f>N16+L16+J16+H16+F16+D16+MSMEoutstanding_5!N16+OutstandingAgri_4!L16</f>
        <v>29156</v>
      </c>
      <c r="Q16" s="62">
        <f>P16*100/'CD Ratio_3(i)'!F16</f>
        <v>42.738362825774473</v>
      </c>
    </row>
    <row r="17" spans="1:17" ht="14.1" customHeight="1" x14ac:dyDescent="0.2">
      <c r="A17" s="48">
        <v>12</v>
      </c>
      <c r="B17" s="49" t="s">
        <v>58</v>
      </c>
      <c r="C17" s="61">
        <v>0</v>
      </c>
      <c r="D17" s="61">
        <v>0</v>
      </c>
      <c r="E17" s="61">
        <v>315</v>
      </c>
      <c r="F17" s="61">
        <v>895</v>
      </c>
      <c r="G17" s="61">
        <v>3706</v>
      </c>
      <c r="H17" s="61">
        <v>12432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f>M17+K17+I17+G17+E17+C17+MSMEoutstanding_5!M17+OutstandingAgri_4!K17</f>
        <v>12870</v>
      </c>
      <c r="P17" s="61">
        <f>N17+L17+J17+H17+F17+D17+MSMEoutstanding_5!N17+OutstandingAgri_4!L17</f>
        <v>61514</v>
      </c>
      <c r="Q17" s="62">
        <f>P17*100/'CD Ratio_3(i)'!F17</f>
        <v>58.964945409928781</v>
      </c>
    </row>
    <row r="18" spans="1:17" ht="14.1" customHeight="1" x14ac:dyDescent="0.2">
      <c r="A18" s="48">
        <v>13</v>
      </c>
      <c r="B18" s="49" t="s">
        <v>186</v>
      </c>
      <c r="C18" s="61">
        <v>0</v>
      </c>
      <c r="D18" s="61">
        <v>0</v>
      </c>
      <c r="E18" s="61">
        <v>1564</v>
      </c>
      <c r="F18" s="61">
        <v>3322</v>
      </c>
      <c r="G18" s="61">
        <v>6810</v>
      </c>
      <c r="H18" s="61">
        <v>24101</v>
      </c>
      <c r="I18" s="61">
        <v>3</v>
      </c>
      <c r="J18" s="61">
        <v>1</v>
      </c>
      <c r="K18" s="61">
        <v>3</v>
      </c>
      <c r="L18" s="61">
        <v>8</v>
      </c>
      <c r="M18" s="61">
        <v>361</v>
      </c>
      <c r="N18" s="61">
        <v>59</v>
      </c>
      <c r="O18" s="61">
        <f>M18+K18+I18+G18+E18+C18+MSMEoutstanding_5!M18+OutstandingAgri_4!K18</f>
        <v>28542</v>
      </c>
      <c r="P18" s="61">
        <f>N18+L18+J18+H18+F18+D18+MSMEoutstanding_5!N18+OutstandingAgri_4!L18</f>
        <v>132103</v>
      </c>
      <c r="Q18" s="62">
        <f>P18*100/'CD Ratio_3(i)'!F18</f>
        <v>56.719692578519137</v>
      </c>
    </row>
    <row r="19" spans="1:17" ht="14.1" customHeight="1" x14ac:dyDescent="0.2">
      <c r="A19" s="48">
        <v>14</v>
      </c>
      <c r="B19" s="49" t="s">
        <v>187</v>
      </c>
      <c r="C19" s="61">
        <v>0</v>
      </c>
      <c r="D19" s="61">
        <v>0</v>
      </c>
      <c r="E19" s="61">
        <v>160</v>
      </c>
      <c r="F19" s="61">
        <v>395.65</v>
      </c>
      <c r="G19" s="61">
        <v>1416</v>
      </c>
      <c r="H19" s="61">
        <v>11035.09</v>
      </c>
      <c r="I19" s="61">
        <v>0</v>
      </c>
      <c r="J19" s="61">
        <v>0</v>
      </c>
      <c r="K19" s="61">
        <v>0</v>
      </c>
      <c r="L19" s="61">
        <v>0</v>
      </c>
      <c r="M19" s="61">
        <v>372</v>
      </c>
      <c r="N19" s="61">
        <v>1076.1300000000001</v>
      </c>
      <c r="O19" s="61">
        <f>M19+K19+I19+G19+E19+C19+MSMEoutstanding_5!M19+OutstandingAgri_4!K19</f>
        <v>14366</v>
      </c>
      <c r="P19" s="61">
        <f>N19+L19+J19+H19+F19+D19+MSMEoutstanding_5!N19+OutstandingAgri_4!L19</f>
        <v>64206.930000000008</v>
      </c>
      <c r="Q19" s="62">
        <f>P19*100/'CD Ratio_3(i)'!F19</f>
        <v>85.273829603559349</v>
      </c>
    </row>
    <row r="20" spans="1:17" ht="14.1" customHeight="1" x14ac:dyDescent="0.2">
      <c r="A20" s="48">
        <v>15</v>
      </c>
      <c r="B20" s="49" t="s">
        <v>59</v>
      </c>
      <c r="C20" s="61">
        <v>4</v>
      </c>
      <c r="D20" s="61">
        <v>948.53</v>
      </c>
      <c r="E20" s="61">
        <v>7326</v>
      </c>
      <c r="F20" s="61">
        <v>19368.78</v>
      </c>
      <c r="G20" s="61">
        <v>46588</v>
      </c>
      <c r="H20" s="61">
        <v>104277.69</v>
      </c>
      <c r="I20" s="61">
        <v>58</v>
      </c>
      <c r="J20" s="61">
        <v>7115</v>
      </c>
      <c r="K20" s="61">
        <v>2</v>
      </c>
      <c r="L20" s="61">
        <v>761</v>
      </c>
      <c r="M20" s="61">
        <v>3227</v>
      </c>
      <c r="N20" s="61">
        <v>278.95999999999998</v>
      </c>
      <c r="O20" s="61">
        <f>M20+K20+I20+G20+E20+C20+MSMEoutstanding_5!M20+OutstandingAgri_4!K20</f>
        <v>310161</v>
      </c>
      <c r="P20" s="61">
        <f>N20+L20+J20+H20+F20+D20+MSMEoutstanding_5!N20+OutstandingAgri_4!L20</f>
        <v>907046.51</v>
      </c>
      <c r="Q20" s="62">
        <f>P20*100/'CD Ratio_3(i)'!F20</f>
        <v>58.424647975246273</v>
      </c>
    </row>
    <row r="21" spans="1:17" ht="14.1" customHeight="1" x14ac:dyDescent="0.2">
      <c r="A21" s="48">
        <v>16</v>
      </c>
      <c r="B21" s="49" t="s">
        <v>65</v>
      </c>
      <c r="C21" s="61">
        <v>27</v>
      </c>
      <c r="D21" s="61">
        <v>11237</v>
      </c>
      <c r="E21" s="61">
        <v>22079</v>
      </c>
      <c r="F21" s="61">
        <v>53703</v>
      </c>
      <c r="G21" s="406">
        <v>206681</v>
      </c>
      <c r="H21" s="406">
        <v>646692</v>
      </c>
      <c r="I21" s="61">
        <v>163</v>
      </c>
      <c r="J21" s="61">
        <v>4427</v>
      </c>
      <c r="K21" s="61">
        <v>19</v>
      </c>
      <c r="L21" s="61">
        <v>1620</v>
      </c>
      <c r="M21" s="61">
        <v>0</v>
      </c>
      <c r="N21" s="61">
        <v>0</v>
      </c>
      <c r="O21" s="61">
        <f>M21+K21+I21+G21+E21+C21+MSMEoutstanding_5!M21+OutstandingAgri_4!K21</f>
        <v>923684</v>
      </c>
      <c r="P21" s="61">
        <f>N21+L21+J21+H21+F21+D21+MSMEoutstanding_5!N21+OutstandingAgri_4!L21</f>
        <v>2670176</v>
      </c>
      <c r="Q21" s="62">
        <f>P21*100/'CD Ratio_3(i)'!F21</f>
        <v>40.585776793244904</v>
      </c>
    </row>
    <row r="22" spans="1:17" ht="14.1" customHeight="1" x14ac:dyDescent="0.2">
      <c r="A22" s="48">
        <v>17</v>
      </c>
      <c r="B22" s="49" t="s">
        <v>60</v>
      </c>
      <c r="C22" s="61">
        <v>0</v>
      </c>
      <c r="D22" s="61">
        <v>0</v>
      </c>
      <c r="E22" s="61">
        <v>973</v>
      </c>
      <c r="F22" s="61">
        <v>2241</v>
      </c>
      <c r="G22" s="61">
        <v>7893</v>
      </c>
      <c r="H22" s="61">
        <v>17597</v>
      </c>
      <c r="I22" s="61">
        <v>0</v>
      </c>
      <c r="J22" s="61">
        <v>0</v>
      </c>
      <c r="K22" s="61">
        <v>0</v>
      </c>
      <c r="L22" s="61">
        <v>0</v>
      </c>
      <c r="M22" s="61">
        <v>397</v>
      </c>
      <c r="N22" s="61">
        <v>127</v>
      </c>
      <c r="O22" s="61">
        <f>M22+K22+I22+G22+E22+C22+MSMEoutstanding_5!M22+OutstandingAgri_4!K22</f>
        <v>37854</v>
      </c>
      <c r="P22" s="61">
        <f>N22+L22+J22+H22+F22+D22+MSMEoutstanding_5!N22+OutstandingAgri_4!L22</f>
        <v>90573</v>
      </c>
      <c r="Q22" s="62">
        <f>P22*100/'CD Ratio_3(i)'!F22</f>
        <v>28.657625960285017</v>
      </c>
    </row>
    <row r="23" spans="1:17" ht="14.1" customHeight="1" x14ac:dyDescent="0.2">
      <c r="A23" s="48">
        <v>18</v>
      </c>
      <c r="B23" s="49" t="s">
        <v>188</v>
      </c>
      <c r="C23" s="61">
        <v>0</v>
      </c>
      <c r="D23" s="61">
        <v>0</v>
      </c>
      <c r="E23" s="61">
        <v>2596</v>
      </c>
      <c r="F23" s="61">
        <v>6418</v>
      </c>
      <c r="G23" s="61">
        <v>5179</v>
      </c>
      <c r="H23" s="61">
        <v>1001</v>
      </c>
      <c r="I23" s="61">
        <v>0</v>
      </c>
      <c r="J23" s="61">
        <v>0</v>
      </c>
      <c r="K23" s="61">
        <v>0</v>
      </c>
      <c r="L23" s="61">
        <v>0</v>
      </c>
      <c r="M23" s="61">
        <v>5897</v>
      </c>
      <c r="N23" s="61">
        <v>17891</v>
      </c>
      <c r="O23" s="61">
        <f>M23+K23+I23+G23+E23+C23+MSMEoutstanding_5!M23+OutstandingAgri_4!K23</f>
        <v>143880</v>
      </c>
      <c r="P23" s="61">
        <f>N23+L23+J23+H23+F23+D23+MSMEoutstanding_5!N23+OutstandingAgri_4!L23</f>
        <v>322592.96999999997</v>
      </c>
      <c r="Q23" s="62">
        <f>P23*100/'CD Ratio_3(i)'!F23</f>
        <v>68.65086094758766</v>
      </c>
    </row>
    <row r="24" spans="1:17" ht="14.1" customHeight="1" x14ac:dyDescent="0.2">
      <c r="A24" s="48">
        <v>19</v>
      </c>
      <c r="B24" s="49" t="s">
        <v>61</v>
      </c>
      <c r="C24" s="61">
        <v>0</v>
      </c>
      <c r="D24" s="61">
        <v>0</v>
      </c>
      <c r="E24" s="61">
        <v>3495</v>
      </c>
      <c r="F24" s="61">
        <v>8714</v>
      </c>
      <c r="G24" s="61">
        <v>36132</v>
      </c>
      <c r="H24" s="61">
        <v>82442</v>
      </c>
      <c r="I24" s="61">
        <v>27</v>
      </c>
      <c r="J24" s="61">
        <v>368</v>
      </c>
      <c r="K24" s="61">
        <v>7</v>
      </c>
      <c r="L24" s="61">
        <v>714</v>
      </c>
      <c r="M24" s="61">
        <v>6547</v>
      </c>
      <c r="N24" s="61">
        <v>17243</v>
      </c>
      <c r="O24" s="61">
        <f>M24+K24+I24+G24+E24+C24+MSMEoutstanding_5!M24+OutstandingAgri_4!K24</f>
        <v>214676</v>
      </c>
      <c r="P24" s="61">
        <f>N24+L24+J24+H24+F24+D24+MSMEoutstanding_5!N24+OutstandingAgri_4!L24</f>
        <v>730861</v>
      </c>
      <c r="Q24" s="62">
        <f>P24*100/'CD Ratio_3(i)'!F24</f>
        <v>50.32448596946768</v>
      </c>
    </row>
    <row r="25" spans="1:17" ht="14.1" customHeight="1" x14ac:dyDescent="0.2">
      <c r="A25" s="48">
        <v>20</v>
      </c>
      <c r="B25" s="49" t="s">
        <v>62</v>
      </c>
      <c r="C25" s="61">
        <v>0</v>
      </c>
      <c r="D25" s="61">
        <v>0</v>
      </c>
      <c r="E25" s="61">
        <v>82</v>
      </c>
      <c r="F25" s="61">
        <v>236</v>
      </c>
      <c r="G25" s="61">
        <v>666</v>
      </c>
      <c r="H25" s="61">
        <v>6363</v>
      </c>
      <c r="I25" s="61">
        <v>0</v>
      </c>
      <c r="J25" s="61">
        <v>0</v>
      </c>
      <c r="K25" s="61">
        <v>0</v>
      </c>
      <c r="L25" s="61">
        <v>0</v>
      </c>
      <c r="M25" s="61">
        <v>17</v>
      </c>
      <c r="N25" s="61">
        <v>14</v>
      </c>
      <c r="O25" s="61">
        <f>M25+K25+I25+G25+E25+C25+MSMEoutstanding_5!M25+OutstandingAgri_4!K25</f>
        <v>2791</v>
      </c>
      <c r="P25" s="61">
        <f>N25+L25+J25+H25+F25+D25+MSMEoutstanding_5!N25+OutstandingAgri_4!L25</f>
        <v>15243</v>
      </c>
      <c r="Q25" s="62">
        <f>P25*100/'CD Ratio_3(i)'!F25</f>
        <v>46.386293782903749</v>
      </c>
    </row>
    <row r="26" spans="1:17" ht="14.1" customHeight="1" x14ac:dyDescent="0.2">
      <c r="A26" s="48">
        <v>21</v>
      </c>
      <c r="B26" s="49" t="s">
        <v>45</v>
      </c>
      <c r="C26" s="61">
        <v>0</v>
      </c>
      <c r="D26" s="61">
        <v>0</v>
      </c>
      <c r="E26" s="61">
        <v>523</v>
      </c>
      <c r="F26" s="61">
        <v>1409</v>
      </c>
      <c r="G26" s="61">
        <v>2595</v>
      </c>
      <c r="H26" s="61">
        <v>22210</v>
      </c>
      <c r="I26" s="61">
        <v>0</v>
      </c>
      <c r="J26" s="61">
        <v>0</v>
      </c>
      <c r="K26" s="61">
        <v>1</v>
      </c>
      <c r="L26" s="61">
        <v>3</v>
      </c>
      <c r="M26" s="61">
        <v>1757</v>
      </c>
      <c r="N26" s="61">
        <v>4477.8900000000003</v>
      </c>
      <c r="O26" s="61">
        <f>M26+K26+I26+G26+E26+C26+MSMEoutstanding_5!M26+OutstandingAgri_4!K26</f>
        <v>25176</v>
      </c>
      <c r="P26" s="61">
        <f>N26+L26+J26+H26+F26+D26+MSMEoutstanding_5!N26+OutstandingAgri_4!L26</f>
        <v>89891.199999999997</v>
      </c>
      <c r="Q26" s="62">
        <f>P26*100/'CD Ratio_3(i)'!F26</f>
        <v>54.071846201968192</v>
      </c>
    </row>
    <row r="27" spans="1:17" ht="14.1" customHeight="1" x14ac:dyDescent="0.2">
      <c r="A27" s="276"/>
      <c r="B27" s="140" t="s">
        <v>295</v>
      </c>
      <c r="C27" s="63">
        <f>SUM(C6:C26)</f>
        <v>31</v>
      </c>
      <c r="D27" s="63">
        <f t="shared" ref="D27:N27" si="0">SUM(D6:D26)</f>
        <v>12185.53</v>
      </c>
      <c r="E27" s="63">
        <f t="shared" si="0"/>
        <v>70129</v>
      </c>
      <c r="F27" s="63">
        <f t="shared" si="0"/>
        <v>173958.57</v>
      </c>
      <c r="G27" s="63">
        <f t="shared" si="0"/>
        <v>569586</v>
      </c>
      <c r="H27" s="63">
        <f t="shared" si="0"/>
        <v>1589993.02</v>
      </c>
      <c r="I27" s="63">
        <f t="shared" si="0"/>
        <v>1023</v>
      </c>
      <c r="J27" s="63">
        <f t="shared" si="0"/>
        <v>13493.67</v>
      </c>
      <c r="K27" s="63">
        <f t="shared" si="0"/>
        <v>197</v>
      </c>
      <c r="L27" s="63">
        <f t="shared" si="0"/>
        <v>3756.63</v>
      </c>
      <c r="M27" s="63">
        <f t="shared" si="0"/>
        <v>40907</v>
      </c>
      <c r="N27" s="63">
        <f t="shared" si="0"/>
        <v>98660.98</v>
      </c>
      <c r="O27" s="63">
        <f>M27+K27+I27+G27+E27+C27+MSMEoutstanding_5!M27+OutstandingAgri_4!K27</f>
        <v>3409799</v>
      </c>
      <c r="P27" s="63">
        <f>N27+L27+J27+H27+F27+D27+MSMEoutstanding_5!N27+OutstandingAgri_4!L27</f>
        <v>9780444.4399999995</v>
      </c>
      <c r="Q27" s="60">
        <f>P27*100/'CD Ratio_3(i)'!F27</f>
        <v>55.452497507191815</v>
      </c>
    </row>
    <row r="28" spans="1:17" ht="14.1" customHeight="1" x14ac:dyDescent="0.2">
      <c r="A28" s="48">
        <v>22</v>
      </c>
      <c r="B28" s="49" t="s">
        <v>42</v>
      </c>
      <c r="C28" s="61">
        <v>0</v>
      </c>
      <c r="D28" s="61">
        <v>0</v>
      </c>
      <c r="E28" s="61">
        <v>727</v>
      </c>
      <c r="F28" s="61">
        <v>3840.31</v>
      </c>
      <c r="G28" s="61">
        <v>7155</v>
      </c>
      <c r="H28" s="61">
        <v>65883.070000000007</v>
      </c>
      <c r="I28" s="61">
        <v>0</v>
      </c>
      <c r="J28" s="61">
        <v>0</v>
      </c>
      <c r="K28" s="61">
        <v>0</v>
      </c>
      <c r="L28" s="61">
        <v>0</v>
      </c>
      <c r="M28" s="61">
        <v>85741</v>
      </c>
      <c r="N28" s="61">
        <v>15768.54</v>
      </c>
      <c r="O28" s="61">
        <f>M28+K28+I28+G28+E28+C28+MSMEoutstanding_5!M28+OutstandingAgri_4!K28</f>
        <v>158216</v>
      </c>
      <c r="P28" s="61">
        <f>N28+L28+J28+H28+F28+D28+MSMEoutstanding_5!N28+OutstandingAgri_4!L28</f>
        <v>347863.09</v>
      </c>
      <c r="Q28" s="62">
        <f>P28*100/'CD Ratio_3(i)'!F28</f>
        <v>43.459096197502781</v>
      </c>
    </row>
    <row r="29" spans="1:17" ht="14.1" customHeight="1" x14ac:dyDescent="0.2">
      <c r="A29" s="48">
        <v>23</v>
      </c>
      <c r="B29" s="49" t="s">
        <v>189</v>
      </c>
      <c r="C29" s="61">
        <v>0</v>
      </c>
      <c r="D29" s="61">
        <v>0</v>
      </c>
      <c r="E29" s="61">
        <v>0</v>
      </c>
      <c r="F29" s="61">
        <v>0</v>
      </c>
      <c r="G29" s="61">
        <v>48</v>
      </c>
      <c r="H29" s="61">
        <v>345.93</v>
      </c>
      <c r="I29" s="61">
        <v>0</v>
      </c>
      <c r="J29" s="61">
        <v>0</v>
      </c>
      <c r="K29" s="61">
        <v>0</v>
      </c>
      <c r="L29" s="61">
        <v>0</v>
      </c>
      <c r="M29" s="61">
        <v>522</v>
      </c>
      <c r="N29" s="61">
        <v>40.26</v>
      </c>
      <c r="O29" s="61">
        <f>M29+K29+I29+G29+E29+C29+MSMEoutstanding_5!M29+OutstandingAgri_4!K29</f>
        <v>319966</v>
      </c>
      <c r="P29" s="61">
        <f>N29+L29+J29+H29+F29+D29+MSMEoutstanding_5!N29+OutstandingAgri_4!L29</f>
        <v>103072.84</v>
      </c>
      <c r="Q29" s="62">
        <f>P29*100/'CD Ratio_3(i)'!F29</f>
        <v>96.528000262220772</v>
      </c>
    </row>
    <row r="30" spans="1:17" ht="14.1" customHeight="1" x14ac:dyDescent="0.2">
      <c r="A30" s="48">
        <v>24</v>
      </c>
      <c r="B30" s="49" t="s">
        <v>190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f>M30+K30+I30+G30+E30+C30+MSMEoutstanding_5!M30+OutstandingAgri_4!K30</f>
        <v>178</v>
      </c>
      <c r="P30" s="61">
        <f>N30+L30+J30+H30+F30+D30+MSMEoutstanding_5!N30+OutstandingAgri_4!L30</f>
        <v>305.25</v>
      </c>
      <c r="Q30" s="62">
        <f>P30*100/'CD Ratio_3(i)'!F30</f>
        <v>27.982252697388326</v>
      </c>
    </row>
    <row r="31" spans="1:17" ht="14.1" customHeight="1" x14ac:dyDescent="0.2">
      <c r="A31" s="48">
        <v>25</v>
      </c>
      <c r="B31" s="49" t="s">
        <v>46</v>
      </c>
      <c r="C31" s="61">
        <v>0</v>
      </c>
      <c r="D31" s="61">
        <v>0</v>
      </c>
      <c r="E31" s="61">
        <v>2</v>
      </c>
      <c r="F31" s="61">
        <v>17.61</v>
      </c>
      <c r="G31" s="61">
        <v>25</v>
      </c>
      <c r="H31" s="61">
        <v>213.13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f>M31+K31+I31+G31+E31+C31+MSMEoutstanding_5!M31+OutstandingAgri_4!K31</f>
        <v>129</v>
      </c>
      <c r="P31" s="61">
        <f>N31+L31+J31+H31+F31+D31+MSMEoutstanding_5!N31+OutstandingAgri_4!L31</f>
        <v>6265.54</v>
      </c>
      <c r="Q31" s="62">
        <f>P31*100/'CD Ratio_3(i)'!F31</f>
        <v>64.712480324557006</v>
      </c>
    </row>
    <row r="32" spans="1:17" ht="14.1" customHeight="1" x14ac:dyDescent="0.2">
      <c r="A32" s="48">
        <v>26</v>
      </c>
      <c r="B32" s="49" t="s">
        <v>191</v>
      </c>
      <c r="C32" s="61">
        <v>1</v>
      </c>
      <c r="D32" s="61">
        <v>2</v>
      </c>
      <c r="E32" s="61">
        <v>1</v>
      </c>
      <c r="F32" s="61">
        <v>2</v>
      </c>
      <c r="G32" s="61">
        <v>475</v>
      </c>
      <c r="H32" s="61">
        <v>2728</v>
      </c>
      <c r="I32" s="61">
        <v>5</v>
      </c>
      <c r="J32" s="61">
        <v>146</v>
      </c>
      <c r="K32" s="61">
        <v>0</v>
      </c>
      <c r="L32" s="61">
        <v>0</v>
      </c>
      <c r="M32" s="61">
        <v>1</v>
      </c>
      <c r="N32" s="61">
        <v>0</v>
      </c>
      <c r="O32" s="61">
        <f>M32+K32+I32+G32+E32+C32+MSMEoutstanding_5!M32+OutstandingAgri_4!K32</f>
        <v>57614</v>
      </c>
      <c r="P32" s="61">
        <f>N32+L32+J32+H32+F32+D32+MSMEoutstanding_5!N32+OutstandingAgri_4!L32</f>
        <v>74175</v>
      </c>
      <c r="Q32" s="62">
        <f>P32*100/'CD Ratio_3(i)'!F32</f>
        <v>86.549905486453056</v>
      </c>
    </row>
    <row r="33" spans="1:17" ht="14.1" customHeight="1" x14ac:dyDescent="0.2">
      <c r="A33" s="48">
        <v>27</v>
      </c>
      <c r="B33" s="49" t="s">
        <v>192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f>M33+K33+I33+G33+E33+C33+MSMEoutstanding_5!M33+OutstandingAgri_4!K33</f>
        <v>0</v>
      </c>
      <c r="P33" s="61">
        <f>N33+L33+J33+H33+F33+D33+MSMEoutstanding_5!N33+OutstandingAgri_4!L33</f>
        <v>0</v>
      </c>
      <c r="Q33" s="62">
        <f>P33*100/'CD Ratio_3(i)'!F33</f>
        <v>0</v>
      </c>
    </row>
    <row r="34" spans="1:17" ht="14.1" customHeight="1" x14ac:dyDescent="0.2">
      <c r="A34" s="48">
        <v>28</v>
      </c>
      <c r="B34" s="49" t="s">
        <v>193</v>
      </c>
      <c r="C34" s="61">
        <v>0</v>
      </c>
      <c r="D34" s="61">
        <v>0</v>
      </c>
      <c r="E34" s="61">
        <v>13</v>
      </c>
      <c r="F34" s="61">
        <v>32</v>
      </c>
      <c r="G34" s="61">
        <v>185</v>
      </c>
      <c r="H34" s="61">
        <v>1617</v>
      </c>
      <c r="I34" s="61">
        <v>0</v>
      </c>
      <c r="J34" s="61">
        <v>0</v>
      </c>
      <c r="K34" s="61">
        <v>0</v>
      </c>
      <c r="L34" s="61">
        <v>0</v>
      </c>
      <c r="M34" s="61">
        <v>21</v>
      </c>
      <c r="N34" s="61">
        <v>5</v>
      </c>
      <c r="O34" s="61">
        <f>M34+K34+I34+G34+E34+C34+MSMEoutstanding_5!M34+OutstandingAgri_4!K34</f>
        <v>5092</v>
      </c>
      <c r="P34" s="61">
        <f>N34+L34+J34+H34+F34+D34+MSMEoutstanding_5!N34+OutstandingAgri_4!L34</f>
        <v>15384</v>
      </c>
      <c r="Q34" s="62">
        <f>P34*100/'CD Ratio_3(i)'!F34</f>
        <v>59.542516546038627</v>
      </c>
    </row>
    <row r="35" spans="1:17" ht="14.1" customHeight="1" x14ac:dyDescent="0.2">
      <c r="A35" s="48">
        <v>29</v>
      </c>
      <c r="B35" s="49" t="s">
        <v>66</v>
      </c>
      <c r="C35" s="61">
        <v>0</v>
      </c>
      <c r="D35" s="61">
        <v>0</v>
      </c>
      <c r="E35" s="61">
        <v>1608</v>
      </c>
      <c r="F35" s="61">
        <v>3297.06</v>
      </c>
      <c r="G35" s="61">
        <v>10575</v>
      </c>
      <c r="H35" s="61">
        <v>64999.76</v>
      </c>
      <c r="I35" s="61">
        <v>15</v>
      </c>
      <c r="J35" s="61">
        <v>670.41</v>
      </c>
      <c r="K35" s="61">
        <v>0</v>
      </c>
      <c r="L35" s="61">
        <v>0</v>
      </c>
      <c r="M35" s="61">
        <v>1898</v>
      </c>
      <c r="N35" s="61">
        <v>233.48</v>
      </c>
      <c r="O35" s="61">
        <f>M35+K35+I35+G35+E35+C35+MSMEoutstanding_5!M35+OutstandingAgri_4!K35</f>
        <v>327679</v>
      </c>
      <c r="P35" s="61">
        <f>N35+L35+J35+H35+F35+D35+MSMEoutstanding_5!N35+OutstandingAgri_4!L35</f>
        <v>795467.8</v>
      </c>
      <c r="Q35" s="62">
        <f>P35*100/'CD Ratio_3(i)'!F35</f>
        <v>48.26162360760793</v>
      </c>
    </row>
    <row r="36" spans="1:17" ht="14.1" customHeight="1" x14ac:dyDescent="0.2">
      <c r="A36" s="48">
        <v>30</v>
      </c>
      <c r="B36" s="49" t="s">
        <v>67</v>
      </c>
      <c r="C36" s="61">
        <v>0</v>
      </c>
      <c r="D36" s="61">
        <v>0</v>
      </c>
      <c r="E36" s="61">
        <v>191</v>
      </c>
      <c r="F36" s="61">
        <v>703</v>
      </c>
      <c r="G36" s="61">
        <v>5346</v>
      </c>
      <c r="H36" s="61">
        <v>27671</v>
      </c>
      <c r="I36" s="61">
        <v>0</v>
      </c>
      <c r="J36" s="61">
        <v>0</v>
      </c>
      <c r="K36" s="61">
        <v>3</v>
      </c>
      <c r="L36" s="61">
        <v>2239</v>
      </c>
      <c r="M36" s="61">
        <v>2828</v>
      </c>
      <c r="N36" s="61">
        <v>1137</v>
      </c>
      <c r="O36" s="61">
        <f>M36+K36+I36+G36+E36+C36+MSMEoutstanding_5!M36+OutstandingAgri_4!K36</f>
        <v>170572</v>
      </c>
      <c r="P36" s="61">
        <f>N36+L36+J36+H36+F36+D36+MSMEoutstanding_5!N36+OutstandingAgri_4!L36</f>
        <v>646870</v>
      </c>
      <c r="Q36" s="62">
        <f>P36*100/'CD Ratio_3(i)'!F36</f>
        <v>45.636531801368527</v>
      </c>
    </row>
    <row r="37" spans="1:17" ht="14.1" customHeight="1" x14ac:dyDescent="0.2">
      <c r="A37" s="48">
        <v>31</v>
      </c>
      <c r="B37" s="49" t="s">
        <v>194</v>
      </c>
      <c r="C37" s="61">
        <v>0</v>
      </c>
      <c r="D37" s="61">
        <v>0</v>
      </c>
      <c r="E37" s="61">
        <v>0</v>
      </c>
      <c r="F37" s="61">
        <v>0</v>
      </c>
      <c r="G37" s="61">
        <v>1463</v>
      </c>
      <c r="H37" s="61">
        <v>887.26</v>
      </c>
      <c r="I37" s="61">
        <v>449</v>
      </c>
      <c r="J37" s="61">
        <v>187.69</v>
      </c>
      <c r="K37" s="61">
        <v>0</v>
      </c>
      <c r="L37" s="61">
        <v>0</v>
      </c>
      <c r="M37" s="61">
        <v>23</v>
      </c>
      <c r="N37" s="61">
        <v>209.21</v>
      </c>
      <c r="O37" s="61">
        <f>M37+K37+I37+G37+E37+C37+MSMEoutstanding_5!M37+OutstandingAgri_4!K37</f>
        <v>148165</v>
      </c>
      <c r="P37" s="61">
        <f>N37+L37+J37+H37+F37+D37+MSMEoutstanding_5!N37+OutstandingAgri_4!L37</f>
        <v>50541.85</v>
      </c>
      <c r="Q37" s="62">
        <f>P37*100/'CD Ratio_3(i)'!F37</f>
        <v>94.042161498754652</v>
      </c>
    </row>
    <row r="38" spans="1:17" ht="14.1" customHeight="1" x14ac:dyDescent="0.2">
      <c r="A38" s="48">
        <v>32</v>
      </c>
      <c r="B38" s="49" t="s">
        <v>195</v>
      </c>
      <c r="C38" s="61">
        <v>0</v>
      </c>
      <c r="D38" s="61">
        <v>0</v>
      </c>
      <c r="E38" s="61">
        <v>0</v>
      </c>
      <c r="F38" s="61">
        <v>0</v>
      </c>
      <c r="G38" s="61">
        <v>53</v>
      </c>
      <c r="H38" s="61">
        <v>384</v>
      </c>
      <c r="I38" s="61">
        <v>0</v>
      </c>
      <c r="J38" s="61">
        <v>0</v>
      </c>
      <c r="K38" s="61">
        <v>0</v>
      </c>
      <c r="L38" s="61">
        <v>0</v>
      </c>
      <c r="M38" s="61">
        <v>29</v>
      </c>
      <c r="N38" s="61">
        <v>49</v>
      </c>
      <c r="O38" s="61">
        <f>M38+K38+I38+G38+E38+C38+MSMEoutstanding_5!M38+OutstandingAgri_4!K38</f>
        <v>193078</v>
      </c>
      <c r="P38" s="61">
        <f>N38+L38+J38+H38+F38+D38+MSMEoutstanding_5!N38+OutstandingAgri_4!L38</f>
        <v>236613</v>
      </c>
      <c r="Q38" s="62">
        <f>P38*100/'CD Ratio_3(i)'!F38</f>
        <v>63.936499358238194</v>
      </c>
    </row>
    <row r="39" spans="1:17" ht="14.1" customHeight="1" x14ac:dyDescent="0.2">
      <c r="A39" s="48">
        <v>33</v>
      </c>
      <c r="B39" s="49" t="s">
        <v>196</v>
      </c>
      <c r="C39" s="61">
        <v>0</v>
      </c>
      <c r="D39" s="61">
        <v>0</v>
      </c>
      <c r="E39" s="61">
        <v>13</v>
      </c>
      <c r="F39" s="61">
        <v>39</v>
      </c>
      <c r="G39" s="61">
        <v>89</v>
      </c>
      <c r="H39" s="61">
        <v>934</v>
      </c>
      <c r="I39" s="61">
        <v>0</v>
      </c>
      <c r="J39" s="61">
        <v>0</v>
      </c>
      <c r="K39" s="61">
        <v>0</v>
      </c>
      <c r="L39" s="61">
        <v>0</v>
      </c>
      <c r="M39" s="61">
        <v>27</v>
      </c>
      <c r="N39" s="61">
        <v>341</v>
      </c>
      <c r="O39" s="61">
        <f>M39+K39+I39+G39+E39+C39+MSMEoutstanding_5!M39+OutstandingAgri_4!K39</f>
        <v>400</v>
      </c>
      <c r="P39" s="61">
        <f>N39+L39+J39+H39+F39+D39+MSMEoutstanding_5!N39+OutstandingAgri_4!L39</f>
        <v>2183</v>
      </c>
      <c r="Q39" s="62">
        <f>P39*100/'CD Ratio_3(i)'!F39</f>
        <v>67.334978408389887</v>
      </c>
    </row>
    <row r="40" spans="1:17" ht="14.1" customHeight="1" x14ac:dyDescent="0.2">
      <c r="A40" s="48">
        <v>34</v>
      </c>
      <c r="B40" s="49" t="s">
        <v>197</v>
      </c>
      <c r="C40" s="61">
        <v>0</v>
      </c>
      <c r="D40" s="61">
        <v>0</v>
      </c>
      <c r="E40" s="61">
        <v>7</v>
      </c>
      <c r="F40" s="61">
        <v>28.19</v>
      </c>
      <c r="G40" s="61">
        <v>211</v>
      </c>
      <c r="H40" s="61">
        <v>2267.06</v>
      </c>
      <c r="I40" s="61">
        <v>0</v>
      </c>
      <c r="J40" s="61">
        <v>0</v>
      </c>
      <c r="K40" s="61">
        <v>0</v>
      </c>
      <c r="L40" s="61">
        <v>0</v>
      </c>
      <c r="M40" s="61">
        <v>1910</v>
      </c>
      <c r="N40" s="61">
        <v>15954.5</v>
      </c>
      <c r="O40" s="61">
        <f>M40+K40+I40+G40+E40+C40+MSMEoutstanding_5!M40+OutstandingAgri_4!K40</f>
        <v>3904</v>
      </c>
      <c r="P40" s="61">
        <f>N40+L40+J40+H40+F40+D40+MSMEoutstanding_5!N40+OutstandingAgri_4!L40</f>
        <v>37012.050000000003</v>
      </c>
      <c r="Q40" s="62">
        <f>P40*100/'CD Ratio_3(i)'!F40</f>
        <v>93.383887188621983</v>
      </c>
    </row>
    <row r="41" spans="1:17" ht="14.1" customHeight="1" x14ac:dyDescent="0.2">
      <c r="A41" s="48">
        <v>35</v>
      </c>
      <c r="B41" s="49" t="s">
        <v>198</v>
      </c>
      <c r="C41" s="61">
        <v>0</v>
      </c>
      <c r="D41" s="61">
        <v>0</v>
      </c>
      <c r="E41" s="61">
        <v>1</v>
      </c>
      <c r="F41" s="61">
        <v>4</v>
      </c>
      <c r="G41" s="61">
        <v>17</v>
      </c>
      <c r="H41" s="61">
        <v>205.68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f>M41+K41+I41+G41+E41+C41+MSMEoutstanding_5!M41+OutstandingAgri_4!K41</f>
        <v>29</v>
      </c>
      <c r="P41" s="61">
        <f>N41+L41+J41+H41+F41+D41+MSMEoutstanding_5!N41+OutstandingAgri_4!L41</f>
        <v>249.15</v>
      </c>
      <c r="Q41" s="62">
        <f>P41*100/'CD Ratio_3(i)'!F41</f>
        <v>2.2929806171122706</v>
      </c>
    </row>
    <row r="42" spans="1:17" ht="14.1" customHeight="1" x14ac:dyDescent="0.2">
      <c r="A42" s="48">
        <v>36</v>
      </c>
      <c r="B42" s="49" t="s">
        <v>68</v>
      </c>
      <c r="C42" s="61">
        <v>0</v>
      </c>
      <c r="D42" s="61">
        <v>0</v>
      </c>
      <c r="E42" s="61">
        <v>12</v>
      </c>
      <c r="F42" s="61">
        <v>88.24</v>
      </c>
      <c r="G42" s="61">
        <v>161</v>
      </c>
      <c r="H42" s="61">
        <v>1355.5</v>
      </c>
      <c r="I42" s="61">
        <v>0</v>
      </c>
      <c r="J42" s="61">
        <v>0</v>
      </c>
      <c r="K42" s="61">
        <v>2</v>
      </c>
      <c r="L42" s="61">
        <v>6.57</v>
      </c>
      <c r="M42" s="61">
        <v>40</v>
      </c>
      <c r="N42" s="61">
        <v>176.09</v>
      </c>
      <c r="O42" s="61">
        <f>M42+K42+I42+G42+E42+C42+MSMEoutstanding_5!M42+OutstandingAgri_4!K42</f>
        <v>45792</v>
      </c>
      <c r="P42" s="61">
        <f>N42+L42+J42+H42+F42+D42+MSMEoutstanding_5!N42+OutstandingAgri_4!L42</f>
        <v>238695.09000000003</v>
      </c>
      <c r="Q42" s="62">
        <f>P42*100/'CD Ratio_3(i)'!F42</f>
        <v>68.602154215181841</v>
      </c>
    </row>
    <row r="43" spans="1:17" ht="14.1" customHeight="1" x14ac:dyDescent="0.2">
      <c r="A43" s="48">
        <v>37</v>
      </c>
      <c r="B43" s="49" t="s">
        <v>199</v>
      </c>
      <c r="C43" s="61">
        <v>0</v>
      </c>
      <c r="D43" s="61">
        <v>0</v>
      </c>
      <c r="E43" s="61">
        <v>0</v>
      </c>
      <c r="F43" s="61">
        <v>0</v>
      </c>
      <c r="G43" s="61">
        <v>10</v>
      </c>
      <c r="H43" s="61">
        <v>116</v>
      </c>
      <c r="I43" s="61">
        <v>0</v>
      </c>
      <c r="J43" s="61">
        <v>0</v>
      </c>
      <c r="K43" s="61">
        <v>0</v>
      </c>
      <c r="L43" s="61">
        <v>0</v>
      </c>
      <c r="M43" s="61">
        <v>92</v>
      </c>
      <c r="N43" s="61">
        <v>1148</v>
      </c>
      <c r="O43" s="61">
        <f>M43+K43+I43+G43+E43+C43+MSMEoutstanding_5!M43+OutstandingAgri_4!K43</f>
        <v>112</v>
      </c>
      <c r="P43" s="61">
        <f>N43+L43+J43+H43+F43+D43+MSMEoutstanding_5!N43+OutstandingAgri_4!L43</f>
        <v>1444</v>
      </c>
      <c r="Q43" s="62">
        <f>P43*100/'CD Ratio_3(i)'!F43</f>
        <v>32.773490694507487</v>
      </c>
    </row>
    <row r="44" spans="1:17" ht="14.1" customHeight="1" x14ac:dyDescent="0.2">
      <c r="A44" s="48">
        <v>38</v>
      </c>
      <c r="B44" s="49" t="s">
        <v>200</v>
      </c>
      <c r="C44" s="61">
        <v>0</v>
      </c>
      <c r="D44" s="61">
        <v>0</v>
      </c>
      <c r="E44" s="61">
        <v>448</v>
      </c>
      <c r="F44" s="61">
        <v>64</v>
      </c>
      <c r="G44" s="61">
        <v>1238</v>
      </c>
      <c r="H44" s="61">
        <v>236</v>
      </c>
      <c r="I44" s="61">
        <v>0</v>
      </c>
      <c r="J44" s="61">
        <v>0</v>
      </c>
      <c r="K44" s="61">
        <v>0</v>
      </c>
      <c r="L44" s="61">
        <v>0</v>
      </c>
      <c r="M44" s="61">
        <v>73165</v>
      </c>
      <c r="N44" s="61">
        <v>10095</v>
      </c>
      <c r="O44" s="61">
        <f>M44+K44+I44+G44+E44+C44+MSMEoutstanding_5!M44+OutstandingAgri_4!K44</f>
        <v>170999</v>
      </c>
      <c r="P44" s="61">
        <f>N44+L44+J44+H44+F44+D44+MSMEoutstanding_5!N44+OutstandingAgri_4!L44</f>
        <v>57853</v>
      </c>
      <c r="Q44" s="62">
        <f>P44*100/'CD Ratio_3(i)'!F44</f>
        <v>78.799476967501164</v>
      </c>
    </row>
    <row r="45" spans="1:17" ht="14.1" customHeight="1" x14ac:dyDescent="0.2">
      <c r="A45" s="48">
        <v>39</v>
      </c>
      <c r="B45" s="49" t="s">
        <v>201</v>
      </c>
      <c r="C45" s="61">
        <v>1</v>
      </c>
      <c r="D45" s="61">
        <v>10</v>
      </c>
      <c r="E45" s="61">
        <v>6</v>
      </c>
      <c r="F45" s="61">
        <v>40</v>
      </c>
      <c r="G45" s="61">
        <v>10</v>
      </c>
      <c r="H45" s="61">
        <v>50</v>
      </c>
      <c r="I45" s="61">
        <v>1</v>
      </c>
      <c r="J45" s="61">
        <v>7</v>
      </c>
      <c r="K45" s="61">
        <v>0</v>
      </c>
      <c r="L45" s="61">
        <v>0</v>
      </c>
      <c r="M45" s="61">
        <v>5</v>
      </c>
      <c r="N45" s="61">
        <v>8</v>
      </c>
      <c r="O45" s="61">
        <f>M45+K45+I45+G45+E45+C45+MSMEoutstanding_5!M45+OutstandingAgri_4!K45</f>
        <v>300</v>
      </c>
      <c r="P45" s="61">
        <f>N45+L45+J45+H45+F45+D45+MSMEoutstanding_5!N45+OutstandingAgri_4!L45</f>
        <v>6438</v>
      </c>
      <c r="Q45" s="62">
        <f>P45*100/'CD Ratio_3(i)'!F45</f>
        <v>95.746579417013677</v>
      </c>
    </row>
    <row r="46" spans="1:17" ht="14.1" customHeight="1" x14ac:dyDescent="0.2">
      <c r="A46" s="48">
        <v>40</v>
      </c>
      <c r="B46" s="49" t="s">
        <v>72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f>M46+K46+I46+G46+E46+C46+MSMEoutstanding_5!M46+OutstandingAgri_4!K46</f>
        <v>0</v>
      </c>
      <c r="P46" s="61">
        <f>N46+L46+J46+H46+F46+D46+MSMEoutstanding_5!N46+OutstandingAgri_4!L46</f>
        <v>0</v>
      </c>
      <c r="Q46" s="62">
        <f>P46*100/'CD Ratio_3(i)'!F46</f>
        <v>0</v>
      </c>
    </row>
    <row r="47" spans="1:17" ht="14.1" customHeight="1" x14ac:dyDescent="0.2">
      <c r="A47" s="48">
        <v>41</v>
      </c>
      <c r="B47" s="49" t="s">
        <v>202</v>
      </c>
      <c r="C47" s="61">
        <v>1</v>
      </c>
      <c r="D47" s="61">
        <v>96</v>
      </c>
      <c r="E47" s="61">
        <v>1</v>
      </c>
      <c r="F47" s="61">
        <v>2</v>
      </c>
      <c r="G47" s="61">
        <v>22</v>
      </c>
      <c r="H47" s="61">
        <v>165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f>M47+K47+I47+G47+E47+C47+MSMEoutstanding_5!M47+OutstandingAgri_4!K47</f>
        <v>260</v>
      </c>
      <c r="P47" s="61">
        <f>N47+L47+J47+H47+F47+D47+MSMEoutstanding_5!N47+OutstandingAgri_4!L47</f>
        <v>1760</v>
      </c>
      <c r="Q47" s="62">
        <f>P47*100/'CD Ratio_3(i)'!F47</f>
        <v>33.185131552649345</v>
      </c>
    </row>
    <row r="48" spans="1:17" ht="14.1" customHeight="1" x14ac:dyDescent="0.2">
      <c r="A48" s="48">
        <v>42</v>
      </c>
      <c r="B48" s="49" t="s">
        <v>71</v>
      </c>
      <c r="C48" s="61">
        <v>0</v>
      </c>
      <c r="D48" s="61">
        <v>0</v>
      </c>
      <c r="E48" s="61">
        <v>0</v>
      </c>
      <c r="F48" s="61">
        <v>0</v>
      </c>
      <c r="G48" s="61">
        <v>235</v>
      </c>
      <c r="H48" s="61">
        <v>1530</v>
      </c>
      <c r="I48" s="61">
        <v>0</v>
      </c>
      <c r="J48" s="61">
        <v>0</v>
      </c>
      <c r="K48" s="61">
        <v>0</v>
      </c>
      <c r="L48" s="61">
        <v>0</v>
      </c>
      <c r="M48" s="61">
        <v>2233</v>
      </c>
      <c r="N48" s="61">
        <v>515</v>
      </c>
      <c r="O48" s="61">
        <f>M48+K48+I48+G48+E48+C48+MSMEoutstanding_5!M48+OutstandingAgri_4!K48</f>
        <v>54876</v>
      </c>
      <c r="P48" s="61">
        <f>N48+L48+J48+H48+F48+D48+MSMEoutstanding_5!N48+OutstandingAgri_4!L48</f>
        <v>100756</v>
      </c>
      <c r="Q48" s="62">
        <f>P48*100/'CD Ratio_3(i)'!F48</f>
        <v>75.932806294322901</v>
      </c>
    </row>
    <row r="49" spans="1:19" ht="14.1" customHeight="1" x14ac:dyDescent="0.2">
      <c r="A49" s="276"/>
      <c r="B49" s="140" t="s">
        <v>291</v>
      </c>
      <c r="C49" s="63">
        <f>SUM(C28:C48)</f>
        <v>3</v>
      </c>
      <c r="D49" s="63">
        <f t="shared" ref="D49:N49" si="1">SUM(D28:D48)</f>
        <v>108</v>
      </c>
      <c r="E49" s="63">
        <f t="shared" si="1"/>
        <v>3030</v>
      </c>
      <c r="F49" s="63">
        <f t="shared" si="1"/>
        <v>8157.4099999999989</v>
      </c>
      <c r="G49" s="63">
        <f t="shared" si="1"/>
        <v>27318</v>
      </c>
      <c r="H49" s="63">
        <f t="shared" si="1"/>
        <v>171588.39</v>
      </c>
      <c r="I49" s="63">
        <f t="shared" si="1"/>
        <v>470</v>
      </c>
      <c r="J49" s="63">
        <f t="shared" si="1"/>
        <v>1011.0999999999999</v>
      </c>
      <c r="K49" s="63">
        <f t="shared" si="1"/>
        <v>5</v>
      </c>
      <c r="L49" s="63">
        <f t="shared" si="1"/>
        <v>2245.5700000000002</v>
      </c>
      <c r="M49" s="63">
        <f t="shared" si="1"/>
        <v>168535</v>
      </c>
      <c r="N49" s="63">
        <f t="shared" si="1"/>
        <v>45680.079999999994</v>
      </c>
      <c r="O49" s="63">
        <f>M49+K49+I49+G49+E49+C49+MSMEoutstanding_5!M49+OutstandingAgri_4!K49</f>
        <v>1657361</v>
      </c>
      <c r="P49" s="63">
        <f>N49+L49+J49+H49+F49+D49+MSMEoutstanding_5!N49+OutstandingAgri_4!L49</f>
        <v>2722948.66</v>
      </c>
      <c r="Q49" s="60">
        <f>P49*100/'CD Ratio_3(i)'!F49</f>
        <v>52.783430753520861</v>
      </c>
    </row>
    <row r="50" spans="1:19" s="401" customFormat="1" ht="14.1" customHeight="1" x14ac:dyDescent="0.2">
      <c r="A50" s="395"/>
      <c r="B50" s="396" t="s">
        <v>595</v>
      </c>
      <c r="C50" s="397">
        <f>C49+C27</f>
        <v>34</v>
      </c>
      <c r="D50" s="397">
        <f t="shared" ref="D50:N50" si="2">D49+D27</f>
        <v>12293.53</v>
      </c>
      <c r="E50" s="397">
        <f t="shared" si="2"/>
        <v>73159</v>
      </c>
      <c r="F50" s="397">
        <f t="shared" si="2"/>
        <v>182115.98</v>
      </c>
      <c r="G50" s="397">
        <f t="shared" si="2"/>
        <v>596904</v>
      </c>
      <c r="H50" s="397">
        <f t="shared" si="2"/>
        <v>1761581.4100000001</v>
      </c>
      <c r="I50" s="397">
        <f t="shared" si="2"/>
        <v>1493</v>
      </c>
      <c r="J50" s="397">
        <f t="shared" si="2"/>
        <v>14504.77</v>
      </c>
      <c r="K50" s="397">
        <f t="shared" si="2"/>
        <v>202</v>
      </c>
      <c r="L50" s="397">
        <f t="shared" si="2"/>
        <v>6002.2000000000007</v>
      </c>
      <c r="M50" s="397">
        <f t="shared" si="2"/>
        <v>209442</v>
      </c>
      <c r="N50" s="397">
        <f t="shared" si="2"/>
        <v>144341.06</v>
      </c>
      <c r="O50" s="397">
        <f>M50+K50+I50+G50+E50+C50+MSMEoutstanding_5!M50+OutstandingAgri_4!K50</f>
        <v>5067160</v>
      </c>
      <c r="P50" s="397">
        <f>N50+L50+J50+H50+F50+D50+MSMEoutstanding_5!N50+OutstandingAgri_4!L50</f>
        <v>12503393.100000001</v>
      </c>
      <c r="Q50" s="398">
        <f>P50*100/'CD Ratio_3(i)'!F50</f>
        <v>54.848495876620781</v>
      </c>
      <c r="R50" s="399"/>
      <c r="S50" s="400"/>
    </row>
    <row r="51" spans="1:19" ht="14.1" customHeight="1" x14ac:dyDescent="0.2">
      <c r="A51" s="48">
        <v>43</v>
      </c>
      <c r="B51" s="49" t="s">
        <v>41</v>
      </c>
      <c r="C51" s="61">
        <v>0</v>
      </c>
      <c r="D51" s="61">
        <v>0</v>
      </c>
      <c r="E51" s="61">
        <v>1106</v>
      </c>
      <c r="F51" s="61">
        <v>2709.96</v>
      </c>
      <c r="G51" s="61">
        <v>147493</v>
      </c>
      <c r="H51" s="61">
        <v>75080.94</v>
      </c>
      <c r="I51" s="61">
        <v>0</v>
      </c>
      <c r="J51" s="61">
        <v>0</v>
      </c>
      <c r="K51" s="61">
        <v>57</v>
      </c>
      <c r="L51" s="61">
        <v>11.4</v>
      </c>
      <c r="M51" s="61">
        <v>9552</v>
      </c>
      <c r="N51" s="61">
        <v>4158.1899999999996</v>
      </c>
      <c r="O51" s="61">
        <f>M51+K51+I51+G51+E51+C51+MSMEoutstanding_5!M51+OutstandingAgri_4!K51</f>
        <v>362235</v>
      </c>
      <c r="P51" s="61">
        <f>N51+L51+J51+H51+F51+D51+MSMEoutstanding_5!N51+OutstandingAgri_4!L51</f>
        <v>358074.21</v>
      </c>
      <c r="Q51" s="62">
        <f>P51*100/'CD Ratio_3(i)'!F51</f>
        <v>89.37568769760756</v>
      </c>
    </row>
    <row r="52" spans="1:19" ht="14.1" customHeight="1" x14ac:dyDescent="0.2">
      <c r="A52" s="48">
        <v>44</v>
      </c>
      <c r="B52" s="49" t="s">
        <v>203</v>
      </c>
      <c r="C52" s="61">
        <v>0</v>
      </c>
      <c r="D52" s="61">
        <v>0</v>
      </c>
      <c r="E52" s="61">
        <v>577</v>
      </c>
      <c r="F52" s="61">
        <v>1136</v>
      </c>
      <c r="G52" s="61">
        <v>61010</v>
      </c>
      <c r="H52" s="61">
        <v>51466</v>
      </c>
      <c r="I52" s="61">
        <v>0</v>
      </c>
      <c r="J52" s="61">
        <v>0</v>
      </c>
      <c r="K52" s="61">
        <v>562</v>
      </c>
      <c r="L52" s="61">
        <v>133</v>
      </c>
      <c r="M52" s="61">
        <v>12416</v>
      </c>
      <c r="N52" s="61">
        <v>4990</v>
      </c>
      <c r="O52" s="61">
        <f>M52+K52+I52+G52+E52+C52+MSMEoutstanding_5!M52+OutstandingAgri_4!K52</f>
        <v>336137</v>
      </c>
      <c r="P52" s="61">
        <f>N52+L52+J52+H52+F52+D52+MSMEoutstanding_5!N52+OutstandingAgri_4!L52</f>
        <v>265221</v>
      </c>
      <c r="Q52" s="62">
        <f>P52*100/'CD Ratio_3(i)'!F52</f>
        <v>94.594758467201189</v>
      </c>
    </row>
    <row r="53" spans="1:19" ht="14.1" customHeight="1" x14ac:dyDescent="0.2">
      <c r="A53" s="48">
        <v>45</v>
      </c>
      <c r="B53" s="49" t="s">
        <v>47</v>
      </c>
      <c r="C53" s="61">
        <v>0</v>
      </c>
      <c r="D53" s="61">
        <v>0</v>
      </c>
      <c r="E53" s="61">
        <v>2209</v>
      </c>
      <c r="F53" s="61">
        <v>4715.24</v>
      </c>
      <c r="G53" s="61">
        <v>65234</v>
      </c>
      <c r="H53" s="61">
        <v>60941.3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f>M53+K53+I53+G53+E53+C53+MSMEoutstanding_5!M53+OutstandingAgri_4!K53</f>
        <v>346373</v>
      </c>
      <c r="P53" s="61">
        <f>N53+L53+J53+H53+F53+D53+MSMEoutstanding_5!N53+OutstandingAgri_4!L53</f>
        <v>448112.1</v>
      </c>
      <c r="Q53" s="62">
        <f>P53*100/'CD Ratio_3(i)'!F53</f>
        <v>91.974747753596432</v>
      </c>
    </row>
    <row r="54" spans="1:19" ht="14.1" customHeight="1" x14ac:dyDescent="0.2">
      <c r="A54" s="276"/>
      <c r="B54" s="140" t="s">
        <v>296</v>
      </c>
      <c r="C54" s="63">
        <f>SUM(C51:C53)</f>
        <v>0</v>
      </c>
      <c r="D54" s="63">
        <f t="shared" ref="D54:N54" si="3">SUM(D51:D53)</f>
        <v>0</v>
      </c>
      <c r="E54" s="63">
        <f t="shared" si="3"/>
        <v>3892</v>
      </c>
      <c r="F54" s="63">
        <f t="shared" si="3"/>
        <v>8561.2000000000007</v>
      </c>
      <c r="G54" s="63">
        <f t="shared" si="3"/>
        <v>273737</v>
      </c>
      <c r="H54" s="63">
        <f t="shared" si="3"/>
        <v>187488.24</v>
      </c>
      <c r="I54" s="63">
        <f t="shared" si="3"/>
        <v>0</v>
      </c>
      <c r="J54" s="63">
        <f t="shared" si="3"/>
        <v>0</v>
      </c>
      <c r="K54" s="63">
        <f t="shared" si="3"/>
        <v>619</v>
      </c>
      <c r="L54" s="63">
        <f t="shared" si="3"/>
        <v>144.4</v>
      </c>
      <c r="M54" s="63">
        <f t="shared" si="3"/>
        <v>21968</v>
      </c>
      <c r="N54" s="63">
        <f t="shared" si="3"/>
        <v>9148.1899999999987</v>
      </c>
      <c r="O54" s="63">
        <f>M54+K54+I54+G54+E54+C54+MSMEoutstanding_5!M54+OutstandingAgri_4!K54</f>
        <v>1044745</v>
      </c>
      <c r="P54" s="63">
        <f>N54+L54+J54+H54+F54+D54+MSMEoutstanding_5!N54+OutstandingAgri_4!L54</f>
        <v>1071407.31</v>
      </c>
      <c r="Q54" s="60">
        <f>P54*100/'CD Ratio_3(i)'!F54</f>
        <v>91.712215229586832</v>
      </c>
    </row>
    <row r="55" spans="1:19" ht="14.1" customHeight="1" x14ac:dyDescent="0.2">
      <c r="A55" s="48">
        <v>46</v>
      </c>
      <c r="B55" s="49" t="s">
        <v>596</v>
      </c>
      <c r="C55" s="61">
        <v>0</v>
      </c>
      <c r="D55" s="61">
        <v>0</v>
      </c>
      <c r="E55" s="61">
        <v>71</v>
      </c>
      <c r="F55" s="61">
        <v>276</v>
      </c>
      <c r="G55" s="61">
        <v>13847</v>
      </c>
      <c r="H55" s="61">
        <v>30862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f>M55+K55+I55+G55+E55+C55+MSMEoutstanding_5!M55+OutstandingAgri_4!K55</f>
        <v>4772581</v>
      </c>
      <c r="P55" s="61">
        <f>N55+L55+J55+H55+F55+D55+MSMEoutstanding_5!N55+OutstandingAgri_4!L55</f>
        <v>2639030</v>
      </c>
      <c r="Q55" s="62">
        <f>P55*100/'CD Ratio_3(i)'!F55</f>
        <v>85.740834298543007</v>
      </c>
    </row>
    <row r="56" spans="1:19" ht="14.1" customHeight="1" x14ac:dyDescent="0.2">
      <c r="A56" s="276"/>
      <c r="B56" s="140" t="s">
        <v>294</v>
      </c>
      <c r="C56" s="63">
        <f>C55</f>
        <v>0</v>
      </c>
      <c r="D56" s="63">
        <f t="shared" ref="D56:N56" si="4">D55</f>
        <v>0</v>
      </c>
      <c r="E56" s="63">
        <f t="shared" si="4"/>
        <v>71</v>
      </c>
      <c r="F56" s="63">
        <f t="shared" si="4"/>
        <v>276</v>
      </c>
      <c r="G56" s="63">
        <f t="shared" si="4"/>
        <v>13847</v>
      </c>
      <c r="H56" s="63">
        <f t="shared" si="4"/>
        <v>30862</v>
      </c>
      <c r="I56" s="63">
        <f t="shared" si="4"/>
        <v>0</v>
      </c>
      <c r="J56" s="63">
        <f t="shared" si="4"/>
        <v>0</v>
      </c>
      <c r="K56" s="63">
        <f t="shared" si="4"/>
        <v>0</v>
      </c>
      <c r="L56" s="63">
        <f t="shared" si="4"/>
        <v>0</v>
      </c>
      <c r="M56" s="63">
        <f t="shared" si="4"/>
        <v>0</v>
      </c>
      <c r="N56" s="63">
        <f t="shared" si="4"/>
        <v>0</v>
      </c>
      <c r="O56" s="63">
        <f>M56+K56+I56+G56+E56+C56+MSMEoutstanding_5!M56+OutstandingAgri_4!K56</f>
        <v>4772581</v>
      </c>
      <c r="P56" s="63">
        <f>N56+L56+J56+H56+F56+D56+MSMEoutstanding_5!N56+OutstandingAgri_4!L56</f>
        <v>2639030</v>
      </c>
      <c r="Q56" s="60">
        <f>P56*100/'CD Ratio_3(i)'!F56</f>
        <v>85.740834298543007</v>
      </c>
    </row>
    <row r="57" spans="1:19" ht="14.1" customHeight="1" x14ac:dyDescent="0.2">
      <c r="A57" s="48">
        <v>47</v>
      </c>
      <c r="B57" s="49" t="s">
        <v>588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50</v>
      </c>
      <c r="J57" s="61">
        <v>3213.43</v>
      </c>
      <c r="K57" s="61">
        <v>0</v>
      </c>
      <c r="L57" s="61">
        <v>0</v>
      </c>
      <c r="M57" s="61">
        <v>0</v>
      </c>
      <c r="N57" s="61">
        <v>0</v>
      </c>
      <c r="O57" s="61">
        <f>M57+K57+I57+G57+E57+C57+MSMEoutstanding_5!M57+OutstandingAgri_4!K57</f>
        <v>33663</v>
      </c>
      <c r="P57" s="61">
        <f>N57+L57+J57+H57+F57+D57+MSMEoutstanding_5!N57+OutstandingAgri_4!L57</f>
        <v>159103.97</v>
      </c>
      <c r="Q57" s="62">
        <f>P57*100/'CD Ratio_3(i)'!F57</f>
        <v>88.996582694808581</v>
      </c>
    </row>
    <row r="58" spans="1:19" ht="14.1" customHeight="1" x14ac:dyDescent="0.2">
      <c r="A58" s="48">
        <v>48</v>
      </c>
      <c r="B58" s="49" t="s">
        <v>589</v>
      </c>
      <c r="C58" s="61">
        <v>0</v>
      </c>
      <c r="D58" s="61">
        <v>0</v>
      </c>
      <c r="E58" s="61">
        <v>0</v>
      </c>
      <c r="F58" s="61">
        <v>0</v>
      </c>
      <c r="G58" s="61">
        <v>130</v>
      </c>
      <c r="H58" s="61">
        <v>743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f>M58+K58+I58+G58+E58+C58+MSMEoutstanding_5!M58+OutstandingAgri_4!K58</f>
        <v>78072</v>
      </c>
      <c r="P58" s="61">
        <f>N58+L58+J58+H58+F58+D58+MSMEoutstanding_5!N58+OutstandingAgri_4!L58</f>
        <v>21002</v>
      </c>
      <c r="Q58" s="62">
        <f>P58*100/'CD Ratio_3(i)'!F58</f>
        <v>69.846020818783458</v>
      </c>
    </row>
    <row r="59" spans="1:19" ht="14.1" customHeight="1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f>M59+K59+I59+G59+E59+C59+MSMEoutstanding_5!M59+OutstandingAgri_4!K59</f>
        <v>0</v>
      </c>
      <c r="P59" s="61">
        <f>N59+L59+J59+H59+F59+D59+MSMEoutstanding_5!N59+OutstandingAgri_4!L59</f>
        <v>0</v>
      </c>
      <c r="Q59" s="62">
        <v>0</v>
      </c>
      <c r="S59" s="65"/>
    </row>
    <row r="60" spans="1:19" ht="14.1" customHeight="1" x14ac:dyDescent="0.2">
      <c r="A60" s="48">
        <v>50</v>
      </c>
      <c r="B60" s="49" t="s">
        <v>591</v>
      </c>
      <c r="C60" s="61">
        <v>0</v>
      </c>
      <c r="D60" s="61">
        <v>0</v>
      </c>
      <c r="E60" s="61">
        <v>0</v>
      </c>
      <c r="F60" s="61">
        <v>0</v>
      </c>
      <c r="G60" s="61">
        <v>2414</v>
      </c>
      <c r="H60" s="61">
        <v>740.15</v>
      </c>
      <c r="I60" s="61">
        <v>0</v>
      </c>
      <c r="J60" s="61">
        <v>0</v>
      </c>
      <c r="K60" s="61">
        <v>0</v>
      </c>
      <c r="L60" s="61">
        <v>0</v>
      </c>
      <c r="M60" s="61">
        <v>239887</v>
      </c>
      <c r="N60" s="61">
        <v>39321.699999999997</v>
      </c>
      <c r="O60" s="61">
        <f>M60+K60+I60+G60+E60+C60+MSMEoutstanding_5!M60+OutstandingAgri_4!K60</f>
        <v>273528</v>
      </c>
      <c r="P60" s="61">
        <f>N60+L60+J60+H60+F60+D60+MSMEoutstanding_5!N60+OutstandingAgri_4!L60</f>
        <v>47977.72</v>
      </c>
      <c r="Q60" s="62">
        <f>P60*100/'CD Ratio_3(i)'!F60</f>
        <v>94.004747484939998</v>
      </c>
    </row>
    <row r="61" spans="1:19" ht="14.1" customHeight="1" x14ac:dyDescent="0.2">
      <c r="A61" s="48">
        <v>51</v>
      </c>
      <c r="B61" s="49" t="s">
        <v>592</v>
      </c>
      <c r="C61" s="61">
        <v>0</v>
      </c>
      <c r="D61" s="61">
        <v>0</v>
      </c>
      <c r="E61" s="63">
        <v>0</v>
      </c>
      <c r="F61" s="63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170</v>
      </c>
      <c r="N61" s="61">
        <v>27.95</v>
      </c>
      <c r="O61" s="61">
        <f>M61+K61+I61+G61+E61+C61+MSMEoutstanding_5!M61+OutstandingAgri_4!K61</f>
        <v>50732</v>
      </c>
      <c r="P61" s="61">
        <f>N61+L61+J61+H61+F61+D61+MSMEoutstanding_5!N61+OutstandingAgri_4!L61</f>
        <v>9251.8599999999988</v>
      </c>
      <c r="Q61" s="62">
        <f>P61*100/'CD Ratio_3(i)'!F61</f>
        <v>98.59122810382712</v>
      </c>
    </row>
    <row r="62" spans="1:19" ht="14.1" customHeight="1" x14ac:dyDescent="0.2">
      <c r="A62" s="48">
        <v>52</v>
      </c>
      <c r="B62" s="49" t="s">
        <v>582</v>
      </c>
      <c r="C62" s="61">
        <v>0</v>
      </c>
      <c r="D62" s="61">
        <v>0</v>
      </c>
      <c r="E62" s="61">
        <v>0</v>
      </c>
      <c r="F62" s="61">
        <v>0</v>
      </c>
      <c r="G62" s="61">
        <v>1175</v>
      </c>
      <c r="H62" s="61">
        <v>839.97</v>
      </c>
      <c r="I62" s="61">
        <v>0</v>
      </c>
      <c r="J62" s="61">
        <v>0</v>
      </c>
      <c r="K62" s="61">
        <v>0</v>
      </c>
      <c r="L62" s="61">
        <v>0</v>
      </c>
      <c r="M62" s="61">
        <v>8602</v>
      </c>
      <c r="N62" s="61">
        <v>1756.09</v>
      </c>
      <c r="O62" s="61">
        <f>M62+K62+I62+G62+E62+C62+MSMEoutstanding_5!M62+OutstandingAgri_4!K62</f>
        <v>12535</v>
      </c>
      <c r="P62" s="61">
        <f>N62+L62+J62+H62+F62+D62+MSMEoutstanding_5!N62+OutstandingAgri_4!L62</f>
        <v>3209.41</v>
      </c>
      <c r="Q62" s="62">
        <f>P62*100/'CD Ratio_3(i)'!F62</f>
        <v>52.274778076390582</v>
      </c>
    </row>
    <row r="63" spans="1:19" ht="14.1" customHeight="1" x14ac:dyDescent="0.2">
      <c r="A63" s="48">
        <v>53</v>
      </c>
      <c r="B63" s="49" t="s">
        <v>593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f>M63+K63+I63+G63+E63+C63+MSMEoutstanding_5!M63+OutstandingAgri_4!K63</f>
        <v>77697</v>
      </c>
      <c r="P63" s="61">
        <f>N63+L63+J63+H63+F63+D63+MSMEoutstanding_5!N63+OutstandingAgri_4!L63</f>
        <v>13456.16</v>
      </c>
      <c r="Q63" s="62">
        <f>P63*100/'CD Ratio_3(i)'!F63</f>
        <v>99.869598099412713</v>
      </c>
    </row>
    <row r="64" spans="1:19" s="64" customFormat="1" ht="14.1" customHeight="1" x14ac:dyDescent="0.2">
      <c r="A64" s="276"/>
      <c r="B64" s="140" t="s">
        <v>594</v>
      </c>
      <c r="C64" s="63">
        <f>SUM(C57:C63)</f>
        <v>0</v>
      </c>
      <c r="D64" s="63">
        <f t="shared" ref="D64:N64" si="5">SUM(D57:D63)</f>
        <v>0</v>
      </c>
      <c r="E64" s="63">
        <f t="shared" si="5"/>
        <v>0</v>
      </c>
      <c r="F64" s="63">
        <f t="shared" si="5"/>
        <v>0</v>
      </c>
      <c r="G64" s="63">
        <f t="shared" si="5"/>
        <v>3719</v>
      </c>
      <c r="H64" s="63">
        <f t="shared" si="5"/>
        <v>2323.12</v>
      </c>
      <c r="I64" s="63">
        <f t="shared" si="5"/>
        <v>50</v>
      </c>
      <c r="J64" s="63">
        <f t="shared" si="5"/>
        <v>3213.43</v>
      </c>
      <c r="K64" s="63">
        <f t="shared" si="5"/>
        <v>0</v>
      </c>
      <c r="L64" s="63">
        <f t="shared" si="5"/>
        <v>0</v>
      </c>
      <c r="M64" s="63">
        <f t="shared" si="5"/>
        <v>248659</v>
      </c>
      <c r="N64" s="63">
        <f t="shared" si="5"/>
        <v>41105.739999999991</v>
      </c>
      <c r="O64" s="63">
        <f>M64+K64+I64+G64+E64+C64+MSMEoutstanding_5!M64+OutstandingAgri_4!K64</f>
        <v>526227</v>
      </c>
      <c r="P64" s="63">
        <f>N64+L64+J64+H64+F64+D64+MSMEoutstanding_5!N64+OutstandingAgri_4!L64</f>
        <v>254001.12</v>
      </c>
      <c r="Q64" s="60">
        <f>P64*100/'CD Ratio_3(i)'!F64</f>
        <v>87.926410488314488</v>
      </c>
      <c r="R64" s="108"/>
      <c r="S64" s="68"/>
    </row>
    <row r="65" spans="1:19" s="64" customFormat="1" ht="14.1" customHeight="1" x14ac:dyDescent="0.2">
      <c r="A65" s="140"/>
      <c r="B65" s="140" t="s">
        <v>0</v>
      </c>
      <c r="C65" s="63">
        <f>C64+C56+C54+C50</f>
        <v>34</v>
      </c>
      <c r="D65" s="63">
        <f t="shared" ref="D65:N65" si="6">D64+D56+D54+D50</f>
        <v>12293.53</v>
      </c>
      <c r="E65" s="63">
        <f t="shared" si="6"/>
        <v>77122</v>
      </c>
      <c r="F65" s="63">
        <f t="shared" si="6"/>
        <v>190953.18000000002</v>
      </c>
      <c r="G65" s="63">
        <f t="shared" si="6"/>
        <v>888207</v>
      </c>
      <c r="H65" s="63">
        <f t="shared" si="6"/>
        <v>1982254.77</v>
      </c>
      <c r="I65" s="63">
        <f t="shared" si="6"/>
        <v>1543</v>
      </c>
      <c r="J65" s="63">
        <f t="shared" si="6"/>
        <v>17718.2</v>
      </c>
      <c r="K65" s="63">
        <f t="shared" si="6"/>
        <v>821</v>
      </c>
      <c r="L65" s="63">
        <f t="shared" si="6"/>
        <v>6146.6</v>
      </c>
      <c r="M65" s="63">
        <f t="shared" si="6"/>
        <v>480069</v>
      </c>
      <c r="N65" s="63">
        <f t="shared" si="6"/>
        <v>194594.99</v>
      </c>
      <c r="O65" s="63">
        <f>M65+K65+I65+G65+E65+C65+MSMEoutstanding_5!M65+OutstandingAgri_4!K65</f>
        <v>11410713</v>
      </c>
      <c r="P65" s="63">
        <f>N65+L65+J65+H65+F65+D65+MSMEoutstanding_5!N65+OutstandingAgri_4!L65</f>
        <v>16467831.530000001</v>
      </c>
      <c r="Q65" s="60">
        <f>P65*100/'CD Ratio_3(i)'!F65</f>
        <v>60.252737434483933</v>
      </c>
      <c r="R65" s="108"/>
      <c r="S65" s="68"/>
    </row>
    <row r="66" spans="1:19" x14ac:dyDescent="0.2">
      <c r="H66" s="68" t="s">
        <v>1003</v>
      </c>
    </row>
    <row r="70" spans="1:19" x14ac:dyDescent="0.2">
      <c r="E70" s="68"/>
      <c r="F70" s="108"/>
      <c r="G70" s="65"/>
      <c r="H70" s="65"/>
    </row>
  </sheetData>
  <autoFilter ref="C5:P57"/>
  <mergeCells count="13">
    <mergeCell ref="R4:S4"/>
    <mergeCell ref="Q3:Q5"/>
    <mergeCell ref="M4:N4"/>
    <mergeCell ref="O4:P4"/>
    <mergeCell ref="A1:P1"/>
    <mergeCell ref="A3:A5"/>
    <mergeCell ref="B3:B5"/>
    <mergeCell ref="C3:P3"/>
    <mergeCell ref="C4:D4"/>
    <mergeCell ref="E4:F4"/>
    <mergeCell ref="G4:H4"/>
    <mergeCell ref="I4:J4"/>
    <mergeCell ref="K4:L4"/>
  </mergeCells>
  <pageMargins left="0.5" right="0" top="1" bottom="0.2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6"/>
  <sheetViews>
    <sheetView zoomScaleNormal="10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I66" sqref="I66"/>
    </sheetView>
  </sheetViews>
  <sheetFormatPr defaultColWidth="4.42578125" defaultRowHeight="13.5" x14ac:dyDescent="0.2"/>
  <cols>
    <col min="1" max="1" width="4.42578125" style="50"/>
    <col min="2" max="2" width="22.5703125" style="50" customWidth="1"/>
    <col min="3" max="3" width="11.5703125" style="67" bestFit="1" customWidth="1"/>
    <col min="4" max="6" width="11.140625" style="67" bestFit="1" customWidth="1"/>
    <col min="7" max="7" width="8.85546875" style="67" customWidth="1"/>
    <col min="8" max="8" width="8" style="67" customWidth="1"/>
    <col min="9" max="9" width="10.5703125" style="67" customWidth="1"/>
    <col min="10" max="10" width="10.42578125" style="67" bestFit="1" customWidth="1"/>
    <col min="11" max="11" width="9.140625" style="67" bestFit="1" customWidth="1"/>
    <col min="12" max="12" width="7.85546875" style="67" customWidth="1"/>
    <col min="13" max="13" width="7.42578125" style="67" customWidth="1"/>
    <col min="14" max="14" width="7.140625" style="67" customWidth="1"/>
    <col min="15" max="15" width="10.5703125" style="67" bestFit="1" customWidth="1"/>
    <col min="16" max="16" width="9.85546875" style="67" bestFit="1" customWidth="1"/>
    <col min="17" max="17" width="11.85546875" style="67" customWidth="1"/>
    <col min="18" max="18" width="11.5703125" style="67" bestFit="1" customWidth="1"/>
    <col min="19" max="19" width="10.140625" style="65" customWidth="1"/>
    <col min="20" max="16384" width="4.42578125" style="50"/>
  </cols>
  <sheetData>
    <row r="1" spans="1:19" ht="18.75" x14ac:dyDescent="0.2">
      <c r="A1" s="470" t="s">
        <v>865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19" x14ac:dyDescent="0.2">
      <c r="B2" s="64" t="s">
        <v>125</v>
      </c>
      <c r="I2" s="67" t="s">
        <v>133</v>
      </c>
      <c r="L2" s="68" t="s">
        <v>135</v>
      </c>
    </row>
    <row r="3" spans="1:19" ht="13.5" customHeight="1" x14ac:dyDescent="0.2">
      <c r="A3" s="472" t="s">
        <v>111</v>
      </c>
      <c r="B3" s="472" t="s">
        <v>95</v>
      </c>
      <c r="C3" s="482" t="s">
        <v>866</v>
      </c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</row>
    <row r="4" spans="1:19" ht="65.099999999999994" customHeight="1" x14ac:dyDescent="0.2">
      <c r="A4" s="472"/>
      <c r="B4" s="472"/>
      <c r="C4" s="473" t="s">
        <v>136</v>
      </c>
      <c r="D4" s="473"/>
      <c r="E4" s="473" t="s">
        <v>137</v>
      </c>
      <c r="F4" s="473"/>
      <c r="G4" s="473" t="s">
        <v>138</v>
      </c>
      <c r="H4" s="473"/>
      <c r="I4" s="473" t="s">
        <v>139</v>
      </c>
      <c r="J4" s="473"/>
      <c r="K4" s="473" t="s">
        <v>140</v>
      </c>
      <c r="L4" s="473"/>
      <c r="M4" s="473" t="s">
        <v>141</v>
      </c>
      <c r="N4" s="473"/>
      <c r="O4" s="473" t="s">
        <v>184</v>
      </c>
      <c r="P4" s="473"/>
      <c r="Q4" s="473" t="s">
        <v>142</v>
      </c>
      <c r="R4" s="473"/>
      <c r="S4" s="391" t="s">
        <v>212</v>
      </c>
    </row>
    <row r="5" spans="1:19" x14ac:dyDescent="0.2">
      <c r="A5" s="472"/>
      <c r="B5" s="472"/>
      <c r="C5" s="392" t="s">
        <v>208</v>
      </c>
      <c r="D5" s="392" t="s">
        <v>207</v>
      </c>
      <c r="E5" s="392" t="s">
        <v>208</v>
      </c>
      <c r="F5" s="392" t="s">
        <v>207</v>
      </c>
      <c r="G5" s="392" t="s">
        <v>208</v>
      </c>
      <c r="H5" s="392" t="s">
        <v>207</v>
      </c>
      <c r="I5" s="392" t="s">
        <v>208</v>
      </c>
      <c r="J5" s="392" t="s">
        <v>207</v>
      </c>
      <c r="K5" s="392" t="s">
        <v>208</v>
      </c>
      <c r="L5" s="392" t="s">
        <v>207</v>
      </c>
      <c r="M5" s="392" t="s">
        <v>208</v>
      </c>
      <c r="N5" s="392" t="s">
        <v>207</v>
      </c>
      <c r="O5" s="392" t="s">
        <v>208</v>
      </c>
      <c r="P5" s="392" t="s">
        <v>207</v>
      </c>
      <c r="Q5" s="392" t="s">
        <v>208</v>
      </c>
      <c r="R5" s="392" t="s">
        <v>207</v>
      </c>
      <c r="S5" s="66" t="s">
        <v>15</v>
      </c>
    </row>
    <row r="6" spans="1:19" s="64" customFormat="1" ht="15" customHeight="1" x14ac:dyDescent="0.2">
      <c r="A6" s="48">
        <v>1</v>
      </c>
      <c r="B6" s="49" t="s">
        <v>50</v>
      </c>
      <c r="C6" s="61">
        <v>96258</v>
      </c>
      <c r="D6" s="61">
        <v>125752</v>
      </c>
      <c r="E6" s="61">
        <f>SCST_OS_22!C6+SCST_OS_22!E6</f>
        <v>46085</v>
      </c>
      <c r="F6" s="61">
        <f>SCST_OS_22!D6+SCST_OS_22!F6</f>
        <v>100978</v>
      </c>
      <c r="G6" s="61">
        <f>SHGs_19!E6</f>
        <v>1525</v>
      </c>
      <c r="H6" s="61">
        <f>SHGs_19!F6</f>
        <v>2084</v>
      </c>
      <c r="I6" s="61">
        <f>Minority_OS_20!O6</f>
        <v>20623</v>
      </c>
      <c r="J6" s="61">
        <f>Minority_OS_20!P6</f>
        <v>57730</v>
      </c>
      <c r="K6" s="61">
        <v>1264</v>
      </c>
      <c r="L6" s="61">
        <v>4</v>
      </c>
      <c r="M6" s="61">
        <v>55</v>
      </c>
      <c r="N6" s="61">
        <v>7</v>
      </c>
      <c r="O6" s="61">
        <v>2867</v>
      </c>
      <c r="P6" s="61">
        <v>4345</v>
      </c>
      <c r="Q6" s="61">
        <f t="shared" ref="Q6:Q37" si="0">C6+E6+G6+I6+K6+M6+O6</f>
        <v>168677</v>
      </c>
      <c r="R6" s="61">
        <f t="shared" ref="R6:R37" si="1">D6+F6+H6+J6+L6+N6+P6</f>
        <v>290900</v>
      </c>
      <c r="S6" s="69">
        <f>R6*100/'CD Ratio_3(i)'!F6</f>
        <v>45.977047827825515</v>
      </c>
    </row>
    <row r="7" spans="1:19" x14ac:dyDescent="0.2">
      <c r="A7" s="48">
        <v>2</v>
      </c>
      <c r="B7" s="49" t="s">
        <v>51</v>
      </c>
      <c r="C7" s="61">
        <v>1922</v>
      </c>
      <c r="D7" s="61">
        <v>3320</v>
      </c>
      <c r="E7" s="61">
        <f>SCST_OS_22!C7+SCST_OS_22!E7</f>
        <v>807</v>
      </c>
      <c r="F7" s="61">
        <f>SCST_OS_22!D7+SCST_OS_22!F7</f>
        <v>2149</v>
      </c>
      <c r="G7" s="61">
        <f>SHGs_19!E7</f>
        <v>37</v>
      </c>
      <c r="H7" s="61">
        <f>SHGs_19!F7</f>
        <v>33</v>
      </c>
      <c r="I7" s="61">
        <f>Minority_OS_20!O7</f>
        <v>945</v>
      </c>
      <c r="J7" s="61">
        <f>Minority_OS_20!P7</f>
        <v>3887</v>
      </c>
      <c r="K7" s="61">
        <v>265</v>
      </c>
      <c r="L7" s="61">
        <v>4.3</v>
      </c>
      <c r="M7" s="61">
        <v>3</v>
      </c>
      <c r="N7" s="61">
        <v>3</v>
      </c>
      <c r="O7" s="61">
        <v>2321</v>
      </c>
      <c r="P7" s="61">
        <v>8430</v>
      </c>
      <c r="Q7" s="61">
        <f t="shared" si="0"/>
        <v>6300</v>
      </c>
      <c r="R7" s="61">
        <f t="shared" si="1"/>
        <v>17826.3</v>
      </c>
      <c r="S7" s="69">
        <f>R7*100/'CD Ratio_3(i)'!F7</f>
        <v>18.077395016783118</v>
      </c>
    </row>
    <row r="8" spans="1:19" x14ac:dyDescent="0.2">
      <c r="A8" s="48">
        <v>3</v>
      </c>
      <c r="B8" s="49" t="s">
        <v>52</v>
      </c>
      <c r="C8" s="61">
        <v>44933</v>
      </c>
      <c r="D8" s="61">
        <v>83239</v>
      </c>
      <c r="E8" s="61">
        <f>SCST_OS_22!C8+SCST_OS_22!E8</f>
        <v>28736</v>
      </c>
      <c r="F8" s="61">
        <f>SCST_OS_22!D8+SCST_OS_22!F8</f>
        <v>29915</v>
      </c>
      <c r="G8" s="61">
        <f>SHGs_19!E8</f>
        <v>1496</v>
      </c>
      <c r="H8" s="61">
        <f>SHGs_19!F8</f>
        <v>2917</v>
      </c>
      <c r="I8" s="61">
        <f>Minority_OS_20!O8</f>
        <v>16843</v>
      </c>
      <c r="J8" s="61">
        <f>Minority_OS_20!P8</f>
        <v>108813</v>
      </c>
      <c r="K8" s="61">
        <v>17175</v>
      </c>
      <c r="L8" s="61">
        <v>57.73</v>
      </c>
      <c r="M8" s="61">
        <v>167</v>
      </c>
      <c r="N8" s="61">
        <v>280</v>
      </c>
      <c r="O8" s="61">
        <v>206</v>
      </c>
      <c r="P8" s="61">
        <v>60</v>
      </c>
      <c r="Q8" s="61">
        <f t="shared" si="0"/>
        <v>109556</v>
      </c>
      <c r="R8" s="61">
        <f t="shared" si="1"/>
        <v>225281.73</v>
      </c>
      <c r="S8" s="69">
        <f>R8*100/'CD Ratio_3(i)'!F8</f>
        <v>22.883973012396744</v>
      </c>
    </row>
    <row r="9" spans="1:19" x14ac:dyDescent="0.2">
      <c r="A9" s="48">
        <v>4</v>
      </c>
      <c r="B9" s="49" t="s">
        <v>53</v>
      </c>
      <c r="C9" s="61">
        <v>360916</v>
      </c>
      <c r="D9" s="61">
        <v>311760</v>
      </c>
      <c r="E9" s="61">
        <f>SCST_OS_22!C9+SCST_OS_22!E9</f>
        <v>103147</v>
      </c>
      <c r="F9" s="61">
        <f>SCST_OS_22!D9+SCST_OS_22!F9</f>
        <v>120022</v>
      </c>
      <c r="G9" s="61">
        <f>SHGs_19!E9</f>
        <v>7512</v>
      </c>
      <c r="H9" s="61">
        <f>SHGs_19!F9</f>
        <v>9096</v>
      </c>
      <c r="I9" s="61">
        <f>Minority_OS_20!O9</f>
        <v>21152</v>
      </c>
      <c r="J9" s="61">
        <f>Minority_OS_20!P9</f>
        <v>65922</v>
      </c>
      <c r="K9" s="61">
        <v>2631</v>
      </c>
      <c r="L9" s="61">
        <v>251</v>
      </c>
      <c r="M9" s="61">
        <v>314</v>
      </c>
      <c r="N9" s="61">
        <v>145.21</v>
      </c>
      <c r="O9" s="61">
        <v>274</v>
      </c>
      <c r="P9" s="61">
        <v>110</v>
      </c>
      <c r="Q9" s="61">
        <f t="shared" si="0"/>
        <v>495946</v>
      </c>
      <c r="R9" s="61">
        <f t="shared" si="1"/>
        <v>507306.21</v>
      </c>
      <c r="S9" s="69">
        <f>R9*100/'CD Ratio_3(i)'!F9</f>
        <v>28.31513923253684</v>
      </c>
    </row>
    <row r="10" spans="1:19" x14ac:dyDescent="0.2">
      <c r="A10" s="48">
        <v>5</v>
      </c>
      <c r="B10" s="49" t="s">
        <v>54</v>
      </c>
      <c r="C10" s="61">
        <v>36916</v>
      </c>
      <c r="D10" s="61">
        <v>63276</v>
      </c>
      <c r="E10" s="61">
        <f>SCST_OS_22!C10+SCST_OS_22!E10</f>
        <v>24659</v>
      </c>
      <c r="F10" s="61">
        <f>SCST_OS_22!D10+SCST_OS_22!F10</f>
        <v>72487</v>
      </c>
      <c r="G10" s="61">
        <f>SHGs_19!E10</f>
        <v>318</v>
      </c>
      <c r="H10" s="61">
        <f>SHGs_19!F10</f>
        <v>203</v>
      </c>
      <c r="I10" s="61">
        <f>Minority_OS_20!O10</f>
        <v>16278</v>
      </c>
      <c r="J10" s="61">
        <f>Minority_OS_20!P10</f>
        <v>41640.050000000003</v>
      </c>
      <c r="K10" s="61">
        <v>55</v>
      </c>
      <c r="L10" s="61">
        <v>0.31</v>
      </c>
      <c r="M10" s="61">
        <v>18</v>
      </c>
      <c r="N10" s="61">
        <v>8.9700000000000006</v>
      </c>
      <c r="O10" s="61">
        <v>1019</v>
      </c>
      <c r="P10" s="61">
        <v>1825</v>
      </c>
      <c r="Q10" s="61">
        <f t="shared" si="0"/>
        <v>79263</v>
      </c>
      <c r="R10" s="61">
        <f t="shared" si="1"/>
        <v>179440.33</v>
      </c>
      <c r="S10" s="69">
        <f>R10*100/'CD Ratio_3(i)'!F10</f>
        <v>55.940496305764256</v>
      </c>
    </row>
    <row r="11" spans="1:19" x14ac:dyDescent="0.2">
      <c r="A11" s="48">
        <v>6</v>
      </c>
      <c r="B11" s="49" t="s">
        <v>55</v>
      </c>
      <c r="C11" s="61">
        <v>23004</v>
      </c>
      <c r="D11" s="61">
        <v>52199.39</v>
      </c>
      <c r="E11" s="61">
        <f>SCST_OS_22!C11+SCST_OS_22!E11</f>
        <v>8231</v>
      </c>
      <c r="F11" s="61">
        <f>SCST_OS_22!D11+SCST_OS_22!F11</f>
        <v>17533.02</v>
      </c>
      <c r="G11" s="61">
        <f>SHGs_19!E11</f>
        <v>495</v>
      </c>
      <c r="H11" s="61">
        <f>SHGs_19!F11</f>
        <v>388.75</v>
      </c>
      <c r="I11" s="61">
        <f>Minority_OS_20!O11</f>
        <v>10013</v>
      </c>
      <c r="J11" s="61">
        <f>Minority_OS_20!P11</f>
        <v>31277.640000000003</v>
      </c>
      <c r="K11" s="61">
        <v>815</v>
      </c>
      <c r="L11" s="61">
        <v>6.9</v>
      </c>
      <c r="M11" s="61">
        <v>1948</v>
      </c>
      <c r="N11" s="61">
        <v>160.57</v>
      </c>
      <c r="O11" s="61">
        <v>0</v>
      </c>
      <c r="P11" s="61">
        <v>0</v>
      </c>
      <c r="Q11" s="61">
        <f t="shared" si="0"/>
        <v>44506</v>
      </c>
      <c r="R11" s="61">
        <f t="shared" si="1"/>
        <v>101566.27</v>
      </c>
      <c r="S11" s="69">
        <f>R11*100/'CD Ratio_3(i)'!F11</f>
        <v>16.971724439656025</v>
      </c>
    </row>
    <row r="12" spans="1:19" x14ac:dyDescent="0.2">
      <c r="A12" s="48">
        <v>7</v>
      </c>
      <c r="B12" s="49" t="s">
        <v>56</v>
      </c>
      <c r="C12" s="61">
        <v>191525</v>
      </c>
      <c r="D12" s="61">
        <v>339331</v>
      </c>
      <c r="E12" s="61">
        <f>SCST_OS_22!C12+SCST_OS_22!E12</f>
        <v>141985</v>
      </c>
      <c r="F12" s="61">
        <f>SCST_OS_22!D12+SCST_OS_22!F12</f>
        <v>116461</v>
      </c>
      <c r="G12" s="61">
        <f>SHGs_19!E12</f>
        <v>7413</v>
      </c>
      <c r="H12" s="61">
        <f>SHGs_19!F12</f>
        <v>7805</v>
      </c>
      <c r="I12" s="61">
        <f>Minority_OS_20!O12</f>
        <v>22807</v>
      </c>
      <c r="J12" s="61">
        <f>Minority_OS_20!P12</f>
        <v>49449</v>
      </c>
      <c r="K12" s="61">
        <v>5035</v>
      </c>
      <c r="L12" s="61">
        <v>141</v>
      </c>
      <c r="M12" s="61">
        <v>889</v>
      </c>
      <c r="N12" s="61">
        <v>75</v>
      </c>
      <c r="O12" s="61">
        <v>0</v>
      </c>
      <c r="P12" s="61">
        <v>0</v>
      </c>
      <c r="Q12" s="61">
        <f t="shared" si="0"/>
        <v>369654</v>
      </c>
      <c r="R12" s="61">
        <f t="shared" si="1"/>
        <v>513262</v>
      </c>
      <c r="S12" s="69">
        <f>R12*100/'CD Ratio_3(i)'!F12</f>
        <v>36.762984747926062</v>
      </c>
    </row>
    <row r="13" spans="1:19" x14ac:dyDescent="0.2">
      <c r="A13" s="48">
        <v>8</v>
      </c>
      <c r="B13" s="49" t="s">
        <v>43</v>
      </c>
      <c r="C13" s="61">
        <v>8770</v>
      </c>
      <c r="D13" s="61">
        <v>19060.36</v>
      </c>
      <c r="E13" s="61">
        <f>SCST_OS_22!C13+SCST_OS_22!E13</f>
        <v>2216</v>
      </c>
      <c r="F13" s="61">
        <f>SCST_OS_22!D13+SCST_OS_22!F13</f>
        <v>5035.12</v>
      </c>
      <c r="G13" s="61">
        <f>SHGs_19!E13</f>
        <v>26</v>
      </c>
      <c r="H13" s="61">
        <f>SHGs_19!F13</f>
        <v>18.09</v>
      </c>
      <c r="I13" s="61">
        <f>Minority_OS_20!O13</f>
        <v>2157</v>
      </c>
      <c r="J13" s="61">
        <f>Minority_OS_20!P13</f>
        <v>11695.02</v>
      </c>
      <c r="K13" s="61">
        <v>0</v>
      </c>
      <c r="L13" s="61">
        <v>0</v>
      </c>
      <c r="M13" s="61">
        <v>23</v>
      </c>
      <c r="N13" s="61">
        <v>16.16</v>
      </c>
      <c r="O13" s="61">
        <v>0</v>
      </c>
      <c r="P13" s="61">
        <v>0</v>
      </c>
      <c r="Q13" s="61">
        <f t="shared" si="0"/>
        <v>13192</v>
      </c>
      <c r="R13" s="61">
        <f t="shared" si="1"/>
        <v>35824.75</v>
      </c>
      <c r="S13" s="69">
        <f>R13*100/'CD Ratio_3(i)'!F13</f>
        <v>24.015044482943267</v>
      </c>
    </row>
    <row r="14" spans="1:19" x14ac:dyDescent="0.2">
      <c r="A14" s="48">
        <v>9</v>
      </c>
      <c r="B14" s="49" t="s">
        <v>44</v>
      </c>
      <c r="C14" s="61">
        <v>6274</v>
      </c>
      <c r="D14" s="61">
        <v>10271</v>
      </c>
      <c r="E14" s="61">
        <f>SCST_OS_22!C14+SCST_OS_22!E14</f>
        <v>4515</v>
      </c>
      <c r="F14" s="61">
        <f>SCST_OS_22!D14+SCST_OS_22!F14</f>
        <v>4343</v>
      </c>
      <c r="G14" s="61">
        <f>SHGs_19!E14</f>
        <v>106</v>
      </c>
      <c r="H14" s="61">
        <f>SHGs_19!F14</f>
        <v>74</v>
      </c>
      <c r="I14" s="61">
        <f>Minority_OS_20!O14</f>
        <v>2759</v>
      </c>
      <c r="J14" s="61">
        <f>Minority_OS_20!P14</f>
        <v>6956</v>
      </c>
      <c r="K14" s="61">
        <v>1368</v>
      </c>
      <c r="L14" s="61">
        <v>19</v>
      </c>
      <c r="M14" s="61">
        <v>76</v>
      </c>
      <c r="N14" s="61">
        <v>22</v>
      </c>
      <c r="O14" s="61">
        <v>79</v>
      </c>
      <c r="P14" s="61">
        <v>224</v>
      </c>
      <c r="Q14" s="61">
        <f t="shared" si="0"/>
        <v>15177</v>
      </c>
      <c r="R14" s="61">
        <f t="shared" si="1"/>
        <v>21909</v>
      </c>
      <c r="S14" s="69">
        <f>R14*100/'CD Ratio_3(i)'!F14</f>
        <v>11.045737794179926</v>
      </c>
    </row>
    <row r="15" spans="1:19" x14ac:dyDescent="0.2">
      <c r="A15" s="48">
        <v>10</v>
      </c>
      <c r="B15" s="49" t="s">
        <v>76</v>
      </c>
      <c r="C15" s="61">
        <v>19431</v>
      </c>
      <c r="D15" s="61">
        <v>29247</v>
      </c>
      <c r="E15" s="61">
        <f>SCST_OS_22!C15+SCST_OS_22!E15</f>
        <v>10024</v>
      </c>
      <c r="F15" s="61">
        <f>SCST_OS_22!D15+SCST_OS_22!F15</f>
        <v>9215</v>
      </c>
      <c r="G15" s="61">
        <f>SHGs_19!E15</f>
        <v>0</v>
      </c>
      <c r="H15" s="61">
        <f>SHGs_19!F15</f>
        <v>0</v>
      </c>
      <c r="I15" s="61">
        <f>Minority_OS_20!O15</f>
        <v>5961</v>
      </c>
      <c r="J15" s="61">
        <f>Minority_OS_20!P15</f>
        <v>25241</v>
      </c>
      <c r="K15" s="61">
        <v>2</v>
      </c>
      <c r="L15" s="61">
        <v>0.05</v>
      </c>
      <c r="M15" s="61">
        <v>0</v>
      </c>
      <c r="N15" s="61">
        <v>0</v>
      </c>
      <c r="O15" s="61">
        <v>5340</v>
      </c>
      <c r="P15" s="61">
        <v>3287</v>
      </c>
      <c r="Q15" s="61">
        <f t="shared" si="0"/>
        <v>40758</v>
      </c>
      <c r="R15" s="61">
        <f t="shared" si="1"/>
        <v>66990.05</v>
      </c>
      <c r="S15" s="69">
        <f>R15*100/'CD Ratio_3(i)'!F15</f>
        <v>16.044406496315226</v>
      </c>
    </row>
    <row r="16" spans="1:19" x14ac:dyDescent="0.2">
      <c r="A16" s="48">
        <v>11</v>
      </c>
      <c r="B16" s="49" t="s">
        <v>57</v>
      </c>
      <c r="C16" s="61">
        <v>1121</v>
      </c>
      <c r="D16" s="61">
        <v>2014</v>
      </c>
      <c r="E16" s="61">
        <f>SCST_OS_22!C16+SCST_OS_22!E16</f>
        <v>1372</v>
      </c>
      <c r="F16" s="61">
        <f>SCST_OS_22!D16+SCST_OS_22!F16</f>
        <v>1937</v>
      </c>
      <c r="G16" s="61">
        <f>SHGs_19!E16</f>
        <v>825</v>
      </c>
      <c r="H16" s="61">
        <f>SHGs_19!F16</f>
        <v>1015</v>
      </c>
      <c r="I16" s="61">
        <f>Minority_OS_20!O16</f>
        <v>1181</v>
      </c>
      <c r="J16" s="61">
        <f>Minority_OS_20!P16</f>
        <v>3695.55</v>
      </c>
      <c r="K16" s="61">
        <v>245</v>
      </c>
      <c r="L16" s="61">
        <v>8</v>
      </c>
      <c r="M16" s="61">
        <v>668</v>
      </c>
      <c r="N16" s="61">
        <v>168</v>
      </c>
      <c r="O16" s="61">
        <v>2298</v>
      </c>
      <c r="P16" s="61">
        <v>3865</v>
      </c>
      <c r="Q16" s="61">
        <f t="shared" si="0"/>
        <v>7710</v>
      </c>
      <c r="R16" s="61">
        <f t="shared" si="1"/>
        <v>12702.55</v>
      </c>
      <c r="S16" s="69">
        <f>R16*100/'CD Ratio_3(i)'!F16</f>
        <v>18.620050442877677</v>
      </c>
    </row>
    <row r="17" spans="1:19" x14ac:dyDescent="0.2">
      <c r="A17" s="48">
        <v>12</v>
      </c>
      <c r="B17" s="49" t="s">
        <v>58</v>
      </c>
      <c r="C17" s="61">
        <v>2607</v>
      </c>
      <c r="D17" s="61">
        <v>4706</v>
      </c>
      <c r="E17" s="61">
        <f>SCST_OS_22!C17+SCST_OS_22!E17</f>
        <v>2280</v>
      </c>
      <c r="F17" s="61">
        <f>SCST_OS_22!D17+SCST_OS_22!F17</f>
        <v>3560</v>
      </c>
      <c r="G17" s="61">
        <f>SHGs_19!E17</f>
        <v>0</v>
      </c>
      <c r="H17" s="61">
        <f>SHGs_19!F17</f>
        <v>0</v>
      </c>
      <c r="I17" s="61">
        <f>Minority_OS_20!O17</f>
        <v>432</v>
      </c>
      <c r="J17" s="61">
        <f>Minority_OS_20!P17</f>
        <v>880.68</v>
      </c>
      <c r="K17" s="61">
        <v>32</v>
      </c>
      <c r="L17" s="61">
        <v>0.68</v>
      </c>
      <c r="M17" s="61">
        <v>84</v>
      </c>
      <c r="N17" s="61">
        <v>4.17</v>
      </c>
      <c r="O17" s="61">
        <v>0</v>
      </c>
      <c r="P17" s="61">
        <v>0</v>
      </c>
      <c r="Q17" s="61">
        <f t="shared" si="0"/>
        <v>5435</v>
      </c>
      <c r="R17" s="61">
        <f t="shared" si="1"/>
        <v>9151.5300000000007</v>
      </c>
      <c r="S17" s="69">
        <f>R17*100/'CD Ratio_3(i)'!F17</f>
        <v>8.7723033271665898</v>
      </c>
    </row>
    <row r="18" spans="1:19" x14ac:dyDescent="0.2">
      <c r="A18" s="48">
        <v>13</v>
      </c>
      <c r="B18" s="49" t="s">
        <v>186</v>
      </c>
      <c r="C18" s="61">
        <v>8419</v>
      </c>
      <c r="D18" s="61">
        <v>15119</v>
      </c>
      <c r="E18" s="61">
        <f>SCST_OS_22!C18+SCST_OS_22!E18</f>
        <v>4909</v>
      </c>
      <c r="F18" s="61">
        <f>SCST_OS_22!D18+SCST_OS_22!F18</f>
        <v>11765</v>
      </c>
      <c r="G18" s="61">
        <f>SHGs_19!E18</f>
        <v>43</v>
      </c>
      <c r="H18" s="61">
        <f>SHGs_19!F18</f>
        <v>56</v>
      </c>
      <c r="I18" s="61">
        <f>Minority_OS_20!O18</f>
        <v>2183</v>
      </c>
      <c r="J18" s="61">
        <f>Minority_OS_20!P18</f>
        <v>6731</v>
      </c>
      <c r="K18" s="61">
        <v>257</v>
      </c>
      <c r="L18" s="61">
        <v>1</v>
      </c>
      <c r="M18" s="61">
        <v>7</v>
      </c>
      <c r="N18" s="61">
        <v>2</v>
      </c>
      <c r="O18" s="61">
        <v>0</v>
      </c>
      <c r="P18" s="61">
        <v>0</v>
      </c>
      <c r="Q18" s="61">
        <f t="shared" si="0"/>
        <v>15818</v>
      </c>
      <c r="R18" s="61">
        <f t="shared" si="1"/>
        <v>33674</v>
      </c>
      <c r="S18" s="69">
        <f>R18*100/'CD Ratio_3(i)'!F18</f>
        <v>14.458255511903996</v>
      </c>
    </row>
    <row r="19" spans="1:19" x14ac:dyDescent="0.2">
      <c r="A19" s="48">
        <v>14</v>
      </c>
      <c r="B19" s="49" t="s">
        <v>187</v>
      </c>
      <c r="C19" s="61">
        <v>5201</v>
      </c>
      <c r="D19" s="61">
        <v>9459.39</v>
      </c>
      <c r="E19" s="61">
        <f>SCST_OS_22!C19+SCST_OS_22!E19</f>
        <v>2352</v>
      </c>
      <c r="F19" s="61">
        <f>SCST_OS_22!D19+SCST_OS_22!F19</f>
        <v>2613</v>
      </c>
      <c r="G19" s="61">
        <f>SHGs_19!E19</f>
        <v>57</v>
      </c>
      <c r="H19" s="61">
        <f>SHGs_19!F19</f>
        <v>42.32</v>
      </c>
      <c r="I19" s="61">
        <f>Minority_OS_20!O19</f>
        <v>4138</v>
      </c>
      <c r="J19" s="61">
        <f>Minority_OS_20!P19</f>
        <v>12564</v>
      </c>
      <c r="K19" s="61">
        <v>3379</v>
      </c>
      <c r="L19" s="61">
        <v>6.34</v>
      </c>
      <c r="M19" s="61">
        <v>57</v>
      </c>
      <c r="N19" s="61">
        <v>34.270000000000003</v>
      </c>
      <c r="O19" s="61">
        <v>0</v>
      </c>
      <c r="P19" s="61">
        <v>0</v>
      </c>
      <c r="Q19" s="61">
        <f t="shared" si="0"/>
        <v>15184</v>
      </c>
      <c r="R19" s="61">
        <f t="shared" si="1"/>
        <v>24719.32</v>
      </c>
      <c r="S19" s="69">
        <f>R19*100/'CD Ratio_3(i)'!F19</f>
        <v>32.829962148881066</v>
      </c>
    </row>
    <row r="20" spans="1:19" x14ac:dyDescent="0.2">
      <c r="A20" s="48">
        <v>15</v>
      </c>
      <c r="B20" s="49" t="s">
        <v>59</v>
      </c>
      <c r="C20" s="61">
        <v>118030</v>
      </c>
      <c r="D20" s="61">
        <v>145472.35</v>
      </c>
      <c r="E20" s="61">
        <f>SCST_OS_22!C20+SCST_OS_22!E20</f>
        <v>29700</v>
      </c>
      <c r="F20" s="61">
        <f>SCST_OS_22!D20+SCST_OS_22!F20</f>
        <v>38769.279999999999</v>
      </c>
      <c r="G20" s="61">
        <f>SHGs_19!E20</f>
        <v>2605</v>
      </c>
      <c r="H20" s="61">
        <f>SHGs_19!F20</f>
        <v>1590.12</v>
      </c>
      <c r="I20" s="61">
        <f>Minority_OS_20!O20</f>
        <v>9322</v>
      </c>
      <c r="J20" s="61">
        <f>Minority_OS_20!P20</f>
        <v>32279.809999999998</v>
      </c>
      <c r="K20" s="61">
        <v>355</v>
      </c>
      <c r="L20" s="61">
        <v>29.27</v>
      </c>
      <c r="M20" s="61">
        <v>355</v>
      </c>
      <c r="N20" s="61">
        <v>29.27</v>
      </c>
      <c r="O20" s="61">
        <v>8348</v>
      </c>
      <c r="P20" s="61">
        <v>1140</v>
      </c>
      <c r="Q20" s="61">
        <f t="shared" si="0"/>
        <v>168715</v>
      </c>
      <c r="R20" s="61">
        <f t="shared" si="1"/>
        <v>219310.09999999998</v>
      </c>
      <c r="S20" s="69">
        <f>R20*100/'CD Ratio_3(i)'!F20</f>
        <v>14.126194465944261</v>
      </c>
    </row>
    <row r="21" spans="1:19" x14ac:dyDescent="0.2">
      <c r="A21" s="48">
        <v>16</v>
      </c>
      <c r="B21" s="49" t="s">
        <v>65</v>
      </c>
      <c r="C21" s="61">
        <v>385568</v>
      </c>
      <c r="D21" s="61">
        <v>418213</v>
      </c>
      <c r="E21" s="61">
        <f>SCST_OS_22!C21+SCST_OS_22!E21</f>
        <v>65993</v>
      </c>
      <c r="F21" s="61">
        <f>SCST_OS_22!D21+SCST_OS_22!F21</f>
        <v>191527</v>
      </c>
      <c r="G21" s="61">
        <f>SHGs_19!E21</f>
        <v>8626</v>
      </c>
      <c r="H21" s="61">
        <f>SHGs_19!F21</f>
        <v>4086</v>
      </c>
      <c r="I21" s="61">
        <f>Minority_OS_20!O21</f>
        <v>134181</v>
      </c>
      <c r="J21" s="61">
        <f>Minority_OS_20!P21</f>
        <v>219301</v>
      </c>
      <c r="K21" s="61">
        <v>132946</v>
      </c>
      <c r="L21" s="61">
        <v>104</v>
      </c>
      <c r="M21" s="61">
        <v>184</v>
      </c>
      <c r="N21" s="61">
        <v>21</v>
      </c>
      <c r="O21" s="61">
        <v>0</v>
      </c>
      <c r="P21" s="61">
        <v>0</v>
      </c>
      <c r="Q21" s="61">
        <f t="shared" si="0"/>
        <v>727498</v>
      </c>
      <c r="R21" s="61">
        <f t="shared" si="1"/>
        <v>833252</v>
      </c>
      <c r="S21" s="69">
        <f>R21*100/'CD Ratio_3(i)'!F21</f>
        <v>12.66515004423862</v>
      </c>
    </row>
    <row r="22" spans="1:19" x14ac:dyDescent="0.2">
      <c r="A22" s="48">
        <v>17</v>
      </c>
      <c r="B22" s="49" t="s">
        <v>60</v>
      </c>
      <c r="C22" s="61">
        <v>9132</v>
      </c>
      <c r="D22" s="61">
        <v>12938</v>
      </c>
      <c r="E22" s="61">
        <f>SCST_OS_22!C22+SCST_OS_22!E22</f>
        <v>2513</v>
      </c>
      <c r="F22" s="61">
        <f>SCST_OS_22!D22+SCST_OS_22!F22</f>
        <v>3183</v>
      </c>
      <c r="G22" s="61">
        <f>SHGs_19!E22</f>
        <v>314</v>
      </c>
      <c r="H22" s="61">
        <f>SHGs_19!F22</f>
        <v>432</v>
      </c>
      <c r="I22" s="61">
        <f>Minority_OS_20!O22</f>
        <v>1352</v>
      </c>
      <c r="J22" s="61">
        <f>Minority_OS_20!P22</f>
        <v>3108</v>
      </c>
      <c r="K22" s="61">
        <v>325</v>
      </c>
      <c r="L22" s="61">
        <v>5</v>
      </c>
      <c r="M22" s="61">
        <v>4</v>
      </c>
      <c r="N22" s="61">
        <v>0.16</v>
      </c>
      <c r="O22" s="61">
        <v>3837</v>
      </c>
      <c r="P22" s="61">
        <v>5448</v>
      </c>
      <c r="Q22" s="61">
        <f t="shared" si="0"/>
        <v>17477</v>
      </c>
      <c r="R22" s="61">
        <f t="shared" si="1"/>
        <v>25114.16</v>
      </c>
      <c r="S22" s="69">
        <f>R22*100/'CD Ratio_3(i)'!F22</f>
        <v>7.9462113829369851</v>
      </c>
    </row>
    <row r="23" spans="1:19" x14ac:dyDescent="0.2">
      <c r="A23" s="48">
        <v>18</v>
      </c>
      <c r="B23" s="49" t="s">
        <v>188</v>
      </c>
      <c r="C23" s="61">
        <v>36153</v>
      </c>
      <c r="D23" s="61">
        <v>17386</v>
      </c>
      <c r="E23" s="61">
        <f>SCST_OS_22!C23+SCST_OS_22!E23</f>
        <v>26348</v>
      </c>
      <c r="F23" s="61">
        <f>SCST_OS_22!D23+SCST_OS_22!F23</f>
        <v>20388</v>
      </c>
      <c r="G23" s="61">
        <f>SHGs_19!E23</f>
        <v>89</v>
      </c>
      <c r="H23" s="61">
        <f>SHGs_19!F23</f>
        <v>29</v>
      </c>
      <c r="I23" s="61">
        <f>Minority_OS_20!O23</f>
        <v>29470</v>
      </c>
      <c r="J23" s="61">
        <f>Minority_OS_20!P23</f>
        <v>22689</v>
      </c>
      <c r="K23" s="61">
        <v>394</v>
      </c>
      <c r="L23" s="61">
        <v>14</v>
      </c>
      <c r="M23" s="61">
        <v>819</v>
      </c>
      <c r="N23" s="61">
        <v>85</v>
      </c>
      <c r="O23" s="61">
        <v>6555</v>
      </c>
      <c r="P23" s="61">
        <v>596</v>
      </c>
      <c r="Q23" s="61">
        <f t="shared" si="0"/>
        <v>99828</v>
      </c>
      <c r="R23" s="61">
        <f t="shared" si="1"/>
        <v>61187</v>
      </c>
      <c r="S23" s="69">
        <f>R23*100/'CD Ratio_3(i)'!F23</f>
        <v>13.021177209162515</v>
      </c>
    </row>
    <row r="24" spans="1:19" x14ac:dyDescent="0.2">
      <c r="A24" s="48">
        <v>19</v>
      </c>
      <c r="B24" s="49" t="s">
        <v>61</v>
      </c>
      <c r="C24" s="61">
        <v>80041</v>
      </c>
      <c r="D24" s="61">
        <v>148163</v>
      </c>
      <c r="E24" s="61">
        <f>SCST_OS_22!C24+SCST_OS_22!E24</f>
        <v>36645</v>
      </c>
      <c r="F24" s="61">
        <f>SCST_OS_22!D24+SCST_OS_22!F24</f>
        <v>48793</v>
      </c>
      <c r="G24" s="61">
        <f>SHGs_19!E24</f>
        <v>0</v>
      </c>
      <c r="H24" s="61">
        <f>SHGs_19!F24</f>
        <v>0</v>
      </c>
      <c r="I24" s="61">
        <f>Minority_OS_20!O24</f>
        <v>10868</v>
      </c>
      <c r="J24" s="61">
        <f>Minority_OS_20!P24</f>
        <v>45324</v>
      </c>
      <c r="K24" s="61">
        <v>2805</v>
      </c>
      <c r="L24" s="61">
        <v>68</v>
      </c>
      <c r="M24" s="61">
        <v>195</v>
      </c>
      <c r="N24" s="61">
        <v>48</v>
      </c>
      <c r="O24" s="61">
        <v>0</v>
      </c>
      <c r="P24" s="61">
        <v>0</v>
      </c>
      <c r="Q24" s="61">
        <f t="shared" si="0"/>
        <v>130554</v>
      </c>
      <c r="R24" s="61">
        <f t="shared" si="1"/>
        <v>242396</v>
      </c>
      <c r="S24" s="69">
        <f>R24*100/'CD Ratio_3(i)'!F24</f>
        <v>16.690525422830177</v>
      </c>
    </row>
    <row r="25" spans="1:19" x14ac:dyDescent="0.2">
      <c r="A25" s="48">
        <v>20</v>
      </c>
      <c r="B25" s="49" t="s">
        <v>62</v>
      </c>
      <c r="C25" s="61">
        <v>21</v>
      </c>
      <c r="D25" s="61">
        <v>78.099999999999994</v>
      </c>
      <c r="E25" s="61">
        <f>SCST_OS_22!C25+SCST_OS_22!E25</f>
        <v>243</v>
      </c>
      <c r="F25" s="61">
        <f>SCST_OS_22!D25+SCST_OS_22!F25</f>
        <v>2551</v>
      </c>
      <c r="G25" s="61">
        <f>SHGs_19!E25</f>
        <v>0</v>
      </c>
      <c r="H25" s="61">
        <f>SHGs_19!F25</f>
        <v>0</v>
      </c>
      <c r="I25" s="61">
        <f>Minority_OS_20!O25</f>
        <v>200</v>
      </c>
      <c r="J25" s="61">
        <f>Minority_OS_20!P25</f>
        <v>215.61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f t="shared" si="0"/>
        <v>464</v>
      </c>
      <c r="R25" s="61">
        <f t="shared" si="1"/>
        <v>2844.71</v>
      </c>
      <c r="S25" s="69">
        <f>R25*100/'CD Ratio_3(i)'!F25</f>
        <v>8.6567968108091655</v>
      </c>
    </row>
    <row r="26" spans="1:19" x14ac:dyDescent="0.2">
      <c r="A26" s="48">
        <v>21</v>
      </c>
      <c r="B26" s="49" t="s">
        <v>45</v>
      </c>
      <c r="C26" s="61">
        <v>6744</v>
      </c>
      <c r="D26" s="61">
        <v>14228</v>
      </c>
      <c r="E26" s="61">
        <f>SCST_OS_22!C26+SCST_OS_22!E26</f>
        <v>1095</v>
      </c>
      <c r="F26" s="61">
        <f>SCST_OS_22!D26+SCST_OS_22!F26</f>
        <v>2238</v>
      </c>
      <c r="G26" s="61">
        <f>SHGs_19!E26</f>
        <v>95</v>
      </c>
      <c r="H26" s="61">
        <f>SHGs_19!F26</f>
        <v>42</v>
      </c>
      <c r="I26" s="61">
        <f>Minority_OS_20!O26</f>
        <v>1972</v>
      </c>
      <c r="J26" s="61">
        <f>Minority_OS_20!P26</f>
        <v>51552</v>
      </c>
      <c r="K26" s="61">
        <v>20282</v>
      </c>
      <c r="L26" s="61">
        <v>0.23</v>
      </c>
      <c r="M26" s="61">
        <v>522</v>
      </c>
      <c r="N26" s="61">
        <v>30</v>
      </c>
      <c r="O26" s="61">
        <v>0</v>
      </c>
      <c r="P26" s="61">
        <v>0</v>
      </c>
      <c r="Q26" s="61">
        <f t="shared" si="0"/>
        <v>30710</v>
      </c>
      <c r="R26" s="61">
        <f t="shared" si="1"/>
        <v>68090.23</v>
      </c>
      <c r="S26" s="69">
        <f>R26*100/'CD Ratio_3(i)'!F26</f>
        <v>40.958007507037848</v>
      </c>
    </row>
    <row r="27" spans="1:19" s="64" customFormat="1" x14ac:dyDescent="0.2">
      <c r="A27" s="390"/>
      <c r="B27" s="140" t="s">
        <v>295</v>
      </c>
      <c r="C27" s="63">
        <f>SUM(C6:C26)</f>
        <v>1442986</v>
      </c>
      <c r="D27" s="63">
        <f t="shared" ref="D27:P27" si="2">SUM(D6:D26)</f>
        <v>1825232.59</v>
      </c>
      <c r="E27" s="63">
        <f t="shared" si="2"/>
        <v>543855</v>
      </c>
      <c r="F27" s="63">
        <f t="shared" si="2"/>
        <v>805462.42</v>
      </c>
      <c r="G27" s="63">
        <f t="shared" si="2"/>
        <v>31582</v>
      </c>
      <c r="H27" s="63">
        <f t="shared" si="2"/>
        <v>29911.279999999999</v>
      </c>
      <c r="I27" s="63">
        <f t="shared" si="2"/>
        <v>314837</v>
      </c>
      <c r="J27" s="63">
        <f t="shared" si="2"/>
        <v>800951.36</v>
      </c>
      <c r="K27" s="63">
        <f t="shared" si="2"/>
        <v>189630</v>
      </c>
      <c r="L27" s="63">
        <f t="shared" si="2"/>
        <v>720.81</v>
      </c>
      <c r="M27" s="63">
        <f t="shared" si="2"/>
        <v>6388</v>
      </c>
      <c r="N27" s="63">
        <f t="shared" si="2"/>
        <v>1139.7799999999997</v>
      </c>
      <c r="O27" s="63">
        <f t="shared" si="2"/>
        <v>33144</v>
      </c>
      <c r="P27" s="63">
        <f t="shared" si="2"/>
        <v>29330</v>
      </c>
      <c r="Q27" s="63">
        <f t="shared" si="0"/>
        <v>2562422</v>
      </c>
      <c r="R27" s="63">
        <f t="shared" si="1"/>
        <v>3492748.2399999998</v>
      </c>
      <c r="S27" s="160">
        <f>R27*100/'CD Ratio_3(i)'!F27</f>
        <v>19.802945996986676</v>
      </c>
    </row>
    <row r="28" spans="1:19" x14ac:dyDescent="0.2">
      <c r="A28" s="48">
        <v>22</v>
      </c>
      <c r="B28" s="49" t="s">
        <v>42</v>
      </c>
      <c r="C28" s="61">
        <v>17281</v>
      </c>
      <c r="D28" s="61">
        <v>39682.230000000003</v>
      </c>
      <c r="E28" s="61">
        <f>SCST_OS_22!C28+SCST_OS_22!E28</f>
        <v>38236</v>
      </c>
      <c r="F28" s="61">
        <f>SCST_OS_22!D28+SCST_OS_22!F28</f>
        <v>11748.2</v>
      </c>
      <c r="G28" s="61">
        <f>SHGs_19!E28</f>
        <v>27</v>
      </c>
      <c r="H28" s="61">
        <f>SHGs_19!F28</f>
        <v>124.66</v>
      </c>
      <c r="I28" s="61">
        <f>Minority_OS_20!O28</f>
        <v>6060</v>
      </c>
      <c r="J28" s="61">
        <f>Minority_OS_20!P28</f>
        <v>11580.22</v>
      </c>
      <c r="K28" s="61">
        <v>0</v>
      </c>
      <c r="L28" s="61">
        <v>0</v>
      </c>
      <c r="M28" s="61">
        <v>0</v>
      </c>
      <c r="N28" s="61">
        <v>0</v>
      </c>
      <c r="O28" s="61">
        <v>9</v>
      </c>
      <c r="P28" s="61">
        <v>451.23</v>
      </c>
      <c r="Q28" s="61">
        <f t="shared" si="0"/>
        <v>61613</v>
      </c>
      <c r="R28" s="61">
        <f t="shared" si="1"/>
        <v>63586.540000000015</v>
      </c>
      <c r="S28" s="69">
        <f>R28*100/'CD Ratio_3(i)'!F28</f>
        <v>7.9439688721397816</v>
      </c>
    </row>
    <row r="29" spans="1:19" x14ac:dyDescent="0.2">
      <c r="A29" s="48">
        <v>23</v>
      </c>
      <c r="B29" s="49" t="s">
        <v>189</v>
      </c>
      <c r="C29" s="61">
        <v>0</v>
      </c>
      <c r="D29" s="61">
        <v>0</v>
      </c>
      <c r="E29" s="61">
        <f>SCST_OS_22!C29+SCST_OS_22!E29</f>
        <v>115703</v>
      </c>
      <c r="F29" s="61">
        <f>SCST_OS_22!D29+SCST_OS_22!F29</f>
        <v>35213.31</v>
      </c>
      <c r="G29" s="61">
        <f>SHGs_19!E29</f>
        <v>0</v>
      </c>
      <c r="H29" s="61">
        <f>SHGs_19!F29</f>
        <v>0</v>
      </c>
      <c r="I29" s="61">
        <f>Minority_OS_20!O29</f>
        <v>130155</v>
      </c>
      <c r="J29" s="61">
        <f>Minority_OS_20!P29</f>
        <v>45032.76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f t="shared" si="0"/>
        <v>245858</v>
      </c>
      <c r="R29" s="61">
        <f t="shared" si="1"/>
        <v>80246.070000000007</v>
      </c>
      <c r="S29" s="69">
        <f>R29*100/'CD Ratio_3(i)'!F29</f>
        <v>75.150666907035713</v>
      </c>
    </row>
    <row r="30" spans="1:19" x14ac:dyDescent="0.2">
      <c r="A30" s="48">
        <v>24</v>
      </c>
      <c r="B30" s="49" t="s">
        <v>190</v>
      </c>
      <c r="C30" s="61">
        <v>0</v>
      </c>
      <c r="D30" s="61">
        <v>0</v>
      </c>
      <c r="E30" s="61">
        <f>SCST_OS_22!C30+SCST_OS_22!E30</f>
        <v>10</v>
      </c>
      <c r="F30" s="61">
        <f>SCST_OS_22!D30+SCST_OS_22!F30</f>
        <v>13.86</v>
      </c>
      <c r="G30" s="61">
        <f>SHGs_19!E30</f>
        <v>0</v>
      </c>
      <c r="H30" s="61">
        <f>SHGs_19!F30</f>
        <v>0</v>
      </c>
      <c r="I30" s="61">
        <f>Minority_OS_20!O30</f>
        <v>3</v>
      </c>
      <c r="J30" s="61">
        <f>Minority_OS_20!P30</f>
        <v>28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f t="shared" si="0"/>
        <v>13</v>
      </c>
      <c r="R30" s="61">
        <f t="shared" si="1"/>
        <v>41.86</v>
      </c>
      <c r="S30" s="69">
        <f>R30*100/'CD Ratio_3(i)'!F30</f>
        <v>3.8373041700660946</v>
      </c>
    </row>
    <row r="31" spans="1:19" x14ac:dyDescent="0.2">
      <c r="A31" s="48">
        <v>25</v>
      </c>
      <c r="B31" s="49" t="s">
        <v>46</v>
      </c>
      <c r="C31" s="61">
        <v>0</v>
      </c>
      <c r="D31" s="61">
        <v>0</v>
      </c>
      <c r="E31" s="61">
        <f>SCST_OS_22!C31+SCST_OS_22!E31</f>
        <v>0</v>
      </c>
      <c r="F31" s="61">
        <f>SCST_OS_22!D31+SCST_OS_22!F31</f>
        <v>0</v>
      </c>
      <c r="G31" s="61">
        <f>SHGs_19!E31</f>
        <v>0</v>
      </c>
      <c r="H31" s="61">
        <f>SHGs_19!F31</f>
        <v>0</v>
      </c>
      <c r="I31" s="61">
        <f>Minority_OS_20!O31</f>
        <v>7</v>
      </c>
      <c r="J31" s="61">
        <f>Minority_OS_20!P31</f>
        <v>66.959999999999994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f t="shared" si="0"/>
        <v>7</v>
      </c>
      <c r="R31" s="61">
        <f t="shared" si="1"/>
        <v>66.959999999999994</v>
      </c>
      <c r="S31" s="69">
        <f>R31*100/'CD Ratio_3(i)'!F31</f>
        <v>0.69158407456218252</v>
      </c>
    </row>
    <row r="32" spans="1:19" x14ac:dyDescent="0.2">
      <c r="A32" s="48">
        <v>26</v>
      </c>
      <c r="B32" s="49" t="s">
        <v>191</v>
      </c>
      <c r="C32" s="61">
        <v>45759</v>
      </c>
      <c r="D32" s="61">
        <v>14057</v>
      </c>
      <c r="E32" s="61">
        <f>SCST_OS_22!C32+SCST_OS_22!E32</f>
        <v>29</v>
      </c>
      <c r="F32" s="61">
        <f>SCST_OS_22!D32+SCST_OS_22!F32</f>
        <v>58</v>
      </c>
      <c r="G32" s="61">
        <f>SHGs_19!E32</f>
        <v>0</v>
      </c>
      <c r="H32" s="61">
        <f>SHGs_19!F32</f>
        <v>0</v>
      </c>
      <c r="I32" s="61">
        <f>Minority_OS_20!O32</f>
        <v>1744</v>
      </c>
      <c r="J32" s="61">
        <f>Minority_OS_20!P32</f>
        <v>3055</v>
      </c>
      <c r="K32" s="61">
        <v>0</v>
      </c>
      <c r="L32" s="61">
        <v>0</v>
      </c>
      <c r="M32" s="61">
        <v>0</v>
      </c>
      <c r="N32" s="61">
        <v>0</v>
      </c>
      <c r="O32" s="61">
        <v>3009</v>
      </c>
      <c r="P32" s="61">
        <v>482</v>
      </c>
      <c r="Q32" s="61">
        <f t="shared" si="0"/>
        <v>50541</v>
      </c>
      <c r="R32" s="61">
        <f t="shared" si="1"/>
        <v>17652</v>
      </c>
      <c r="S32" s="69">
        <f>R32*100/'CD Ratio_3(i)'!F32</f>
        <v>20.596952229819607</v>
      </c>
    </row>
    <row r="33" spans="1:19" x14ac:dyDescent="0.2">
      <c r="A33" s="48">
        <v>27</v>
      </c>
      <c r="B33" s="49" t="s">
        <v>192</v>
      </c>
      <c r="C33" s="61">
        <v>0</v>
      </c>
      <c r="D33" s="61">
        <v>0</v>
      </c>
      <c r="E33" s="61">
        <f>SCST_OS_22!C33+SCST_OS_22!E33</f>
        <v>0</v>
      </c>
      <c r="F33" s="61">
        <f>SCST_OS_22!D33+SCST_OS_22!F33</f>
        <v>0</v>
      </c>
      <c r="G33" s="61">
        <f>SHGs_19!E33</f>
        <v>0</v>
      </c>
      <c r="H33" s="61">
        <f>SHGs_19!F33</f>
        <v>0</v>
      </c>
      <c r="I33" s="61">
        <f>Minority_OS_20!O33</f>
        <v>4</v>
      </c>
      <c r="J33" s="61">
        <f>Minority_OS_20!P33</f>
        <v>2.5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f t="shared" si="0"/>
        <v>4</v>
      </c>
      <c r="R33" s="61">
        <f t="shared" si="1"/>
        <v>2.5</v>
      </c>
      <c r="S33" s="69">
        <f>R33*100/'CD Ratio_3(i)'!F33</f>
        <v>2.3148148148148149</v>
      </c>
    </row>
    <row r="34" spans="1:19" x14ac:dyDescent="0.2">
      <c r="A34" s="48">
        <v>28</v>
      </c>
      <c r="B34" s="49" t="s">
        <v>193</v>
      </c>
      <c r="C34" s="61">
        <v>3337</v>
      </c>
      <c r="D34" s="61">
        <v>4597</v>
      </c>
      <c r="E34" s="61">
        <f>SCST_OS_22!C34+SCST_OS_22!E34</f>
        <v>92</v>
      </c>
      <c r="F34" s="61">
        <f>SCST_OS_22!D34+SCST_OS_22!F34</f>
        <v>187</v>
      </c>
      <c r="G34" s="61">
        <f>SHGs_19!E34</f>
        <v>0</v>
      </c>
      <c r="H34" s="61">
        <f>SHGs_19!F34</f>
        <v>0</v>
      </c>
      <c r="I34" s="61">
        <f>Minority_OS_20!O34</f>
        <v>267</v>
      </c>
      <c r="J34" s="61">
        <f>Minority_OS_20!P34</f>
        <v>923</v>
      </c>
      <c r="K34" s="61">
        <v>0</v>
      </c>
      <c r="L34" s="61">
        <v>0</v>
      </c>
      <c r="M34" s="61">
        <v>0</v>
      </c>
      <c r="N34" s="61">
        <v>0</v>
      </c>
      <c r="O34" s="61">
        <v>3524</v>
      </c>
      <c r="P34" s="61">
        <v>5412</v>
      </c>
      <c r="Q34" s="61">
        <f t="shared" si="0"/>
        <v>7220</v>
      </c>
      <c r="R34" s="61">
        <f t="shared" si="1"/>
        <v>11119</v>
      </c>
      <c r="S34" s="69">
        <f>R34*100/'CD Ratio_3(i)'!F34</f>
        <v>43.035182103185356</v>
      </c>
    </row>
    <row r="35" spans="1:19" x14ac:dyDescent="0.2">
      <c r="A35" s="48">
        <v>29</v>
      </c>
      <c r="B35" s="49" t="s">
        <v>66</v>
      </c>
      <c r="C35" s="61">
        <v>55489</v>
      </c>
      <c r="D35" s="61">
        <v>51052.45</v>
      </c>
      <c r="E35" s="61">
        <f>SCST_OS_22!C35+SCST_OS_22!E35</f>
        <v>4034</v>
      </c>
      <c r="F35" s="61">
        <f>SCST_OS_22!D35+SCST_OS_22!F35</f>
        <v>10988.710000000001</v>
      </c>
      <c r="G35" s="61">
        <f>SHGs_19!E35</f>
        <v>13</v>
      </c>
      <c r="H35" s="61">
        <f>SHGs_19!F35</f>
        <v>19.61</v>
      </c>
      <c r="I35" s="61">
        <f>Minority_OS_20!O35</f>
        <v>7122</v>
      </c>
      <c r="J35" s="61">
        <f>Minority_OS_20!P35</f>
        <v>17000.009999999998</v>
      </c>
      <c r="K35" s="61">
        <v>0</v>
      </c>
      <c r="L35" s="61">
        <v>0</v>
      </c>
      <c r="M35" s="61">
        <v>0</v>
      </c>
      <c r="N35" s="61">
        <v>0</v>
      </c>
      <c r="O35" s="61">
        <v>122173</v>
      </c>
      <c r="P35" s="61">
        <v>18501.009999999998</v>
      </c>
      <c r="Q35" s="61">
        <f t="shared" si="0"/>
        <v>188831</v>
      </c>
      <c r="R35" s="61">
        <f t="shared" si="1"/>
        <v>97561.79</v>
      </c>
      <c r="S35" s="69">
        <f>R35*100/'CD Ratio_3(i)'!F35</f>
        <v>5.9191464286354361</v>
      </c>
    </row>
    <row r="36" spans="1:19" x14ac:dyDescent="0.2">
      <c r="A36" s="48">
        <v>30</v>
      </c>
      <c r="B36" s="49" t="s">
        <v>67</v>
      </c>
      <c r="C36" s="61">
        <v>33497</v>
      </c>
      <c r="D36" s="61">
        <v>56258</v>
      </c>
      <c r="E36" s="61">
        <f>SCST_OS_22!C36+SCST_OS_22!E36</f>
        <v>22006</v>
      </c>
      <c r="F36" s="61">
        <f>SCST_OS_22!D36+SCST_OS_22!F36</f>
        <v>35326</v>
      </c>
      <c r="G36" s="61">
        <f>SHGs_19!E36</f>
        <v>4168</v>
      </c>
      <c r="H36" s="61">
        <f>SHGs_19!F36</f>
        <v>3085</v>
      </c>
      <c r="I36" s="61">
        <f>Minority_OS_20!O36</f>
        <v>12021</v>
      </c>
      <c r="J36" s="61">
        <f>Minority_OS_20!P36</f>
        <v>51199</v>
      </c>
      <c r="K36" s="61">
        <v>36</v>
      </c>
      <c r="L36" s="61">
        <v>2</v>
      </c>
      <c r="M36" s="61">
        <v>0</v>
      </c>
      <c r="N36" s="61">
        <v>0</v>
      </c>
      <c r="O36" s="61">
        <v>30364</v>
      </c>
      <c r="P36" s="61">
        <v>16618</v>
      </c>
      <c r="Q36" s="61">
        <f t="shared" si="0"/>
        <v>102092</v>
      </c>
      <c r="R36" s="61">
        <f t="shared" si="1"/>
        <v>162488</v>
      </c>
      <c r="S36" s="69">
        <f>R36*100/'CD Ratio_3(i)'!F36</f>
        <v>11.463491550606411</v>
      </c>
    </row>
    <row r="37" spans="1:19" x14ac:dyDescent="0.2">
      <c r="A37" s="48">
        <v>31</v>
      </c>
      <c r="B37" s="49" t="s">
        <v>194</v>
      </c>
      <c r="C37" s="61">
        <v>0</v>
      </c>
      <c r="D37" s="61">
        <v>0</v>
      </c>
      <c r="E37" s="61">
        <f>SCST_OS_22!C37+SCST_OS_22!E37</f>
        <v>676</v>
      </c>
      <c r="F37" s="61">
        <f>SCST_OS_22!D37+SCST_OS_22!F37</f>
        <v>464.15999999999997</v>
      </c>
      <c r="G37" s="61">
        <f>SHGs_19!E37</f>
        <v>0</v>
      </c>
      <c r="H37" s="61">
        <f>SHGs_19!F37</f>
        <v>0</v>
      </c>
      <c r="I37" s="61">
        <f>Minority_OS_20!O37</f>
        <v>1283</v>
      </c>
      <c r="J37" s="61">
        <f>Minority_OS_20!P37</f>
        <v>1374.39</v>
      </c>
      <c r="K37" s="61">
        <v>0</v>
      </c>
      <c r="L37" s="61">
        <v>0</v>
      </c>
      <c r="M37" s="61">
        <v>0</v>
      </c>
      <c r="N37" s="61">
        <v>0</v>
      </c>
      <c r="O37" s="61">
        <v>131514</v>
      </c>
      <c r="P37" s="61">
        <v>23355.07</v>
      </c>
      <c r="Q37" s="61">
        <f t="shared" si="0"/>
        <v>133473</v>
      </c>
      <c r="R37" s="61">
        <f t="shared" si="1"/>
        <v>25193.62</v>
      </c>
      <c r="S37" s="69">
        <f>R37*100/'CD Ratio_3(i)'!F37</f>
        <v>46.877240955332169</v>
      </c>
    </row>
    <row r="38" spans="1:19" x14ac:dyDescent="0.2">
      <c r="A38" s="48">
        <v>32</v>
      </c>
      <c r="B38" s="49" t="s">
        <v>195</v>
      </c>
      <c r="C38" s="61">
        <v>19690</v>
      </c>
      <c r="D38" s="61">
        <v>62350</v>
      </c>
      <c r="E38" s="61">
        <f>SCST_OS_22!C38+SCST_OS_22!E38</f>
        <v>137236</v>
      </c>
      <c r="F38" s="61">
        <f>SCST_OS_22!D38+SCST_OS_22!F38</f>
        <v>25828</v>
      </c>
      <c r="G38" s="61">
        <f>SHGs_19!E38</f>
        <v>0</v>
      </c>
      <c r="H38" s="61">
        <f>SHGs_19!F38</f>
        <v>0</v>
      </c>
      <c r="I38" s="61">
        <f>Minority_OS_20!O38</f>
        <v>36017</v>
      </c>
      <c r="J38" s="61">
        <f>Minority_OS_20!P38</f>
        <v>17723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f t="shared" ref="Q38:Q65" si="3">C38+E38+G38+I38+K38+M38+O38</f>
        <v>192943</v>
      </c>
      <c r="R38" s="61">
        <f t="shared" ref="R38:R65" si="4">D38+F38+H38+J38+L38+N38+P38</f>
        <v>105901</v>
      </c>
      <c r="S38" s="69">
        <f>R38*100/'CD Ratio_3(i)'!F38</f>
        <v>28.616091332837939</v>
      </c>
    </row>
    <row r="39" spans="1:19" x14ac:dyDescent="0.2">
      <c r="A39" s="48">
        <v>33</v>
      </c>
      <c r="B39" s="49" t="s">
        <v>196</v>
      </c>
      <c r="C39" s="61">
        <v>0</v>
      </c>
      <c r="D39" s="61">
        <v>0</v>
      </c>
      <c r="E39" s="61">
        <f>SCST_OS_22!C39+SCST_OS_22!E39</f>
        <v>14</v>
      </c>
      <c r="F39" s="61">
        <f>SCST_OS_22!D39+SCST_OS_22!F39</f>
        <v>13</v>
      </c>
      <c r="G39" s="61">
        <f>SHGs_19!E39</f>
        <v>0</v>
      </c>
      <c r="H39" s="61">
        <f>SHGs_19!F39</f>
        <v>0</v>
      </c>
      <c r="I39" s="61">
        <f>Minority_OS_20!O39</f>
        <v>137</v>
      </c>
      <c r="J39" s="61">
        <f>Minority_OS_20!P39</f>
        <v>763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f t="shared" si="3"/>
        <v>151</v>
      </c>
      <c r="R39" s="61">
        <f t="shared" si="4"/>
        <v>776</v>
      </c>
      <c r="S39" s="69">
        <f>R39*100/'CD Ratio_3(i)'!F39</f>
        <v>23.935842072794571</v>
      </c>
    </row>
    <row r="40" spans="1:19" x14ac:dyDescent="0.2">
      <c r="A40" s="48">
        <v>34</v>
      </c>
      <c r="B40" s="49" t="s">
        <v>197</v>
      </c>
      <c r="C40" s="61">
        <v>12</v>
      </c>
      <c r="D40" s="61">
        <v>1067.1099999999999</v>
      </c>
      <c r="E40" s="61">
        <f>SCST_OS_22!C40+SCST_OS_22!E40</f>
        <v>9</v>
      </c>
      <c r="F40" s="61">
        <f>SCST_OS_22!D40+SCST_OS_22!F40</f>
        <v>100.97</v>
      </c>
      <c r="G40" s="61">
        <f>SHGs_19!E40</f>
        <v>1</v>
      </c>
      <c r="H40" s="61">
        <f>SHGs_19!F40</f>
        <v>2.4</v>
      </c>
      <c r="I40" s="61">
        <f>Minority_OS_20!O40</f>
        <v>52</v>
      </c>
      <c r="J40" s="61">
        <f>Minority_OS_20!P40</f>
        <v>572.75</v>
      </c>
      <c r="K40" s="61">
        <v>0</v>
      </c>
      <c r="L40" s="61">
        <v>0</v>
      </c>
      <c r="M40" s="61">
        <v>0</v>
      </c>
      <c r="N40" s="61">
        <v>0</v>
      </c>
      <c r="O40" s="61">
        <v>448</v>
      </c>
      <c r="P40" s="61">
        <v>2281.79</v>
      </c>
      <c r="Q40" s="61">
        <f t="shared" si="3"/>
        <v>522</v>
      </c>
      <c r="R40" s="61">
        <f t="shared" si="4"/>
        <v>4025.02</v>
      </c>
      <c r="S40" s="69">
        <f>R40*100/'CD Ratio_3(i)'!F40</f>
        <v>10.155395705235112</v>
      </c>
    </row>
    <row r="41" spans="1:19" x14ac:dyDescent="0.2">
      <c r="A41" s="48">
        <v>35</v>
      </c>
      <c r="B41" s="49" t="s">
        <v>198</v>
      </c>
      <c r="C41" s="61">
        <v>0</v>
      </c>
      <c r="D41" s="61">
        <v>0</v>
      </c>
      <c r="E41" s="61">
        <f>SCST_OS_22!C41+SCST_OS_22!E41</f>
        <v>0</v>
      </c>
      <c r="F41" s="61">
        <f>SCST_OS_22!D41+SCST_OS_22!F41</f>
        <v>0</v>
      </c>
      <c r="G41" s="61">
        <f>SHGs_19!E41</f>
        <v>0</v>
      </c>
      <c r="H41" s="61">
        <f>SHGs_19!F41</f>
        <v>0</v>
      </c>
      <c r="I41" s="61">
        <f>Minority_OS_20!O41</f>
        <v>0</v>
      </c>
      <c r="J41" s="61">
        <f>Minority_OS_20!P41</f>
        <v>0</v>
      </c>
      <c r="K41" s="61">
        <v>0</v>
      </c>
      <c r="L41" s="61">
        <v>0</v>
      </c>
      <c r="M41" s="61">
        <v>0</v>
      </c>
      <c r="N41" s="61">
        <v>0</v>
      </c>
      <c r="O41" s="61">
        <v>3</v>
      </c>
      <c r="P41" s="61">
        <v>1.1000000000000001</v>
      </c>
      <c r="Q41" s="61">
        <f t="shared" si="3"/>
        <v>3</v>
      </c>
      <c r="R41" s="61">
        <f t="shared" si="4"/>
        <v>1.1000000000000001</v>
      </c>
      <c r="S41" s="69">
        <f>R41*100/'CD Ratio_3(i)'!F41</f>
        <v>1.012353473338751E-2</v>
      </c>
    </row>
    <row r="42" spans="1:19" x14ac:dyDescent="0.2">
      <c r="A42" s="48">
        <v>36</v>
      </c>
      <c r="B42" s="49" t="s">
        <v>68</v>
      </c>
      <c r="C42" s="61">
        <v>35096</v>
      </c>
      <c r="D42" s="61">
        <v>71178.600000000006</v>
      </c>
      <c r="E42" s="61">
        <f>SCST_OS_22!C42+SCST_OS_22!E42</f>
        <v>2976</v>
      </c>
      <c r="F42" s="61">
        <f>SCST_OS_22!D42+SCST_OS_22!F42</f>
        <v>7817.82</v>
      </c>
      <c r="G42" s="61">
        <f>SHGs_19!E42</f>
        <v>0</v>
      </c>
      <c r="H42" s="61">
        <f>SHGs_19!F42</f>
        <v>0</v>
      </c>
      <c r="I42" s="61">
        <f>Minority_OS_20!O42</f>
        <v>1789</v>
      </c>
      <c r="J42" s="61">
        <f>Minority_OS_20!P42</f>
        <v>13524.34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f t="shared" si="3"/>
        <v>39861</v>
      </c>
      <c r="R42" s="61">
        <f t="shared" si="4"/>
        <v>92520.760000000009</v>
      </c>
      <c r="S42" s="69">
        <f>R42*100/'CD Ratio_3(i)'!F42</f>
        <v>26.590925877971877</v>
      </c>
    </row>
    <row r="43" spans="1:19" x14ac:dyDescent="0.2">
      <c r="A43" s="48">
        <v>37</v>
      </c>
      <c r="B43" s="49" t="s">
        <v>199</v>
      </c>
      <c r="C43" s="61">
        <v>0</v>
      </c>
      <c r="D43" s="61">
        <v>0</v>
      </c>
      <c r="E43" s="61">
        <f>SCST_OS_22!C43+SCST_OS_22!E43</f>
        <v>1</v>
      </c>
      <c r="F43" s="61">
        <f>SCST_OS_22!D43+SCST_OS_22!F43</f>
        <v>1</v>
      </c>
      <c r="G43" s="61">
        <f>SHGs_19!E43</f>
        <v>0</v>
      </c>
      <c r="H43" s="61">
        <f>SHGs_19!F43</f>
        <v>0</v>
      </c>
      <c r="I43" s="61">
        <f>Minority_OS_20!O43</f>
        <v>13</v>
      </c>
      <c r="J43" s="61">
        <f>Minority_OS_20!P43</f>
        <v>78.91</v>
      </c>
      <c r="K43" s="61">
        <v>0</v>
      </c>
      <c r="L43" s="61">
        <v>0</v>
      </c>
      <c r="M43" s="61">
        <v>0</v>
      </c>
      <c r="N43" s="61">
        <v>0</v>
      </c>
      <c r="O43" s="61">
        <v>10</v>
      </c>
      <c r="P43" s="61">
        <v>11.4</v>
      </c>
      <c r="Q43" s="61">
        <f t="shared" si="3"/>
        <v>24</v>
      </c>
      <c r="R43" s="61">
        <f t="shared" si="4"/>
        <v>91.31</v>
      </c>
      <c r="S43" s="69">
        <f>R43*100/'CD Ratio_3(i)'!F43</f>
        <v>2.0724012709940989</v>
      </c>
    </row>
    <row r="44" spans="1:19" x14ac:dyDescent="0.2">
      <c r="A44" s="48">
        <v>38</v>
      </c>
      <c r="B44" s="49" t="s">
        <v>200</v>
      </c>
      <c r="C44" s="61">
        <v>49328</v>
      </c>
      <c r="D44" s="61">
        <v>10234</v>
      </c>
      <c r="E44" s="61">
        <f>SCST_OS_22!C44+SCST_OS_22!E44</f>
        <v>7099</v>
      </c>
      <c r="F44" s="61">
        <f>SCST_OS_22!D44+SCST_OS_22!F44</f>
        <v>1107</v>
      </c>
      <c r="G44" s="61">
        <f>SHGs_19!E44</f>
        <v>0</v>
      </c>
      <c r="H44" s="61">
        <f>SHGs_19!F44</f>
        <v>0</v>
      </c>
      <c r="I44" s="61">
        <f>Minority_OS_20!O44</f>
        <v>5337</v>
      </c>
      <c r="J44" s="61">
        <f>Minority_OS_20!P44</f>
        <v>951</v>
      </c>
      <c r="K44" s="61">
        <v>0</v>
      </c>
      <c r="L44" s="61">
        <v>0</v>
      </c>
      <c r="M44" s="61">
        <v>0</v>
      </c>
      <c r="N44" s="61">
        <v>0</v>
      </c>
      <c r="O44" s="61">
        <v>105482</v>
      </c>
      <c r="P44" s="61">
        <v>16040</v>
      </c>
      <c r="Q44" s="61">
        <f t="shared" si="3"/>
        <v>167246</v>
      </c>
      <c r="R44" s="61">
        <f t="shared" si="4"/>
        <v>28332</v>
      </c>
      <c r="S44" s="69">
        <f>R44*100/'CD Ratio_3(i)'!F44</f>
        <v>38.589991555204449</v>
      </c>
    </row>
    <row r="45" spans="1:19" x14ac:dyDescent="0.2">
      <c r="A45" s="48">
        <v>39</v>
      </c>
      <c r="B45" s="49" t="s">
        <v>201</v>
      </c>
      <c r="C45" s="61">
        <v>0</v>
      </c>
      <c r="D45" s="61">
        <v>0</v>
      </c>
      <c r="E45" s="61">
        <f>SCST_OS_22!C45+SCST_OS_22!E45</f>
        <v>7</v>
      </c>
      <c r="F45" s="61">
        <f>SCST_OS_22!D45+SCST_OS_22!F45</f>
        <v>18</v>
      </c>
      <c r="G45" s="61">
        <f>SHGs_19!E45</f>
        <v>0</v>
      </c>
      <c r="H45" s="61">
        <f>SHGs_19!F45</f>
        <v>0</v>
      </c>
      <c r="I45" s="61">
        <f>Minority_OS_20!O45</f>
        <v>19</v>
      </c>
      <c r="J45" s="61">
        <f>Minority_OS_20!P45</f>
        <v>99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f t="shared" si="3"/>
        <v>26</v>
      </c>
      <c r="R45" s="61">
        <f t="shared" si="4"/>
        <v>117</v>
      </c>
      <c r="S45" s="69">
        <f>R45*100/'CD Ratio_3(i)'!F45</f>
        <v>1.7400356930398573</v>
      </c>
    </row>
    <row r="46" spans="1:19" x14ac:dyDescent="0.2">
      <c r="A46" s="48">
        <v>40</v>
      </c>
      <c r="B46" s="49" t="s">
        <v>72</v>
      </c>
      <c r="C46" s="61">
        <v>0</v>
      </c>
      <c r="D46" s="61">
        <v>0</v>
      </c>
      <c r="E46" s="61">
        <f>SCST_OS_22!C46+SCST_OS_22!E46</f>
        <v>0</v>
      </c>
      <c r="F46" s="61">
        <f>SCST_OS_22!D46+SCST_OS_22!F46</f>
        <v>0</v>
      </c>
      <c r="G46" s="61">
        <f>SHGs_19!E46</f>
        <v>0</v>
      </c>
      <c r="H46" s="61">
        <f>SHGs_19!F46</f>
        <v>0</v>
      </c>
      <c r="I46" s="61">
        <f>Minority_OS_20!O46</f>
        <v>0</v>
      </c>
      <c r="J46" s="61">
        <f>Minority_OS_20!P46</f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f t="shared" si="3"/>
        <v>0</v>
      </c>
      <c r="R46" s="61">
        <f t="shared" si="4"/>
        <v>0</v>
      </c>
      <c r="S46" s="69">
        <f>R46*100/'CD Ratio_3(i)'!F46</f>
        <v>0</v>
      </c>
    </row>
    <row r="47" spans="1:19" x14ac:dyDescent="0.2">
      <c r="A47" s="48">
        <v>41</v>
      </c>
      <c r="B47" s="49" t="s">
        <v>202</v>
      </c>
      <c r="C47" s="61">
        <v>0</v>
      </c>
      <c r="D47" s="61">
        <v>0</v>
      </c>
      <c r="E47" s="61">
        <f>SCST_OS_22!C47+SCST_OS_22!E47</f>
        <v>0</v>
      </c>
      <c r="F47" s="61">
        <f>SCST_OS_22!D47+SCST_OS_22!F47</f>
        <v>0</v>
      </c>
      <c r="G47" s="61">
        <f>SHGs_19!E47</f>
        <v>0</v>
      </c>
      <c r="H47" s="61">
        <f>SHGs_19!F47</f>
        <v>0</v>
      </c>
      <c r="I47" s="61">
        <f>Minority_OS_20!O47</f>
        <v>0</v>
      </c>
      <c r="J47" s="61">
        <f>Minority_OS_20!P47</f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f t="shared" si="3"/>
        <v>0</v>
      </c>
      <c r="R47" s="61">
        <f t="shared" si="4"/>
        <v>0</v>
      </c>
      <c r="S47" s="69">
        <f>R47*100/'CD Ratio_3(i)'!F47</f>
        <v>0</v>
      </c>
    </row>
    <row r="48" spans="1:19" x14ac:dyDescent="0.2">
      <c r="A48" s="48">
        <v>42</v>
      </c>
      <c r="B48" s="49" t="s">
        <v>71</v>
      </c>
      <c r="C48" s="61">
        <v>41657</v>
      </c>
      <c r="D48" s="61">
        <v>7733</v>
      </c>
      <c r="E48" s="61">
        <f>SCST_OS_22!C48+SCST_OS_22!E48</f>
        <v>68</v>
      </c>
      <c r="F48" s="61">
        <f>SCST_OS_22!D48+SCST_OS_22!F48</f>
        <v>347</v>
      </c>
      <c r="G48" s="61">
        <f>SHGs_19!E48</f>
        <v>2904</v>
      </c>
      <c r="H48" s="61">
        <f>SHGs_19!F48</f>
        <v>383</v>
      </c>
      <c r="I48" s="61">
        <f>Minority_OS_20!O48</f>
        <v>218</v>
      </c>
      <c r="J48" s="61">
        <f>Minority_OS_20!P48</f>
        <v>6131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f t="shared" si="3"/>
        <v>44847</v>
      </c>
      <c r="R48" s="61">
        <f t="shared" si="4"/>
        <v>14594</v>
      </c>
      <c r="S48" s="69">
        <f>R48*100/'CD Ratio_3(i)'!F48</f>
        <v>10.998485202462865</v>
      </c>
    </row>
    <row r="49" spans="1:19" s="64" customFormat="1" x14ac:dyDescent="0.2">
      <c r="A49" s="390"/>
      <c r="B49" s="140" t="s">
        <v>291</v>
      </c>
      <c r="C49" s="63">
        <f>SUM(C28:C48)</f>
        <v>301146</v>
      </c>
      <c r="D49" s="63">
        <f t="shared" ref="D49:P49" si="5">SUM(D28:D48)</f>
        <v>318209.39</v>
      </c>
      <c r="E49" s="63">
        <f t="shared" si="5"/>
        <v>328196</v>
      </c>
      <c r="F49" s="63">
        <f t="shared" si="5"/>
        <v>129232.03</v>
      </c>
      <c r="G49" s="63">
        <f t="shared" si="5"/>
        <v>7113</v>
      </c>
      <c r="H49" s="63">
        <f t="shared" si="5"/>
        <v>3614.67</v>
      </c>
      <c r="I49" s="63">
        <f t="shared" si="5"/>
        <v>202248</v>
      </c>
      <c r="J49" s="63">
        <f t="shared" si="5"/>
        <v>170104.84</v>
      </c>
      <c r="K49" s="63">
        <f t="shared" si="5"/>
        <v>36</v>
      </c>
      <c r="L49" s="63">
        <f t="shared" si="5"/>
        <v>2</v>
      </c>
      <c r="M49" s="63">
        <f t="shared" si="5"/>
        <v>0</v>
      </c>
      <c r="N49" s="63">
        <f t="shared" si="5"/>
        <v>0</v>
      </c>
      <c r="O49" s="63">
        <f t="shared" si="5"/>
        <v>396536</v>
      </c>
      <c r="P49" s="63">
        <f t="shared" si="5"/>
        <v>83153.599999999991</v>
      </c>
      <c r="Q49" s="63">
        <f t="shared" si="3"/>
        <v>1235275</v>
      </c>
      <c r="R49" s="63">
        <f t="shared" si="4"/>
        <v>704316.53</v>
      </c>
      <c r="S49" s="160">
        <f>R49*100/'CD Ratio_3(i)'!F49</f>
        <v>13.652935634054554</v>
      </c>
    </row>
    <row r="50" spans="1:19" s="64" customFormat="1" x14ac:dyDescent="0.2">
      <c r="A50" s="390"/>
      <c r="B50" s="140" t="s">
        <v>595</v>
      </c>
      <c r="C50" s="63">
        <f>C49+C27</f>
        <v>1744132</v>
      </c>
      <c r="D50" s="63">
        <f t="shared" ref="D50:P50" si="6">D49+D27</f>
        <v>2143441.98</v>
      </c>
      <c r="E50" s="63">
        <f t="shared" si="6"/>
        <v>872051</v>
      </c>
      <c r="F50" s="63">
        <f t="shared" si="6"/>
        <v>934694.45000000007</v>
      </c>
      <c r="G50" s="63">
        <f t="shared" si="6"/>
        <v>38695</v>
      </c>
      <c r="H50" s="63">
        <f t="shared" si="6"/>
        <v>33525.949999999997</v>
      </c>
      <c r="I50" s="63">
        <f t="shared" si="6"/>
        <v>517085</v>
      </c>
      <c r="J50" s="63">
        <f t="shared" si="6"/>
        <v>971056.2</v>
      </c>
      <c r="K50" s="63">
        <f t="shared" si="6"/>
        <v>189666</v>
      </c>
      <c r="L50" s="63">
        <f t="shared" si="6"/>
        <v>722.81</v>
      </c>
      <c r="M50" s="63">
        <f t="shared" si="6"/>
        <v>6388</v>
      </c>
      <c r="N50" s="63">
        <f t="shared" si="6"/>
        <v>1139.7799999999997</v>
      </c>
      <c r="O50" s="63">
        <f t="shared" si="6"/>
        <v>429680</v>
      </c>
      <c r="P50" s="63">
        <f t="shared" si="6"/>
        <v>112483.59999999999</v>
      </c>
      <c r="Q50" s="63">
        <f t="shared" si="3"/>
        <v>3797697</v>
      </c>
      <c r="R50" s="63">
        <f t="shared" si="4"/>
        <v>4197064.7699999996</v>
      </c>
      <c r="S50" s="160">
        <f>R50*100/'CD Ratio_3(i)'!F50</f>
        <v>18.411217490335105</v>
      </c>
    </row>
    <row r="51" spans="1:19" x14ac:dyDescent="0.2">
      <c r="A51" s="48">
        <v>43</v>
      </c>
      <c r="B51" s="49" t="s">
        <v>41</v>
      </c>
      <c r="C51" s="61">
        <v>43827</v>
      </c>
      <c r="D51" s="61">
        <v>67069.84</v>
      </c>
      <c r="E51" s="61">
        <f>SCST_OS_22!C51+SCST_OS_22!E51</f>
        <v>57937</v>
      </c>
      <c r="F51" s="61">
        <f>SCST_OS_22!D51+SCST_OS_22!F51</f>
        <v>59629.16</v>
      </c>
      <c r="G51" s="61">
        <f>SHGs_19!E51</f>
        <v>12596</v>
      </c>
      <c r="H51" s="61">
        <f>SHGs_19!F51</f>
        <v>4592.75</v>
      </c>
      <c r="I51" s="61">
        <f>Minority_OS_20!O51</f>
        <v>33253</v>
      </c>
      <c r="J51" s="61">
        <f>Minority_OS_20!P51</f>
        <v>25801.17</v>
      </c>
      <c r="K51" s="61">
        <v>1784</v>
      </c>
      <c r="L51" s="61">
        <v>5.0199999999999996</v>
      </c>
      <c r="M51" s="61">
        <v>0</v>
      </c>
      <c r="N51" s="61">
        <v>0</v>
      </c>
      <c r="O51" s="61">
        <v>12196</v>
      </c>
      <c r="P51" s="61">
        <v>2638.96</v>
      </c>
      <c r="Q51" s="61">
        <f t="shared" si="3"/>
        <v>161593</v>
      </c>
      <c r="R51" s="61">
        <f t="shared" si="4"/>
        <v>159736.89999999997</v>
      </c>
      <c r="S51" s="69">
        <f>R51*100/'CD Ratio_3(i)'!F51</f>
        <v>39.870493013679948</v>
      </c>
    </row>
    <row r="52" spans="1:19" x14ac:dyDescent="0.2">
      <c r="A52" s="48">
        <v>44</v>
      </c>
      <c r="B52" s="49" t="s">
        <v>203</v>
      </c>
      <c r="C52" s="61">
        <v>142264</v>
      </c>
      <c r="D52" s="61">
        <v>64414</v>
      </c>
      <c r="E52" s="61">
        <f>SCST_OS_22!C52+SCST_OS_22!E52</f>
        <v>34545</v>
      </c>
      <c r="F52" s="61">
        <f>SCST_OS_22!D52+SCST_OS_22!F52</f>
        <v>32044</v>
      </c>
      <c r="G52" s="61">
        <f>SHGs_19!E52</f>
        <v>23212</v>
      </c>
      <c r="H52" s="61">
        <f>SHGs_19!F52</f>
        <v>8211</v>
      </c>
      <c r="I52" s="61">
        <f>Minority_OS_20!O52</f>
        <v>38073</v>
      </c>
      <c r="J52" s="61">
        <f>Minority_OS_20!P52</f>
        <v>13951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f t="shared" si="3"/>
        <v>238094</v>
      </c>
      <c r="R52" s="61">
        <f t="shared" si="4"/>
        <v>118620</v>
      </c>
      <c r="S52" s="69">
        <f>R52*100/'CD Ratio_3(i)'!F52</f>
        <v>42.307472822210173</v>
      </c>
    </row>
    <row r="53" spans="1:19" x14ac:dyDescent="0.2">
      <c r="A53" s="48">
        <v>45</v>
      </c>
      <c r="B53" s="49" t="s">
        <v>47</v>
      </c>
      <c r="C53" s="61">
        <v>111729</v>
      </c>
      <c r="D53" s="61">
        <v>86782</v>
      </c>
      <c r="E53" s="61">
        <f>SCST_OS_22!C53+SCST_OS_22!E53</f>
        <v>68918</v>
      </c>
      <c r="F53" s="61">
        <f>SCST_OS_22!D53+SCST_OS_22!F53</f>
        <v>63886.81</v>
      </c>
      <c r="G53" s="61">
        <f>SHGs_19!E53</f>
        <v>18272</v>
      </c>
      <c r="H53" s="61">
        <f>SHGs_19!F53</f>
        <v>9855</v>
      </c>
      <c r="I53" s="61">
        <f>Minority_OS_20!O53</f>
        <v>16786</v>
      </c>
      <c r="J53" s="61">
        <f>Minority_OS_20!P53</f>
        <v>20430.909999999996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f t="shared" si="3"/>
        <v>215705</v>
      </c>
      <c r="R53" s="61">
        <f t="shared" si="4"/>
        <v>180954.72</v>
      </c>
      <c r="S53" s="69">
        <f>R53*100/'CD Ratio_3(i)'!F53</f>
        <v>37.14085097640227</v>
      </c>
    </row>
    <row r="54" spans="1:19" s="64" customFormat="1" x14ac:dyDescent="0.2">
      <c r="A54" s="390"/>
      <c r="B54" s="140" t="s">
        <v>296</v>
      </c>
      <c r="C54" s="63">
        <f>SUM(C51:C53)</f>
        <v>297820</v>
      </c>
      <c r="D54" s="63">
        <f t="shared" ref="D54:P54" si="7">SUM(D51:D53)</f>
        <v>218265.84</v>
      </c>
      <c r="E54" s="63">
        <f t="shared" si="7"/>
        <v>161400</v>
      </c>
      <c r="F54" s="63">
        <f t="shared" si="7"/>
        <v>155559.97</v>
      </c>
      <c r="G54" s="63">
        <f t="shared" si="7"/>
        <v>54080</v>
      </c>
      <c r="H54" s="63">
        <f t="shared" si="7"/>
        <v>22658.75</v>
      </c>
      <c r="I54" s="63">
        <f t="shared" si="7"/>
        <v>88112</v>
      </c>
      <c r="J54" s="63">
        <f t="shared" si="7"/>
        <v>60183.079999999994</v>
      </c>
      <c r="K54" s="63">
        <f t="shared" si="7"/>
        <v>1784</v>
      </c>
      <c r="L54" s="63">
        <f t="shared" si="7"/>
        <v>5.0199999999999996</v>
      </c>
      <c r="M54" s="63">
        <f t="shared" si="7"/>
        <v>0</v>
      </c>
      <c r="N54" s="63">
        <f t="shared" si="7"/>
        <v>0</v>
      </c>
      <c r="O54" s="63">
        <f t="shared" si="7"/>
        <v>12196</v>
      </c>
      <c r="P54" s="63">
        <f t="shared" si="7"/>
        <v>2638.96</v>
      </c>
      <c r="Q54" s="63">
        <f t="shared" si="3"/>
        <v>615392</v>
      </c>
      <c r="R54" s="63">
        <f t="shared" si="4"/>
        <v>459311.62000000005</v>
      </c>
      <c r="S54" s="160">
        <f>R54*100/'CD Ratio_3(i)'!F54</f>
        <v>39.316967280062897</v>
      </c>
    </row>
    <row r="55" spans="1:19" x14ac:dyDescent="0.2">
      <c r="A55" s="48">
        <v>46</v>
      </c>
      <c r="B55" s="49" t="s">
        <v>596</v>
      </c>
      <c r="C55" s="61">
        <v>3846619</v>
      </c>
      <c r="D55" s="61">
        <v>659440</v>
      </c>
      <c r="E55" s="61">
        <f>SCST_OS_22!C55+SCST_OS_22!E55</f>
        <v>781425</v>
      </c>
      <c r="F55" s="61">
        <f>SCST_OS_22!D55+SCST_OS_22!F55</f>
        <v>353860</v>
      </c>
      <c r="G55" s="61">
        <f>SHGs_19!E55</f>
        <v>5995</v>
      </c>
      <c r="H55" s="61">
        <f>SHGs_19!F55</f>
        <v>1050</v>
      </c>
      <c r="I55" s="61">
        <f>Minority_OS_20!O55</f>
        <v>89329.486899999989</v>
      </c>
      <c r="J55" s="61">
        <f>Minority_OS_20!P55</f>
        <v>44837.364199999996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f t="shared" si="3"/>
        <v>4723368.4868999999</v>
      </c>
      <c r="R55" s="61">
        <f t="shared" si="4"/>
        <v>1059187.3642</v>
      </c>
      <c r="S55" s="69">
        <f>R55*100/'CD Ratio_3(i)'!F55</f>
        <v>34.412495608228298</v>
      </c>
    </row>
    <row r="56" spans="1:19" s="64" customFormat="1" x14ac:dyDescent="0.2">
      <c r="A56" s="390"/>
      <c r="B56" s="140" t="s">
        <v>294</v>
      </c>
      <c r="C56" s="63">
        <f>C55</f>
        <v>3846619</v>
      </c>
      <c r="D56" s="63">
        <f t="shared" ref="D56:P56" si="8">D55</f>
        <v>659440</v>
      </c>
      <c r="E56" s="63">
        <f t="shared" si="8"/>
        <v>781425</v>
      </c>
      <c r="F56" s="63">
        <f t="shared" si="8"/>
        <v>353860</v>
      </c>
      <c r="G56" s="63">
        <f t="shared" si="8"/>
        <v>5995</v>
      </c>
      <c r="H56" s="63">
        <f t="shared" si="8"/>
        <v>1050</v>
      </c>
      <c r="I56" s="63">
        <f t="shared" si="8"/>
        <v>89329.486899999989</v>
      </c>
      <c r="J56" s="63">
        <f t="shared" si="8"/>
        <v>44837.364199999996</v>
      </c>
      <c r="K56" s="63">
        <f t="shared" si="8"/>
        <v>0</v>
      </c>
      <c r="L56" s="63">
        <f t="shared" si="8"/>
        <v>0</v>
      </c>
      <c r="M56" s="63">
        <f t="shared" si="8"/>
        <v>0</v>
      </c>
      <c r="N56" s="63">
        <f t="shared" si="8"/>
        <v>0</v>
      </c>
      <c r="O56" s="63">
        <f t="shared" si="8"/>
        <v>0</v>
      </c>
      <c r="P56" s="63">
        <f t="shared" si="8"/>
        <v>0</v>
      </c>
      <c r="Q56" s="63">
        <f t="shared" si="3"/>
        <v>4723368.4868999999</v>
      </c>
      <c r="R56" s="63">
        <f t="shared" si="4"/>
        <v>1059187.3642</v>
      </c>
      <c r="S56" s="160">
        <f>R56*100/'CD Ratio_3(i)'!F56</f>
        <v>34.412495608228298</v>
      </c>
    </row>
    <row r="57" spans="1:19" x14ac:dyDescent="0.2">
      <c r="A57" s="48">
        <v>47</v>
      </c>
      <c r="B57" s="49" t="s">
        <v>588</v>
      </c>
      <c r="C57" s="61">
        <v>4258</v>
      </c>
      <c r="D57" s="61">
        <v>12139.59</v>
      </c>
      <c r="E57" s="61">
        <f>SCST_OS_22!C57+SCST_OS_22!E57</f>
        <v>401</v>
      </c>
      <c r="F57" s="61">
        <f>SCST_OS_22!D57+SCST_OS_22!F57</f>
        <v>1334.38</v>
      </c>
      <c r="G57" s="61">
        <f>SHGs_19!E57</f>
        <v>0</v>
      </c>
      <c r="H57" s="61">
        <f>SHGs_19!F57</f>
        <v>0</v>
      </c>
      <c r="I57" s="61">
        <f>Minority_OS_20!O57</f>
        <v>3910</v>
      </c>
      <c r="J57" s="61">
        <f>Minority_OS_20!P57</f>
        <v>15704.689999999999</v>
      </c>
      <c r="K57" s="61">
        <v>0</v>
      </c>
      <c r="L57" s="61">
        <v>0</v>
      </c>
      <c r="M57" s="61">
        <v>0</v>
      </c>
      <c r="N57" s="61">
        <v>0</v>
      </c>
      <c r="O57" s="61">
        <v>198</v>
      </c>
      <c r="P57" s="61">
        <v>434.03</v>
      </c>
      <c r="Q57" s="61">
        <f t="shared" si="3"/>
        <v>8767</v>
      </c>
      <c r="R57" s="61">
        <f t="shared" si="4"/>
        <v>29612.69</v>
      </c>
      <c r="S57" s="69">
        <f>R57*100/'CD Ratio_3(i)'!F57</f>
        <v>16.564188903650429</v>
      </c>
    </row>
    <row r="58" spans="1:19" x14ac:dyDescent="0.2">
      <c r="A58" s="48">
        <v>48</v>
      </c>
      <c r="B58" s="49" t="s">
        <v>589</v>
      </c>
      <c r="C58" s="61">
        <v>15748</v>
      </c>
      <c r="D58" s="61">
        <v>2567</v>
      </c>
      <c r="E58" s="61">
        <f>SCST_OS_22!C58+SCST_OS_22!E58</f>
        <v>16310</v>
      </c>
      <c r="F58" s="61">
        <f>SCST_OS_22!D58+SCST_OS_22!F58</f>
        <v>1550</v>
      </c>
      <c r="G58" s="61">
        <f>SHGs_19!E58</f>
        <v>0</v>
      </c>
      <c r="H58" s="61">
        <f>SHGs_19!F58</f>
        <v>0</v>
      </c>
      <c r="I58" s="61">
        <f>Minority_OS_20!O58</f>
        <v>3860</v>
      </c>
      <c r="J58" s="61">
        <f>Minority_OS_20!P58</f>
        <v>3201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f t="shared" si="3"/>
        <v>35918</v>
      </c>
      <c r="R58" s="61">
        <f t="shared" si="4"/>
        <v>7318</v>
      </c>
      <c r="S58" s="69">
        <f>R58*100/'CD Ratio_3(i)'!F58</f>
        <v>24.337357411287371</v>
      </c>
    </row>
    <row r="59" spans="1:19" x14ac:dyDescent="0.2">
      <c r="A59" s="48">
        <v>49</v>
      </c>
      <c r="B59" s="49" t="s">
        <v>590</v>
      </c>
      <c r="C59" s="61">
        <v>0</v>
      </c>
      <c r="D59" s="61">
        <v>0</v>
      </c>
      <c r="E59" s="61">
        <f>SCST_OS_22!C59+SCST_OS_22!E59</f>
        <v>0</v>
      </c>
      <c r="F59" s="61">
        <f>SCST_OS_22!D59+SCST_OS_22!F59</f>
        <v>0</v>
      </c>
      <c r="G59" s="61">
        <f>SHGs_19!E59</f>
        <v>0</v>
      </c>
      <c r="H59" s="61">
        <f>SHGs_19!F59</f>
        <v>0</v>
      </c>
      <c r="I59" s="61">
        <f>Minority_OS_20!O59</f>
        <v>0</v>
      </c>
      <c r="J59" s="61">
        <f>Minority_OS_20!P59</f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f t="shared" si="3"/>
        <v>0</v>
      </c>
      <c r="R59" s="61">
        <f t="shared" si="4"/>
        <v>0</v>
      </c>
      <c r="S59" s="69">
        <v>0</v>
      </c>
    </row>
    <row r="60" spans="1:19" x14ac:dyDescent="0.2">
      <c r="A60" s="48">
        <v>50</v>
      </c>
      <c r="B60" s="49" t="s">
        <v>591</v>
      </c>
      <c r="C60" s="61">
        <v>29565</v>
      </c>
      <c r="D60" s="61">
        <v>5934.48</v>
      </c>
      <c r="E60" s="61">
        <f>SCST_OS_22!C60+SCST_OS_22!E60</f>
        <v>43619</v>
      </c>
      <c r="F60" s="61">
        <f>SCST_OS_22!D60+SCST_OS_22!F60</f>
        <v>7762.7999999999993</v>
      </c>
      <c r="G60" s="61">
        <f>SHGs_19!E60</f>
        <v>0</v>
      </c>
      <c r="H60" s="61">
        <f>SHGs_19!F60</f>
        <v>0</v>
      </c>
      <c r="I60" s="61">
        <f>Minority_OS_20!O60</f>
        <v>27796</v>
      </c>
      <c r="J60" s="61">
        <f>Minority_OS_20!P60</f>
        <v>5297.0000000000009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f t="shared" si="3"/>
        <v>100980</v>
      </c>
      <c r="R60" s="61">
        <f t="shared" si="4"/>
        <v>18994.28</v>
      </c>
      <c r="S60" s="69">
        <f>R60*100/'CD Ratio_3(i)'!F60</f>
        <v>37.216284872608497</v>
      </c>
    </row>
    <row r="61" spans="1:19" x14ac:dyDescent="0.2">
      <c r="A61" s="48">
        <v>51</v>
      </c>
      <c r="B61" s="49" t="s">
        <v>592</v>
      </c>
      <c r="C61" s="61">
        <v>10218</v>
      </c>
      <c r="D61" s="61">
        <v>2260.94</v>
      </c>
      <c r="E61" s="61">
        <f>SCST_OS_22!C61+SCST_OS_22!E61</f>
        <v>16324</v>
      </c>
      <c r="F61" s="61">
        <f>SCST_OS_22!D61+SCST_OS_22!F61</f>
        <v>2664.37</v>
      </c>
      <c r="G61" s="61">
        <f>SHGs_19!E61</f>
        <v>0</v>
      </c>
      <c r="H61" s="61">
        <f>SHGs_19!F61</f>
        <v>0</v>
      </c>
      <c r="I61" s="61">
        <f>Minority_OS_20!O61</f>
        <v>3244</v>
      </c>
      <c r="J61" s="61">
        <f>Minority_OS_20!P61</f>
        <v>483.45000000000005</v>
      </c>
      <c r="K61" s="61">
        <v>0</v>
      </c>
      <c r="L61" s="61">
        <v>0</v>
      </c>
      <c r="M61" s="61">
        <v>0</v>
      </c>
      <c r="N61" s="61">
        <v>0</v>
      </c>
      <c r="O61" s="61">
        <v>277</v>
      </c>
      <c r="P61" s="61">
        <v>78.83</v>
      </c>
      <c r="Q61" s="61">
        <f t="shared" si="3"/>
        <v>30063</v>
      </c>
      <c r="R61" s="61">
        <f t="shared" si="4"/>
        <v>5487.5899999999992</v>
      </c>
      <c r="S61" s="69">
        <f>R61*100/'CD Ratio_3(i)'!F61</f>
        <v>58.477780406348629</v>
      </c>
    </row>
    <row r="62" spans="1:19" x14ac:dyDescent="0.2">
      <c r="A62" s="48">
        <v>52</v>
      </c>
      <c r="B62" s="49" t="s">
        <v>582</v>
      </c>
      <c r="C62" s="61">
        <v>0</v>
      </c>
      <c r="D62" s="61">
        <v>0</v>
      </c>
      <c r="E62" s="61">
        <f>SCST_OS_22!C62+SCST_OS_22!E62</f>
        <v>7744</v>
      </c>
      <c r="F62" s="61">
        <f>SCST_OS_22!D62+SCST_OS_22!F62</f>
        <v>1633.8400000000001</v>
      </c>
      <c r="G62" s="61">
        <f>SHGs_19!E62</f>
        <v>0</v>
      </c>
      <c r="H62" s="61">
        <f>SHGs_19!F62</f>
        <v>0</v>
      </c>
      <c r="I62" s="61">
        <f>Minority_OS_20!O62</f>
        <v>174</v>
      </c>
      <c r="J62" s="61">
        <f>Minority_OS_20!P62</f>
        <v>57.42</v>
      </c>
      <c r="K62" s="61">
        <v>0</v>
      </c>
      <c r="L62" s="61">
        <v>0</v>
      </c>
      <c r="M62" s="61">
        <v>0</v>
      </c>
      <c r="N62" s="61">
        <v>0</v>
      </c>
      <c r="O62" s="61">
        <v>8789</v>
      </c>
      <c r="P62" s="61">
        <v>1574.59</v>
      </c>
      <c r="Q62" s="61">
        <f t="shared" si="3"/>
        <v>16707</v>
      </c>
      <c r="R62" s="61">
        <f t="shared" si="4"/>
        <v>3265.8500000000004</v>
      </c>
      <c r="S62" s="69">
        <f>R62*100/'CD Ratio_3(i)'!F62</f>
        <v>53.194071178434733</v>
      </c>
    </row>
    <row r="63" spans="1:19" x14ac:dyDescent="0.2">
      <c r="A63" s="48">
        <v>53</v>
      </c>
      <c r="B63" s="49" t="s">
        <v>593</v>
      </c>
      <c r="C63" s="61">
        <v>34693</v>
      </c>
      <c r="D63" s="61">
        <v>5722.22</v>
      </c>
      <c r="E63" s="61">
        <f>SCST_OS_22!C63+SCST_OS_22!E63</f>
        <v>40462</v>
      </c>
      <c r="F63" s="61">
        <f>SCST_OS_22!D63+SCST_OS_22!F63</f>
        <v>6802.35</v>
      </c>
      <c r="G63" s="61">
        <f>SHGs_19!E63</f>
        <v>0</v>
      </c>
      <c r="H63" s="61">
        <f>SHGs_19!F63</f>
        <v>0</v>
      </c>
      <c r="I63" s="61">
        <f>Minority_OS_20!O63</f>
        <v>1381</v>
      </c>
      <c r="J63" s="61">
        <f>Minority_OS_20!P63</f>
        <v>249.82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f t="shared" si="3"/>
        <v>76536</v>
      </c>
      <c r="R63" s="61">
        <f t="shared" si="4"/>
        <v>12774.39</v>
      </c>
      <c r="S63" s="69">
        <f>R63*100/'CD Ratio_3(i)'!F63</f>
        <v>94.809603576737842</v>
      </c>
    </row>
    <row r="64" spans="1:19" s="64" customFormat="1" x14ac:dyDescent="0.2">
      <c r="A64" s="390"/>
      <c r="B64" s="140" t="s">
        <v>594</v>
      </c>
      <c r="C64" s="63">
        <f>SUM(C57:C63)</f>
        <v>94482</v>
      </c>
      <c r="D64" s="63">
        <f t="shared" ref="D64:P64" si="9">SUM(D57:D63)</f>
        <v>28624.23</v>
      </c>
      <c r="E64" s="63">
        <f t="shared" si="9"/>
        <v>124860</v>
      </c>
      <c r="F64" s="63">
        <f t="shared" si="9"/>
        <v>21747.739999999998</v>
      </c>
      <c r="G64" s="63">
        <f t="shared" si="9"/>
        <v>0</v>
      </c>
      <c r="H64" s="63">
        <f t="shared" si="9"/>
        <v>0</v>
      </c>
      <c r="I64" s="63">
        <f t="shared" si="9"/>
        <v>40365</v>
      </c>
      <c r="J64" s="63">
        <f t="shared" si="9"/>
        <v>24993.379999999997</v>
      </c>
      <c r="K64" s="63">
        <f t="shared" si="9"/>
        <v>0</v>
      </c>
      <c r="L64" s="63">
        <f t="shared" si="9"/>
        <v>0</v>
      </c>
      <c r="M64" s="63">
        <f t="shared" si="9"/>
        <v>0</v>
      </c>
      <c r="N64" s="63">
        <f t="shared" si="9"/>
        <v>0</v>
      </c>
      <c r="O64" s="63">
        <f t="shared" si="9"/>
        <v>9264</v>
      </c>
      <c r="P64" s="63">
        <f t="shared" si="9"/>
        <v>2087.4499999999998</v>
      </c>
      <c r="Q64" s="63">
        <f t="shared" si="3"/>
        <v>268971</v>
      </c>
      <c r="R64" s="63">
        <f t="shared" si="4"/>
        <v>77452.800000000003</v>
      </c>
      <c r="S64" s="160">
        <f>R64*100/'CD Ratio_3(i)'!F64</f>
        <v>26.811482903182963</v>
      </c>
    </row>
    <row r="65" spans="1:19" s="64" customFormat="1" x14ac:dyDescent="0.2">
      <c r="A65" s="140"/>
      <c r="B65" s="140" t="s">
        <v>0</v>
      </c>
      <c r="C65" s="63">
        <f>C64+C56+C54+C50</f>
        <v>5983053</v>
      </c>
      <c r="D65" s="63">
        <f t="shared" ref="D65:P65" si="10">D64+D56+D54+D50</f>
        <v>3049772.05</v>
      </c>
      <c r="E65" s="63">
        <f t="shared" si="10"/>
        <v>1939736</v>
      </c>
      <c r="F65" s="63">
        <f t="shared" si="10"/>
        <v>1465862.1600000001</v>
      </c>
      <c r="G65" s="63">
        <f t="shared" si="10"/>
        <v>98770</v>
      </c>
      <c r="H65" s="63">
        <f t="shared" si="10"/>
        <v>57234.7</v>
      </c>
      <c r="I65" s="63">
        <f t="shared" si="10"/>
        <v>734891.48690000002</v>
      </c>
      <c r="J65" s="63">
        <f t="shared" si="10"/>
        <v>1101070.0241999999</v>
      </c>
      <c r="K65" s="63">
        <f t="shared" si="10"/>
        <v>191450</v>
      </c>
      <c r="L65" s="63">
        <f t="shared" si="10"/>
        <v>727.82999999999993</v>
      </c>
      <c r="M65" s="63">
        <f t="shared" si="10"/>
        <v>6388</v>
      </c>
      <c r="N65" s="63">
        <f t="shared" si="10"/>
        <v>1139.7799999999997</v>
      </c>
      <c r="O65" s="63">
        <f t="shared" si="10"/>
        <v>451140</v>
      </c>
      <c r="P65" s="63">
        <f t="shared" si="10"/>
        <v>117210.01</v>
      </c>
      <c r="Q65" s="63">
        <f t="shared" si="3"/>
        <v>9405428.4868999999</v>
      </c>
      <c r="R65" s="63">
        <f t="shared" si="4"/>
        <v>5793016.5542000001</v>
      </c>
      <c r="S65" s="160">
        <f>R65*100/'CD Ratio_3(i)'!F65</f>
        <v>21.195571788426687</v>
      </c>
    </row>
    <row r="66" spans="1:19" x14ac:dyDescent="0.2">
      <c r="I66" s="68" t="s">
        <v>1004</v>
      </c>
    </row>
  </sheetData>
  <mergeCells count="12">
    <mergeCell ref="Q4:R4"/>
    <mergeCell ref="C3:S3"/>
    <mergeCell ref="A1:S1"/>
    <mergeCell ref="A3:A5"/>
    <mergeCell ref="B3:B5"/>
    <mergeCell ref="C4:D4"/>
    <mergeCell ref="E4:F4"/>
    <mergeCell ref="G4:H4"/>
    <mergeCell ref="I4:J4"/>
    <mergeCell ref="K4:L4"/>
    <mergeCell ref="M4:N4"/>
    <mergeCell ref="O4:P4"/>
  </mergeCells>
  <pageMargins left="1.95" right="0.2" top="0.25" bottom="0.2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C1C91FC-83A2-4768-8982-51E97B215B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38</vt:i4>
      </vt:variant>
    </vt:vector>
  </HeadingPairs>
  <TitlesOfParts>
    <vt:vector size="78" baseType="lpstr">
      <vt:lpstr>Branch ATM_1</vt:lpstr>
      <vt:lpstr>CD Ratio_2</vt:lpstr>
      <vt:lpstr>CD Ratio_3(i)</vt:lpstr>
      <vt:lpstr>CD Ratio_Dist_3(i)</vt:lpstr>
      <vt:lpstr>CD Ratio_3(ii)</vt:lpstr>
      <vt:lpstr>OutstandingAgri_4</vt:lpstr>
      <vt:lpstr>MSMEoutstanding_5</vt:lpstr>
      <vt:lpstr>Pri Sec_outstanding_6</vt:lpstr>
      <vt:lpstr>Weaker Sec_7</vt:lpstr>
      <vt:lpstr>NPS_OS_8</vt:lpstr>
      <vt:lpstr>ACP_Agri_9(i)</vt:lpstr>
      <vt:lpstr>ACP_Agri_9(ii)</vt:lpstr>
      <vt:lpstr>ACP_MSME_10</vt:lpstr>
      <vt:lpstr>ACP_PS_11(i)</vt:lpstr>
      <vt:lpstr>ACP_PS_11(ii)</vt:lpstr>
      <vt:lpstr>ACP_NPS_12</vt:lpstr>
      <vt:lpstr>NPA_13</vt:lpstr>
      <vt:lpstr>NPA_PS_14</vt:lpstr>
      <vt:lpstr>NPA_NPS_15</vt:lpstr>
      <vt:lpstr>NPA_Govt. Sch16</vt:lpstr>
      <vt:lpstr>KCC_17</vt:lpstr>
      <vt:lpstr>Education Loan_18</vt:lpstr>
      <vt:lpstr>SHGs_19</vt:lpstr>
      <vt:lpstr>Restructured Acs_33</vt:lpstr>
      <vt:lpstr>Minority_OS_20</vt:lpstr>
      <vt:lpstr>Minority_Disb_21</vt:lpstr>
      <vt:lpstr>SCST_OS_22</vt:lpstr>
      <vt:lpstr>SCST_Disb_23</vt:lpstr>
      <vt:lpstr>Women_24</vt:lpstr>
      <vt:lpstr>PMJDY_33</vt:lpstr>
      <vt:lpstr>PMJDY_25</vt:lpstr>
      <vt:lpstr>RSETIs_26</vt:lpstr>
      <vt:lpstr>MUDRA_27</vt:lpstr>
      <vt:lpstr>SUI_28_Dist.</vt:lpstr>
      <vt:lpstr>PMAY_29</vt:lpstr>
      <vt:lpstr>PMJJBY &amp; PMSBY_30</vt:lpstr>
      <vt:lpstr>Aadh_Auh_31</vt:lpstr>
      <vt:lpstr>BC_32</vt:lpstr>
      <vt:lpstr>L1_33</vt:lpstr>
      <vt:lpstr>Aadhaar Auth_31</vt:lpstr>
      <vt:lpstr>Aadh_Auh_31!Print_Area</vt:lpstr>
      <vt:lpstr>'Aadhaar Auth_31'!Print_Area</vt:lpstr>
      <vt:lpstr>'ACP_Agri_9(i)'!Print_Area</vt:lpstr>
      <vt:lpstr>'ACP_Agri_9(ii)'!Print_Area</vt:lpstr>
      <vt:lpstr>ACP_MSME_10!Print_Area</vt:lpstr>
      <vt:lpstr>ACP_NPS_12!Print_Area</vt:lpstr>
      <vt:lpstr>'ACP_PS_11(i)'!Print_Area</vt:lpstr>
      <vt:lpstr>'ACP_PS_11(ii)'!Print_Area</vt:lpstr>
      <vt:lpstr>'Branch ATM_1'!Print_Area</vt:lpstr>
      <vt:lpstr>'CD Ratio_2'!Print_Area</vt:lpstr>
      <vt:lpstr>'CD Ratio_3(i)'!Print_Area</vt:lpstr>
      <vt:lpstr>'CD Ratio_3(ii)'!Print_Area</vt:lpstr>
      <vt:lpstr>'CD Ratio_Dist_3(i)'!Print_Area</vt:lpstr>
      <vt:lpstr>'Education Loan_18'!Print_Area</vt:lpstr>
      <vt:lpstr>KCC_17!Print_Area</vt:lpstr>
      <vt:lpstr>L1_33!Print_Area</vt:lpstr>
      <vt:lpstr>Minority_Disb_21!Print_Area</vt:lpstr>
      <vt:lpstr>Minority_OS_20!Print_Area</vt:lpstr>
      <vt:lpstr>MSMEoutstanding_5!Print_Area</vt:lpstr>
      <vt:lpstr>MUDRA_27!Print_Area</vt:lpstr>
      <vt:lpstr>NPA_13!Print_Area</vt:lpstr>
      <vt:lpstr>'NPA_Govt. Sch16'!Print_Area</vt:lpstr>
      <vt:lpstr>NPA_NPS_15!Print_Area</vt:lpstr>
      <vt:lpstr>NPA_PS_14!Print_Area</vt:lpstr>
      <vt:lpstr>NPS_OS_8!Print_Area</vt:lpstr>
      <vt:lpstr>OutstandingAgri_4!Print_Area</vt:lpstr>
      <vt:lpstr>PMAY_29!Print_Area</vt:lpstr>
      <vt:lpstr>PMJDY_25!Print_Area</vt:lpstr>
      <vt:lpstr>PMJDY_33!Print_Area</vt:lpstr>
      <vt:lpstr>'Pri Sec_outstanding_6'!Print_Area</vt:lpstr>
      <vt:lpstr>RSETIs_26!Print_Area</vt:lpstr>
      <vt:lpstr>SCST_Disb_23!Print_Area</vt:lpstr>
      <vt:lpstr>SCST_OS_22!Print_Area</vt:lpstr>
      <vt:lpstr>SHGs_19!Print_Area</vt:lpstr>
      <vt:lpstr>SUI_28_Dist.!Print_Area</vt:lpstr>
      <vt:lpstr>'Weaker Sec_7'!Print_Area</vt:lpstr>
      <vt:lpstr>Women_24!Print_Area</vt:lpstr>
      <vt:lpstr>'Branch ATM_1'!Print_Titles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2015-10-29T06:25:08Z</dcterms:created>
  <dcterms:modified xsi:type="dcterms:W3CDTF">2018-09-15T11:30:54Z</dcterms:modified>
</cp:coreProperties>
</file>