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firstSheet="8" activeTab="14"/>
  </bookViews>
  <sheets>
    <sheet name="Branch ATM_1" sheetId="1" r:id="rId1"/>
    <sheet name="CD Ratio_2" sheetId="2" r:id="rId2"/>
    <sheet name="CD Ratio_3(i)" sheetId="3" r:id="rId3"/>
    <sheet name="CD Ratio_3(ii)Dist" sheetId="4" r:id="rId4"/>
    <sheet name="OutstandingAgri_4" sheetId="5" r:id="rId5"/>
    <sheet name="MSMEoutstanding_5" sheetId="6" r:id="rId6"/>
    <sheet name="Pri Sec_outstanding_6" sheetId="7" r:id="rId7"/>
    <sheet name="Weaker Sec_7" sheetId="8" r:id="rId8"/>
    <sheet name="NPS_OS_8" sheetId="9" r:id="rId9"/>
    <sheet name="ACP_Agri_9(i)" sheetId="10" r:id="rId10"/>
    <sheet name="ACP_Agri_9(ii)" sheetId="11" r:id="rId11"/>
    <sheet name="ACP_MSME_10" sheetId="12" r:id="rId12"/>
    <sheet name="ACP_PS_11(i)" sheetId="13" r:id="rId13"/>
    <sheet name="ACP_PS_11(ii)" sheetId="14" r:id="rId14"/>
    <sheet name="ACP_NPS_12" sheetId="15" r:id="rId15"/>
    <sheet name="NPA_13" sheetId="16" r:id="rId16"/>
    <sheet name="NPA_PS_14" sheetId="17" r:id="rId17"/>
    <sheet name="NPA_NPS_15" sheetId="18" r:id="rId18"/>
    <sheet name="NPA_Govt. Sch16" sheetId="19" r:id="rId19"/>
    <sheet name="KCC_17" sheetId="20" r:id="rId20"/>
    <sheet name="Education Loan_18" sheetId="21" r:id="rId21"/>
    <sheet name="SHGs_19" sheetId="22" r:id="rId22"/>
    <sheet name="Restructured Acs_33" sheetId="23" state="hidden" r:id="rId23"/>
    <sheet name="Minority_OS_20" sheetId="24" r:id="rId24"/>
    <sheet name="Minority_Disb_21" sheetId="25" r:id="rId25"/>
    <sheet name="SCST_OS_22" sheetId="26" r:id="rId26"/>
    <sheet name="SCST_Disb_23" sheetId="27" r:id="rId27"/>
    <sheet name="Women_24" sheetId="28" r:id="rId28"/>
    <sheet name="PMJDY_25" sheetId="29" state="hidden" r:id="rId29"/>
    <sheet name="RSETIs_26" sheetId="30" state="hidden" r:id="rId30"/>
    <sheet name="MUDRA_27" sheetId="31" state="hidden" r:id="rId31"/>
    <sheet name="SUI_28_Dist." sheetId="32" state="hidden" r:id="rId32"/>
    <sheet name="PMAY_29" sheetId="33" state="hidden" r:id="rId33"/>
    <sheet name="Aadh_Auh_31" sheetId="34" state="hidden" r:id="rId34"/>
    <sheet name="Aadhaar Auth_31" sheetId="35" state="hidden" r:id="rId35"/>
    <sheet name="Sheet1" sheetId="36" state="hidden" r:id="rId36"/>
  </sheets>
  <definedNames>
    <definedName name="_xlnm._FilterDatabase" localSheetId="9" hidden="1">'ACP_Agri_9(i)'!$H$5:$K$51</definedName>
    <definedName name="_xlnm._FilterDatabase" localSheetId="10" hidden="1">'ACP_Agri_9(ii)'!$M$5:$P$56</definedName>
    <definedName name="_xlnm._FilterDatabase" localSheetId="11" hidden="1">ACP_MSME_10!$C$5:$P$56</definedName>
    <definedName name="_xlnm._FilterDatabase" localSheetId="13" hidden="1">'ACP_PS_11(ii)'!$S$5:$T$56</definedName>
    <definedName name="_xlnm._FilterDatabase" localSheetId="1" hidden="1">'CD Ratio_2'!$F$5:$H$54</definedName>
    <definedName name="_xlnm._FilterDatabase" localSheetId="2" hidden="1">'CD Ratio_3(i)'!$C$5:$J$55</definedName>
    <definedName name="_xlnm._FilterDatabase" localSheetId="3" hidden="1">'CD Ratio_3(ii)Dist'!$A$3:$E$56</definedName>
    <definedName name="_xlnm._FilterDatabase" localSheetId="5" hidden="1">MSMEoutstanding_5!$C$5:$N$48</definedName>
    <definedName name="_xlnm._FilterDatabase" localSheetId="4" hidden="1">OutstandingAgri_4!$C$5:$L$47</definedName>
    <definedName name="_xlnm._FilterDatabase" localSheetId="6" hidden="1">'Pri Sec_outstanding_6'!$C$5:$P$52</definedName>
    <definedName name="CompanyName">#REF!</definedName>
    <definedName name="CustomerLookup">#REF!</definedName>
    <definedName name="Invoice_No">#REF!</definedName>
    <definedName name="_xlnm.Print_Area" localSheetId="9">'ACP_Agri_9(i)'!$A$1:$L$58</definedName>
    <definedName name="_xlnm.Print_Area" localSheetId="10">'ACP_Agri_9(ii)'!$A$1:$Q$58</definedName>
    <definedName name="_xlnm.Print_Area" localSheetId="11">ACP_MSME_10!$A$1:$Q$58</definedName>
    <definedName name="_xlnm.Print_Area" localSheetId="14">ACP_NPS_12!$A$1:$Q$58</definedName>
    <definedName name="_xlnm.Print_Area" localSheetId="12">'ACP_PS_11(i)'!$A$1:$Q$58</definedName>
    <definedName name="_xlnm.Print_Area" localSheetId="13">'ACP_PS_11(ii)'!$A$1:$U$58</definedName>
    <definedName name="_xlnm.Print_Area" localSheetId="0">'Branch ATM_1'!$A$1:$G$64</definedName>
    <definedName name="_xlnm.Print_Area" localSheetId="1">'CD Ratio_2'!$A$1:$K$60</definedName>
    <definedName name="_xlnm.Print_Area" localSheetId="2">'CD Ratio_3(i)'!$A$1:$J$58</definedName>
    <definedName name="_xlnm.Print_Area" localSheetId="3">'CD Ratio_3(ii)Dist'!$A$1:$E$57</definedName>
    <definedName name="_xlnm.Print_Area" localSheetId="20">'Education Loan_18'!$A$1:$N$58</definedName>
    <definedName name="_xlnm.Print_Area" localSheetId="19">KCC_17!$A$1:$F$58</definedName>
    <definedName name="_xlnm.Print_Area" localSheetId="24">Minority_Disb_21!$A$1:$P$58</definedName>
    <definedName name="_xlnm.Print_Area" localSheetId="23">Minority_OS_20!$A$1:$P$58</definedName>
    <definedName name="_xlnm.Print_Area" localSheetId="5">MSMEoutstanding_5!$A$1:$O$58</definedName>
    <definedName name="_xlnm.Print_Area" localSheetId="15">NPA_13!$A$1:$G$58</definedName>
    <definedName name="_xlnm.Print_Area" localSheetId="18">'NPA_Govt. Sch16'!$A$1:$AA$58</definedName>
    <definedName name="_xlnm.Print_Area" localSheetId="17">NPA_NPS_15!$A$1:$K$58</definedName>
    <definedName name="_xlnm.Print_Area" localSheetId="16">NPA_PS_14!$A$1:$Q$58</definedName>
    <definedName name="_xlnm.Print_Area" localSheetId="8">NPS_OS_8!$A$1:$N$58</definedName>
    <definedName name="_xlnm.Print_Area" localSheetId="4">OutstandingAgri_4!$A$1:$M$58</definedName>
    <definedName name="_xlnm.Print_Area" localSheetId="6">'Pri Sec_outstanding_6'!$A$1:$Q$58</definedName>
    <definedName name="_xlnm.Print_Area" localSheetId="26">SCST_Disb_23!$A$1:$F$58</definedName>
    <definedName name="_xlnm.Print_Area" localSheetId="25">SCST_OS_22!$A$1:$F$58</definedName>
    <definedName name="_xlnm.Print_Area" localSheetId="21">SHGs_19!$A$1:$J$58</definedName>
    <definedName name="_xlnm.Print_Area" localSheetId="7">'Weaker Sec_7'!$A$1:$S$57</definedName>
    <definedName name="_xlnm.Print_Area" localSheetId="27">Women_24!$A$1:$H$58</definedName>
    <definedName name="rngInvoice">#REF!</definedName>
  </definedNames>
  <calcPr calcId="145621"/>
</workbook>
</file>

<file path=xl/calcChain.xml><?xml version="1.0" encoding="utf-8"?>
<calcChain xmlns="http://schemas.openxmlformats.org/spreadsheetml/2006/main">
  <c r="J59" i="15" l="1"/>
  <c r="S62" i="14"/>
  <c r="Q62" i="14"/>
  <c r="P58" i="11"/>
  <c r="N58" i="11"/>
  <c r="P20" i="6" l="1"/>
  <c r="I60" i="9" l="1"/>
  <c r="H60" i="9"/>
  <c r="S57" i="19" l="1"/>
  <c r="T57" i="19"/>
  <c r="U57" i="19"/>
  <c r="S56" i="19"/>
  <c r="T56" i="19"/>
  <c r="U56" i="19"/>
  <c r="S47" i="19"/>
  <c r="T47" i="19"/>
  <c r="U47" i="19"/>
  <c r="S45" i="19"/>
  <c r="T45" i="19"/>
  <c r="U45" i="19"/>
  <c r="S41" i="19"/>
  <c r="T41" i="19"/>
  <c r="U41" i="19"/>
  <c r="S42" i="19"/>
  <c r="T42" i="19"/>
  <c r="U42" i="19"/>
  <c r="S18" i="19"/>
  <c r="T18" i="19"/>
  <c r="U18" i="19"/>
  <c r="H60" i="12" l="1"/>
  <c r="Q10" i="14" l="1"/>
  <c r="R10" i="14"/>
  <c r="Q14" i="14"/>
  <c r="R14" i="14"/>
  <c r="Q22" i="14"/>
  <c r="R22" i="14"/>
  <c r="Q26" i="14"/>
  <c r="R26" i="14"/>
  <c r="Q30" i="14"/>
  <c r="R30" i="14"/>
  <c r="Q34" i="14"/>
  <c r="R34" i="14"/>
  <c r="Q38" i="14"/>
  <c r="R38" i="14"/>
  <c r="Q46" i="14"/>
  <c r="R46" i="14"/>
  <c r="Q50" i="14"/>
  <c r="R50" i="14"/>
  <c r="Q54" i="14"/>
  <c r="R54" i="14"/>
  <c r="Q6" i="14"/>
  <c r="Q7" i="13"/>
  <c r="Q8" i="13"/>
  <c r="Q9" i="13"/>
  <c r="Q10" i="13"/>
  <c r="Q11" i="13"/>
  <c r="Q12" i="13"/>
  <c r="Q13" i="13"/>
  <c r="Q14" i="13"/>
  <c r="Q15" i="13"/>
  <c r="Q16" i="13"/>
  <c r="Q17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3" i="13"/>
  <c r="Q44" i="13"/>
  <c r="Q46" i="13"/>
  <c r="Q48" i="13"/>
  <c r="Q49" i="13"/>
  <c r="Q50" i="13"/>
  <c r="Q51" i="13"/>
  <c r="Q52" i="13"/>
  <c r="Q53" i="13"/>
  <c r="Q54" i="13"/>
  <c r="Q55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3" i="13"/>
  <c r="L44" i="13"/>
  <c r="L46" i="13"/>
  <c r="L48" i="13"/>
  <c r="L49" i="13"/>
  <c r="L50" i="13"/>
  <c r="L51" i="13"/>
  <c r="L52" i="13"/>
  <c r="L53" i="13"/>
  <c r="L54" i="13"/>
  <c r="L55" i="13"/>
  <c r="G7" i="13"/>
  <c r="G8" i="13"/>
  <c r="G9" i="13"/>
  <c r="G10" i="13"/>
  <c r="G11" i="13"/>
  <c r="G13" i="13"/>
  <c r="G14" i="13"/>
  <c r="G15" i="13"/>
  <c r="G16" i="13"/>
  <c r="G17" i="13"/>
  <c r="G19" i="13"/>
  <c r="G26" i="13"/>
  <c r="G27" i="13"/>
  <c r="G28" i="13"/>
  <c r="G30" i="13"/>
  <c r="G41" i="13"/>
  <c r="G43" i="13"/>
  <c r="D56" i="13"/>
  <c r="D57" i="13" s="1"/>
  <c r="E56" i="13"/>
  <c r="F56" i="13"/>
  <c r="H56" i="13"/>
  <c r="I56" i="13"/>
  <c r="J56" i="13"/>
  <c r="K56" i="13"/>
  <c r="K57" i="13" s="1"/>
  <c r="M56" i="13"/>
  <c r="N56" i="13"/>
  <c r="O56" i="13"/>
  <c r="P56" i="13"/>
  <c r="Q56" i="13" s="1"/>
  <c r="D47" i="13"/>
  <c r="E47" i="13"/>
  <c r="F47" i="13"/>
  <c r="H47" i="13"/>
  <c r="I47" i="13"/>
  <c r="J47" i="13"/>
  <c r="K47" i="13"/>
  <c r="L47" i="13" s="1"/>
  <c r="M47" i="13"/>
  <c r="N47" i="13"/>
  <c r="Q47" i="13" s="1"/>
  <c r="O47" i="13"/>
  <c r="P47" i="13"/>
  <c r="D45" i="13"/>
  <c r="E45" i="13"/>
  <c r="F45" i="13"/>
  <c r="G45" i="13" s="1"/>
  <c r="H45" i="13"/>
  <c r="I45" i="13"/>
  <c r="L45" i="13" s="1"/>
  <c r="J45" i="13"/>
  <c r="K45" i="13"/>
  <c r="M45" i="13"/>
  <c r="N45" i="13"/>
  <c r="O45" i="13"/>
  <c r="O57" i="13" s="1"/>
  <c r="P45" i="13"/>
  <c r="Q45" i="13" s="1"/>
  <c r="D41" i="13"/>
  <c r="D42" i="13" s="1"/>
  <c r="E41" i="13"/>
  <c r="E42" i="13" s="1"/>
  <c r="F41" i="13"/>
  <c r="H41" i="13"/>
  <c r="I41" i="13"/>
  <c r="J41" i="13"/>
  <c r="J42" i="13" s="1"/>
  <c r="K41" i="13"/>
  <c r="K42" i="13" s="1"/>
  <c r="M41" i="13"/>
  <c r="M42" i="13" s="1"/>
  <c r="M57" i="13" s="1"/>
  <c r="N41" i="13"/>
  <c r="O41" i="13"/>
  <c r="P41" i="13"/>
  <c r="O42" i="13"/>
  <c r="E18" i="13"/>
  <c r="F18" i="13"/>
  <c r="G18" i="13" s="1"/>
  <c r="H18" i="13"/>
  <c r="I18" i="13"/>
  <c r="J18" i="13"/>
  <c r="K18" i="13"/>
  <c r="M18" i="13"/>
  <c r="N18" i="13"/>
  <c r="N42" i="13" s="1"/>
  <c r="N57" i="13" s="1"/>
  <c r="O18" i="13"/>
  <c r="P18" i="13"/>
  <c r="Q18" i="13" s="1"/>
  <c r="D18" i="13"/>
  <c r="Q11" i="11"/>
  <c r="Q19" i="11"/>
  <c r="Q26" i="11"/>
  <c r="Q27" i="11"/>
  <c r="Q34" i="11"/>
  <c r="Q35" i="11"/>
  <c r="Q43" i="11"/>
  <c r="Q50" i="11"/>
  <c r="Q51" i="11"/>
  <c r="L7" i="11"/>
  <c r="L8" i="11"/>
  <c r="L9" i="11"/>
  <c r="L10" i="11"/>
  <c r="L11" i="11"/>
  <c r="L12" i="11"/>
  <c r="L13" i="11"/>
  <c r="L14" i="11"/>
  <c r="L15" i="11"/>
  <c r="L16" i="11"/>
  <c r="L17" i="11"/>
  <c r="L19" i="11"/>
  <c r="L20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40" i="11"/>
  <c r="L43" i="11"/>
  <c r="L44" i="11"/>
  <c r="L46" i="11"/>
  <c r="L48" i="11"/>
  <c r="L49" i="11"/>
  <c r="L50" i="11"/>
  <c r="L51" i="11"/>
  <c r="L52" i="11"/>
  <c r="L53" i="11"/>
  <c r="L54" i="11"/>
  <c r="L55" i="11"/>
  <c r="G7" i="11"/>
  <c r="G8" i="11"/>
  <c r="G9" i="11"/>
  <c r="G10" i="11"/>
  <c r="G11" i="11"/>
  <c r="G12" i="11"/>
  <c r="G13" i="11"/>
  <c r="G14" i="11"/>
  <c r="G15" i="11"/>
  <c r="G16" i="11"/>
  <c r="G17" i="11"/>
  <c r="G19" i="11"/>
  <c r="G20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40" i="11"/>
  <c r="G41" i="11"/>
  <c r="G43" i="11"/>
  <c r="G44" i="11"/>
  <c r="G46" i="11"/>
  <c r="G48" i="11"/>
  <c r="G49" i="11"/>
  <c r="G50" i="11"/>
  <c r="G51" i="11"/>
  <c r="G52" i="11"/>
  <c r="G53" i="11"/>
  <c r="G54" i="11"/>
  <c r="G55" i="11"/>
  <c r="G56" i="11"/>
  <c r="D56" i="11"/>
  <c r="E56" i="11"/>
  <c r="F56" i="11"/>
  <c r="H56" i="11"/>
  <c r="I56" i="11"/>
  <c r="J56" i="11"/>
  <c r="K56" i="11"/>
  <c r="L56" i="11" s="1"/>
  <c r="D47" i="11"/>
  <c r="G47" i="11" s="1"/>
  <c r="E47" i="11"/>
  <c r="F47" i="11"/>
  <c r="H47" i="11"/>
  <c r="I47" i="11"/>
  <c r="J47" i="11"/>
  <c r="K47" i="11"/>
  <c r="L47" i="11" s="1"/>
  <c r="D45" i="11"/>
  <c r="E45" i="11"/>
  <c r="F45" i="11"/>
  <c r="G45" i="11" s="1"/>
  <c r="H45" i="11"/>
  <c r="I45" i="11"/>
  <c r="J45" i="11"/>
  <c r="K45" i="11"/>
  <c r="L45" i="11" s="1"/>
  <c r="P45" i="11"/>
  <c r="D41" i="11"/>
  <c r="E41" i="11"/>
  <c r="E42" i="11" s="1"/>
  <c r="F41" i="11"/>
  <c r="F42" i="11" s="1"/>
  <c r="H41" i="11"/>
  <c r="I41" i="11"/>
  <c r="J41" i="11"/>
  <c r="K41" i="11"/>
  <c r="K42" i="11" s="1"/>
  <c r="D18" i="11"/>
  <c r="E18" i="11"/>
  <c r="F18" i="11"/>
  <c r="G18" i="11" s="1"/>
  <c r="H18" i="11"/>
  <c r="I18" i="11"/>
  <c r="I42" i="11" s="1"/>
  <c r="L42" i="11" s="1"/>
  <c r="J18" i="11"/>
  <c r="J42" i="11" s="1"/>
  <c r="K18" i="11"/>
  <c r="L18" i="11" s="1"/>
  <c r="O7" i="11"/>
  <c r="P7" i="11"/>
  <c r="O8" i="11"/>
  <c r="P8" i="11"/>
  <c r="Q8" i="11" s="1"/>
  <c r="O9" i="11"/>
  <c r="P9" i="11"/>
  <c r="Q9" i="11" s="1"/>
  <c r="O10" i="11"/>
  <c r="P10" i="11"/>
  <c r="O11" i="11"/>
  <c r="P11" i="11"/>
  <c r="O12" i="11"/>
  <c r="P12" i="11"/>
  <c r="O13" i="11"/>
  <c r="P13" i="11"/>
  <c r="Q13" i="11" s="1"/>
  <c r="O14" i="11"/>
  <c r="P14" i="11"/>
  <c r="Q14" i="11" s="1"/>
  <c r="O15" i="11"/>
  <c r="P15" i="11"/>
  <c r="O16" i="11"/>
  <c r="P16" i="11"/>
  <c r="Q16" i="11" s="1"/>
  <c r="O17" i="11"/>
  <c r="P17" i="11"/>
  <c r="Q17" i="11" s="1"/>
  <c r="O19" i="11"/>
  <c r="P19" i="11"/>
  <c r="P41" i="11" s="1"/>
  <c r="O20" i="11"/>
  <c r="P20" i="11"/>
  <c r="O21" i="11"/>
  <c r="P21" i="11"/>
  <c r="O22" i="11"/>
  <c r="P22" i="11"/>
  <c r="Q22" i="11" s="1"/>
  <c r="O23" i="11"/>
  <c r="P23" i="11"/>
  <c r="Q23" i="11" s="1"/>
  <c r="O24" i="11"/>
  <c r="P24" i="11"/>
  <c r="O25" i="11"/>
  <c r="P25" i="11"/>
  <c r="O26" i="11"/>
  <c r="P26" i="11"/>
  <c r="O27" i="11"/>
  <c r="P27" i="11"/>
  <c r="O28" i="11"/>
  <c r="P28" i="11"/>
  <c r="O29" i="11"/>
  <c r="P29" i="11"/>
  <c r="Q29" i="11" s="1"/>
  <c r="O30" i="11"/>
  <c r="P30" i="11"/>
  <c r="Q30" i="11" s="1"/>
  <c r="O31" i="11"/>
  <c r="P31" i="11"/>
  <c r="Q31" i="11" s="1"/>
  <c r="O32" i="11"/>
  <c r="P32" i="11"/>
  <c r="Q32" i="11" s="1"/>
  <c r="O33" i="11"/>
  <c r="P33" i="11"/>
  <c r="O34" i="11"/>
  <c r="P34" i="11"/>
  <c r="O35" i="11"/>
  <c r="P35" i="11"/>
  <c r="O36" i="11"/>
  <c r="P36" i="11"/>
  <c r="Q36" i="11" s="1"/>
  <c r="O37" i="11"/>
  <c r="P37" i="11"/>
  <c r="O38" i="11"/>
  <c r="P38" i="11"/>
  <c r="Q38" i="11" s="1"/>
  <c r="O39" i="11"/>
  <c r="P39" i="11"/>
  <c r="Q39" i="11" s="1"/>
  <c r="O40" i="11"/>
  <c r="P40" i="11"/>
  <c r="Q40" i="11" s="1"/>
  <c r="O43" i="11"/>
  <c r="P43" i="11"/>
  <c r="O44" i="11"/>
  <c r="P44" i="11"/>
  <c r="O46" i="11"/>
  <c r="O47" i="11" s="1"/>
  <c r="P46" i="11"/>
  <c r="Q46" i="11" s="1"/>
  <c r="O48" i="11"/>
  <c r="O56" i="11" s="1"/>
  <c r="P48" i="11"/>
  <c r="P56" i="11" s="1"/>
  <c r="O49" i="11"/>
  <c r="P49" i="11"/>
  <c r="Q49" i="11" s="1"/>
  <c r="O50" i="11"/>
  <c r="P50" i="11"/>
  <c r="O51" i="11"/>
  <c r="P51" i="11"/>
  <c r="O52" i="11"/>
  <c r="P52" i="11"/>
  <c r="O53" i="11"/>
  <c r="P53" i="11"/>
  <c r="O54" i="11"/>
  <c r="P54" i="11"/>
  <c r="O55" i="11"/>
  <c r="P55" i="11"/>
  <c r="Q55" i="11" s="1"/>
  <c r="P6" i="11"/>
  <c r="P18" i="11" s="1"/>
  <c r="O6" i="11"/>
  <c r="O18" i="11" s="1"/>
  <c r="M7" i="11"/>
  <c r="Q7" i="14" s="1"/>
  <c r="N7" i="11"/>
  <c r="R7" i="14" s="1"/>
  <c r="M8" i="11"/>
  <c r="Q8" i="14" s="1"/>
  <c r="N8" i="11"/>
  <c r="R8" i="14" s="1"/>
  <c r="M9" i="11"/>
  <c r="Q9" i="14" s="1"/>
  <c r="N9" i="11"/>
  <c r="R9" i="14" s="1"/>
  <c r="M10" i="11"/>
  <c r="N10" i="11"/>
  <c r="Q10" i="11" s="1"/>
  <c r="M11" i="11"/>
  <c r="Q11" i="14" s="1"/>
  <c r="N11" i="11"/>
  <c r="R11" i="14" s="1"/>
  <c r="M12" i="11"/>
  <c r="Q12" i="14" s="1"/>
  <c r="N12" i="11"/>
  <c r="R12" i="14" s="1"/>
  <c r="M13" i="11"/>
  <c r="Q13" i="14" s="1"/>
  <c r="N13" i="11"/>
  <c r="R13" i="14" s="1"/>
  <c r="M14" i="11"/>
  <c r="N14" i="11"/>
  <c r="M15" i="11"/>
  <c r="Q15" i="14" s="1"/>
  <c r="N15" i="11"/>
  <c r="R15" i="14" s="1"/>
  <c r="M16" i="11"/>
  <c r="Q16" i="14" s="1"/>
  <c r="N16" i="11"/>
  <c r="R16" i="14" s="1"/>
  <c r="M17" i="11"/>
  <c r="Q17" i="14" s="1"/>
  <c r="N17" i="11"/>
  <c r="R17" i="14" s="1"/>
  <c r="M19" i="11"/>
  <c r="Q19" i="14" s="1"/>
  <c r="N19" i="11"/>
  <c r="N41" i="11" s="1"/>
  <c r="M20" i="11"/>
  <c r="Q20" i="14" s="1"/>
  <c r="N20" i="11"/>
  <c r="R20" i="14" s="1"/>
  <c r="M21" i="11"/>
  <c r="Q21" i="14" s="1"/>
  <c r="N21" i="11"/>
  <c r="R21" i="14" s="1"/>
  <c r="M22" i="11"/>
  <c r="N22" i="11"/>
  <c r="M23" i="11"/>
  <c r="Q23" i="14" s="1"/>
  <c r="N23" i="11"/>
  <c r="R23" i="14" s="1"/>
  <c r="M24" i="11"/>
  <c r="Q24" i="14" s="1"/>
  <c r="N24" i="11"/>
  <c r="R24" i="14" s="1"/>
  <c r="M25" i="11"/>
  <c r="Q25" i="14" s="1"/>
  <c r="N25" i="11"/>
  <c r="R25" i="14" s="1"/>
  <c r="M26" i="11"/>
  <c r="N26" i="11"/>
  <c r="M27" i="11"/>
  <c r="Q27" i="14" s="1"/>
  <c r="N27" i="11"/>
  <c r="R27" i="14" s="1"/>
  <c r="M28" i="11"/>
  <c r="Q28" i="14" s="1"/>
  <c r="N28" i="11"/>
  <c r="R28" i="14" s="1"/>
  <c r="M29" i="11"/>
  <c r="Q29" i="14" s="1"/>
  <c r="N29" i="11"/>
  <c r="R29" i="14" s="1"/>
  <c r="M30" i="11"/>
  <c r="N30" i="11"/>
  <c r="M31" i="11"/>
  <c r="Q31" i="14" s="1"/>
  <c r="N31" i="11"/>
  <c r="R31" i="14" s="1"/>
  <c r="M32" i="11"/>
  <c r="Q32" i="14" s="1"/>
  <c r="N32" i="11"/>
  <c r="R32" i="14" s="1"/>
  <c r="M33" i="11"/>
  <c r="Q33" i="14" s="1"/>
  <c r="N33" i="11"/>
  <c r="R33" i="14" s="1"/>
  <c r="M34" i="11"/>
  <c r="N34" i="11"/>
  <c r="M35" i="11"/>
  <c r="Q35" i="14" s="1"/>
  <c r="N35" i="11"/>
  <c r="R35" i="14" s="1"/>
  <c r="M36" i="11"/>
  <c r="Q36" i="14" s="1"/>
  <c r="N36" i="11"/>
  <c r="R36" i="14" s="1"/>
  <c r="M37" i="11"/>
  <c r="Q37" i="14" s="1"/>
  <c r="N37" i="11"/>
  <c r="R37" i="14" s="1"/>
  <c r="M38" i="11"/>
  <c r="N38" i="11"/>
  <c r="M39" i="11"/>
  <c r="Q39" i="14" s="1"/>
  <c r="N39" i="11"/>
  <c r="R39" i="14" s="1"/>
  <c r="M40" i="11"/>
  <c r="Q40" i="14" s="1"/>
  <c r="N40" i="11"/>
  <c r="R40" i="14" s="1"/>
  <c r="M43" i="11"/>
  <c r="M45" i="11" s="1"/>
  <c r="N43" i="11"/>
  <c r="N45" i="11" s="1"/>
  <c r="M44" i="11"/>
  <c r="Q44" i="14" s="1"/>
  <c r="N44" i="11"/>
  <c r="R44" i="14" s="1"/>
  <c r="M46" i="11"/>
  <c r="M47" i="11" s="1"/>
  <c r="N46" i="11"/>
  <c r="N47" i="11" s="1"/>
  <c r="M48" i="11"/>
  <c r="Q48" i="14" s="1"/>
  <c r="N48" i="11"/>
  <c r="R48" i="14" s="1"/>
  <c r="M49" i="11"/>
  <c r="Q49" i="14" s="1"/>
  <c r="N49" i="11"/>
  <c r="R49" i="14" s="1"/>
  <c r="M50" i="11"/>
  <c r="N50" i="11"/>
  <c r="M51" i="11"/>
  <c r="Q51" i="14" s="1"/>
  <c r="N51" i="11"/>
  <c r="R51" i="14" s="1"/>
  <c r="M52" i="11"/>
  <c r="Q52" i="14" s="1"/>
  <c r="N52" i="11"/>
  <c r="R52" i="14" s="1"/>
  <c r="M53" i="11"/>
  <c r="Q53" i="14" s="1"/>
  <c r="N53" i="11"/>
  <c r="R53" i="14" s="1"/>
  <c r="M54" i="11"/>
  <c r="N54" i="11"/>
  <c r="M55" i="11"/>
  <c r="Q55" i="14" s="1"/>
  <c r="N55" i="11"/>
  <c r="R55" i="14" s="1"/>
  <c r="N6" i="11"/>
  <c r="N18" i="11" s="1"/>
  <c r="M6" i="11"/>
  <c r="M18" i="11" s="1"/>
  <c r="N42" i="11" l="1"/>
  <c r="Q56" i="11"/>
  <c r="P57" i="11"/>
  <c r="Q18" i="11"/>
  <c r="P42" i="11"/>
  <c r="Q41" i="11"/>
  <c r="F57" i="11"/>
  <c r="E57" i="13"/>
  <c r="K57" i="11"/>
  <c r="L57" i="11" s="1"/>
  <c r="O41" i="11"/>
  <c r="O42" i="11" s="1"/>
  <c r="O57" i="11" s="1"/>
  <c r="E57" i="11"/>
  <c r="Q53" i="11"/>
  <c r="Q45" i="11"/>
  <c r="Q37" i="11"/>
  <c r="Q21" i="11"/>
  <c r="R43" i="14"/>
  <c r="R19" i="14"/>
  <c r="O45" i="11"/>
  <c r="L41" i="11"/>
  <c r="R6" i="14"/>
  <c r="D42" i="11"/>
  <c r="G42" i="11" s="1"/>
  <c r="N56" i="11"/>
  <c r="Q52" i="11"/>
  <c r="Q44" i="11"/>
  <c r="Q28" i="11"/>
  <c r="Q20" i="11"/>
  <c r="Q12" i="11"/>
  <c r="Q43" i="14"/>
  <c r="J57" i="11"/>
  <c r="Q33" i="11"/>
  <c r="Q25" i="11"/>
  <c r="L41" i="13"/>
  <c r="M56" i="11"/>
  <c r="P47" i="11"/>
  <c r="Q47" i="11" s="1"/>
  <c r="I57" i="11"/>
  <c r="Q48" i="11"/>
  <c r="Q24" i="11"/>
  <c r="I42" i="13"/>
  <c r="I57" i="13" s="1"/>
  <c r="L57" i="13" s="1"/>
  <c r="H57" i="13"/>
  <c r="L56" i="13"/>
  <c r="M41" i="11"/>
  <c r="H42" i="11"/>
  <c r="H57" i="11" s="1"/>
  <c r="Q15" i="11"/>
  <c r="Q7" i="11"/>
  <c r="H42" i="13"/>
  <c r="P57" i="13"/>
  <c r="Q57" i="13" s="1"/>
  <c r="J57" i="13"/>
  <c r="Q54" i="11"/>
  <c r="P42" i="13"/>
  <c r="Q42" i="13" s="1"/>
  <c r="F42" i="13"/>
  <c r="Q41" i="13"/>
  <c r="F57" i="13"/>
  <c r="G57" i="13" s="1"/>
  <c r="G42" i="13"/>
  <c r="D56" i="4"/>
  <c r="C56" i="4"/>
  <c r="N57" i="11" l="1"/>
  <c r="G57" i="11"/>
  <c r="Q42" i="11"/>
  <c r="L42" i="13"/>
  <c r="D57" i="11"/>
  <c r="M42" i="11"/>
  <c r="F38" i="1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9" i="8"/>
  <c r="H19" i="8"/>
  <c r="G20" i="8"/>
  <c r="H20" i="8"/>
  <c r="G21" i="8"/>
  <c r="H21" i="8"/>
  <c r="G22" i="8"/>
  <c r="H22" i="8"/>
  <c r="G23" i="8"/>
  <c r="H23" i="8"/>
  <c r="G24" i="8"/>
  <c r="H24" i="8"/>
  <c r="G25" i="8"/>
  <c r="H25" i="8"/>
  <c r="G26" i="8"/>
  <c r="H26" i="8"/>
  <c r="G27" i="8"/>
  <c r="H27" i="8"/>
  <c r="G28" i="8"/>
  <c r="H28" i="8"/>
  <c r="G29" i="8"/>
  <c r="H29" i="8"/>
  <c r="G30" i="8"/>
  <c r="H30" i="8"/>
  <c r="G31" i="8"/>
  <c r="H31" i="8"/>
  <c r="G32" i="8"/>
  <c r="H32" i="8"/>
  <c r="G33" i="8"/>
  <c r="H33" i="8"/>
  <c r="G34" i="8"/>
  <c r="H34" i="8"/>
  <c r="G35" i="8"/>
  <c r="H35" i="8"/>
  <c r="G36" i="8"/>
  <c r="H36" i="8"/>
  <c r="G37" i="8"/>
  <c r="H37" i="8"/>
  <c r="G38" i="8"/>
  <c r="H38" i="8"/>
  <c r="G39" i="8"/>
  <c r="H39" i="8"/>
  <c r="G40" i="8"/>
  <c r="H40" i="8"/>
  <c r="G43" i="8"/>
  <c r="H43" i="8"/>
  <c r="G44" i="8"/>
  <c r="H44" i="8"/>
  <c r="G46" i="8"/>
  <c r="H46" i="8"/>
  <c r="G48" i="8"/>
  <c r="H48" i="8"/>
  <c r="G49" i="8"/>
  <c r="H49" i="8"/>
  <c r="G50" i="8"/>
  <c r="H50" i="8"/>
  <c r="G51" i="8"/>
  <c r="H51" i="8"/>
  <c r="G52" i="8"/>
  <c r="H52" i="8"/>
  <c r="G53" i="8"/>
  <c r="H53" i="8"/>
  <c r="G54" i="8"/>
  <c r="H54" i="8"/>
  <c r="G55" i="8"/>
  <c r="H55" i="8"/>
  <c r="H6" i="8"/>
  <c r="G6" i="8"/>
  <c r="E7" i="8"/>
  <c r="F7" i="8"/>
  <c r="E8" i="8"/>
  <c r="F8" i="8"/>
  <c r="E9" i="8"/>
  <c r="F9" i="8"/>
  <c r="E10" i="8"/>
  <c r="F10" i="8"/>
  <c r="E11" i="8"/>
  <c r="F11" i="8"/>
  <c r="E12" i="8"/>
  <c r="F12" i="8"/>
  <c r="E13" i="8"/>
  <c r="F13" i="8"/>
  <c r="E14" i="8"/>
  <c r="F14" i="8"/>
  <c r="E15" i="8"/>
  <c r="F15" i="8"/>
  <c r="E16" i="8"/>
  <c r="F16" i="8"/>
  <c r="E17" i="8"/>
  <c r="F17" i="8"/>
  <c r="E19" i="8"/>
  <c r="F19" i="8"/>
  <c r="E20" i="8"/>
  <c r="F20" i="8"/>
  <c r="E21" i="8"/>
  <c r="F21" i="8"/>
  <c r="E22" i="8"/>
  <c r="F22" i="8"/>
  <c r="E23" i="8"/>
  <c r="F23" i="8"/>
  <c r="E24" i="8"/>
  <c r="F24" i="8"/>
  <c r="E25" i="8"/>
  <c r="F25" i="8"/>
  <c r="E26" i="8"/>
  <c r="F26" i="8"/>
  <c r="E27" i="8"/>
  <c r="F27" i="8"/>
  <c r="E28" i="8"/>
  <c r="F28" i="8"/>
  <c r="E29" i="8"/>
  <c r="F29" i="8"/>
  <c r="E30" i="8"/>
  <c r="F30" i="8"/>
  <c r="E31" i="8"/>
  <c r="F31" i="8"/>
  <c r="E32" i="8"/>
  <c r="F32" i="8"/>
  <c r="E33" i="8"/>
  <c r="F33" i="8"/>
  <c r="E34" i="8"/>
  <c r="F34" i="8"/>
  <c r="E35" i="8"/>
  <c r="F35" i="8"/>
  <c r="E36" i="8"/>
  <c r="F36" i="8"/>
  <c r="E37" i="8"/>
  <c r="F37" i="8"/>
  <c r="E38" i="8"/>
  <c r="F38" i="8"/>
  <c r="E39" i="8"/>
  <c r="F39" i="8"/>
  <c r="E40" i="8"/>
  <c r="F40" i="8"/>
  <c r="E43" i="8"/>
  <c r="F43" i="8"/>
  <c r="E44" i="8"/>
  <c r="F44" i="8"/>
  <c r="E46" i="8"/>
  <c r="F46" i="8"/>
  <c r="E48" i="8"/>
  <c r="F48" i="8"/>
  <c r="E49" i="8"/>
  <c r="F49" i="8"/>
  <c r="E50" i="8"/>
  <c r="F50" i="8"/>
  <c r="E51" i="8"/>
  <c r="F51" i="8"/>
  <c r="E52" i="8"/>
  <c r="F52" i="8"/>
  <c r="E53" i="8"/>
  <c r="F53" i="8"/>
  <c r="E54" i="8"/>
  <c r="F54" i="8"/>
  <c r="E55" i="8"/>
  <c r="F55" i="8"/>
  <c r="F6" i="8"/>
  <c r="E6" i="8"/>
  <c r="K56" i="8"/>
  <c r="L56" i="8"/>
  <c r="M56" i="8"/>
  <c r="N56" i="8"/>
  <c r="O56" i="8"/>
  <c r="P56" i="8"/>
  <c r="K47" i="8"/>
  <c r="L47" i="8"/>
  <c r="M47" i="8"/>
  <c r="N47" i="8"/>
  <c r="O47" i="8"/>
  <c r="P47" i="8"/>
  <c r="K45" i="8"/>
  <c r="L45" i="8"/>
  <c r="M45" i="8"/>
  <c r="N45" i="8"/>
  <c r="O45" i="8"/>
  <c r="P45" i="8"/>
  <c r="K41" i="8"/>
  <c r="L41" i="8"/>
  <c r="M41" i="8"/>
  <c r="N41" i="8"/>
  <c r="O41" i="8"/>
  <c r="P41" i="8"/>
  <c r="D18" i="8"/>
  <c r="K18" i="8"/>
  <c r="L18" i="8"/>
  <c r="M18" i="8"/>
  <c r="N18" i="8"/>
  <c r="O18" i="8"/>
  <c r="P18" i="8"/>
  <c r="D56" i="22"/>
  <c r="E56" i="22"/>
  <c r="G56" i="8" s="1"/>
  <c r="F56" i="22"/>
  <c r="H56" i="8" s="1"/>
  <c r="G56" i="22"/>
  <c r="H56" i="22"/>
  <c r="I56" i="22"/>
  <c r="J56" i="22"/>
  <c r="D47" i="22"/>
  <c r="E47" i="22"/>
  <c r="G47" i="8" s="1"/>
  <c r="F47" i="22"/>
  <c r="H47" i="8" s="1"/>
  <c r="G47" i="22"/>
  <c r="H47" i="22"/>
  <c r="I47" i="22"/>
  <c r="J47" i="22"/>
  <c r="D45" i="22"/>
  <c r="E45" i="22"/>
  <c r="G45" i="8" s="1"/>
  <c r="F45" i="22"/>
  <c r="H45" i="8" s="1"/>
  <c r="G45" i="22"/>
  <c r="H45" i="22"/>
  <c r="I45" i="22"/>
  <c r="J45" i="22"/>
  <c r="D41" i="22"/>
  <c r="E41" i="22"/>
  <c r="F41" i="22"/>
  <c r="G41" i="22"/>
  <c r="H41" i="22"/>
  <c r="I41" i="22"/>
  <c r="J41" i="22"/>
  <c r="D18" i="22"/>
  <c r="E18" i="22"/>
  <c r="F18" i="22"/>
  <c r="G18" i="22"/>
  <c r="G42" i="22" s="1"/>
  <c r="H18" i="22"/>
  <c r="I18" i="22"/>
  <c r="J18" i="22"/>
  <c r="G41" i="8" l="1"/>
  <c r="H18" i="8"/>
  <c r="G18" i="8"/>
  <c r="Q57" i="11"/>
  <c r="M57" i="11"/>
  <c r="I42" i="22"/>
  <c r="I57" i="22" s="1"/>
  <c r="H41" i="8"/>
  <c r="F42" i="22"/>
  <c r="E42" i="22"/>
  <c r="G57" i="22"/>
  <c r="D42" i="22"/>
  <c r="D57" i="22" s="1"/>
  <c r="N42" i="8"/>
  <c r="N57" i="8" s="1"/>
  <c r="P42" i="8"/>
  <c r="P57" i="8" s="1"/>
  <c r="O42" i="8"/>
  <c r="M42" i="8"/>
  <c r="M57" i="8" s="1"/>
  <c r="L42" i="8"/>
  <c r="K42" i="8"/>
  <c r="K57" i="8" s="1"/>
  <c r="H42" i="22"/>
  <c r="H57" i="22"/>
  <c r="J42" i="22"/>
  <c r="F56" i="21"/>
  <c r="G56" i="21"/>
  <c r="H56" i="21"/>
  <c r="I56" i="21"/>
  <c r="I57" i="21" s="1"/>
  <c r="J56" i="21"/>
  <c r="M56" i="21"/>
  <c r="M57" i="21" s="1"/>
  <c r="N56" i="21"/>
  <c r="N57" i="21" s="1"/>
  <c r="F47" i="21"/>
  <c r="G47" i="21"/>
  <c r="H47" i="21"/>
  <c r="I47" i="21"/>
  <c r="J47" i="21"/>
  <c r="M47" i="21"/>
  <c r="N47" i="21"/>
  <c r="F45" i="21"/>
  <c r="G45" i="21"/>
  <c r="H45" i="21"/>
  <c r="I45" i="21"/>
  <c r="J45" i="21"/>
  <c r="M45" i="21"/>
  <c r="N45" i="21"/>
  <c r="F41" i="21"/>
  <c r="F42" i="21" s="1"/>
  <c r="G41" i="21"/>
  <c r="H41" i="21"/>
  <c r="I41" i="21"/>
  <c r="J41" i="21"/>
  <c r="M41" i="21"/>
  <c r="N41" i="21"/>
  <c r="N42" i="21" s="1"/>
  <c r="M42" i="21"/>
  <c r="F18" i="21"/>
  <c r="G18" i="21"/>
  <c r="H18" i="21"/>
  <c r="H42" i="21" s="1"/>
  <c r="I18" i="21"/>
  <c r="I42" i="21" s="1"/>
  <c r="J18" i="21"/>
  <c r="J42" i="21" s="1"/>
  <c r="J57" i="21" s="1"/>
  <c r="M18" i="21"/>
  <c r="N18" i="21"/>
  <c r="K7" i="21"/>
  <c r="L7" i="21"/>
  <c r="K8" i="21"/>
  <c r="L8" i="21"/>
  <c r="K9" i="21"/>
  <c r="L9" i="21"/>
  <c r="K10" i="21"/>
  <c r="L10" i="21"/>
  <c r="K11" i="21"/>
  <c r="L11" i="21"/>
  <c r="K12" i="21"/>
  <c r="L12" i="21"/>
  <c r="K13" i="21"/>
  <c r="L13" i="21"/>
  <c r="K14" i="21"/>
  <c r="L14" i="21"/>
  <c r="K15" i="21"/>
  <c r="L15" i="21"/>
  <c r="K16" i="21"/>
  <c r="L16" i="21"/>
  <c r="K17" i="21"/>
  <c r="L17" i="21"/>
  <c r="K19" i="21"/>
  <c r="K41" i="21" s="1"/>
  <c r="L19" i="21"/>
  <c r="L41" i="21" s="1"/>
  <c r="K20" i="21"/>
  <c r="L20" i="21"/>
  <c r="K21" i="21"/>
  <c r="L21" i="21"/>
  <c r="K22" i="21"/>
  <c r="L22" i="21"/>
  <c r="K23" i="21"/>
  <c r="L23" i="21"/>
  <c r="K24" i="21"/>
  <c r="L24" i="21"/>
  <c r="K25" i="21"/>
  <c r="L25" i="21"/>
  <c r="K26" i="21"/>
  <c r="L26" i="21"/>
  <c r="K27" i="21"/>
  <c r="L27" i="21"/>
  <c r="K28" i="21"/>
  <c r="L28" i="21"/>
  <c r="K29" i="21"/>
  <c r="L29" i="21"/>
  <c r="K30" i="21"/>
  <c r="L30" i="21"/>
  <c r="K31" i="21"/>
  <c r="L31" i="21"/>
  <c r="K32" i="21"/>
  <c r="L32" i="21"/>
  <c r="K33" i="21"/>
  <c r="L33" i="21"/>
  <c r="K34" i="21"/>
  <c r="L34" i="21"/>
  <c r="K35" i="21"/>
  <c r="L35" i="21"/>
  <c r="K36" i="21"/>
  <c r="L36" i="21"/>
  <c r="K37" i="21"/>
  <c r="L37" i="21"/>
  <c r="K38" i="21"/>
  <c r="L38" i="21"/>
  <c r="K39" i="21"/>
  <c r="L39" i="21"/>
  <c r="K40" i="21"/>
  <c r="L40" i="21"/>
  <c r="K43" i="21"/>
  <c r="L43" i="21"/>
  <c r="K44" i="21"/>
  <c r="K45" i="21" s="1"/>
  <c r="L44" i="21"/>
  <c r="L45" i="21" s="1"/>
  <c r="K46" i="21"/>
  <c r="K47" i="21" s="1"/>
  <c r="L46" i="21"/>
  <c r="L47" i="21" s="1"/>
  <c r="K48" i="21"/>
  <c r="K56" i="21" s="1"/>
  <c r="L48" i="21"/>
  <c r="L56" i="21" s="1"/>
  <c r="K49" i="21"/>
  <c r="L49" i="21"/>
  <c r="K50" i="21"/>
  <c r="L50" i="21"/>
  <c r="K51" i="21"/>
  <c r="L51" i="21"/>
  <c r="K52" i="21"/>
  <c r="L52" i="21"/>
  <c r="K53" i="21"/>
  <c r="L53" i="21"/>
  <c r="K54" i="21"/>
  <c r="L54" i="21"/>
  <c r="K55" i="21"/>
  <c r="L55" i="21"/>
  <c r="L6" i="21"/>
  <c r="L18" i="21" s="1"/>
  <c r="K6" i="21"/>
  <c r="K18" i="21" s="1"/>
  <c r="H13" i="20"/>
  <c r="H14" i="20"/>
  <c r="H17" i="20"/>
  <c r="H22" i="20"/>
  <c r="H23" i="20"/>
  <c r="H26" i="20"/>
  <c r="H30" i="20"/>
  <c r="H31" i="20"/>
  <c r="H34" i="20"/>
  <c r="H38" i="20"/>
  <c r="H39" i="20"/>
  <c r="G48" i="20"/>
  <c r="G49" i="20"/>
  <c r="G53" i="20"/>
  <c r="G58" i="20"/>
  <c r="H58" i="20"/>
  <c r="D18" i="20"/>
  <c r="F7" i="20"/>
  <c r="H7" i="20" s="1"/>
  <c r="F8" i="20"/>
  <c r="H8" i="20" s="1"/>
  <c r="F9" i="20"/>
  <c r="H9" i="20" s="1"/>
  <c r="F10" i="20"/>
  <c r="H10" i="20" s="1"/>
  <c r="F11" i="20"/>
  <c r="H11" i="20" s="1"/>
  <c r="F12" i="20"/>
  <c r="H12" i="20" s="1"/>
  <c r="F13" i="20"/>
  <c r="F14" i="20"/>
  <c r="F15" i="20"/>
  <c r="H15" i="20" s="1"/>
  <c r="F16" i="20"/>
  <c r="H16" i="20" s="1"/>
  <c r="F17" i="20"/>
  <c r="F19" i="20"/>
  <c r="H19" i="20" s="1"/>
  <c r="F20" i="20"/>
  <c r="H20" i="20" s="1"/>
  <c r="F21" i="20"/>
  <c r="H21" i="20" s="1"/>
  <c r="F22" i="20"/>
  <c r="F23" i="20"/>
  <c r="F24" i="20"/>
  <c r="H24" i="20" s="1"/>
  <c r="F25" i="20"/>
  <c r="H25" i="20" s="1"/>
  <c r="F26" i="20"/>
  <c r="F27" i="20"/>
  <c r="H27" i="20" s="1"/>
  <c r="F28" i="20"/>
  <c r="H28" i="20" s="1"/>
  <c r="F29" i="20"/>
  <c r="H29" i="20" s="1"/>
  <c r="F30" i="20"/>
  <c r="F31" i="20"/>
  <c r="F32" i="20"/>
  <c r="H32" i="20" s="1"/>
  <c r="F33" i="20"/>
  <c r="H33" i="20" s="1"/>
  <c r="F34" i="20"/>
  <c r="F35" i="20"/>
  <c r="H35" i="20" s="1"/>
  <c r="F36" i="20"/>
  <c r="H36" i="20" s="1"/>
  <c r="F37" i="20"/>
  <c r="H37" i="20" s="1"/>
  <c r="F38" i="20"/>
  <c r="F39" i="20"/>
  <c r="F40" i="20"/>
  <c r="H40" i="20" s="1"/>
  <c r="F43" i="20"/>
  <c r="H43" i="20" s="1"/>
  <c r="F44" i="20"/>
  <c r="H44" i="20" s="1"/>
  <c r="F46" i="20"/>
  <c r="H46" i="20" s="1"/>
  <c r="F48" i="20"/>
  <c r="H48" i="20" s="1"/>
  <c r="F49" i="20"/>
  <c r="H49" i="20" s="1"/>
  <c r="F50" i="20"/>
  <c r="H50" i="20" s="1"/>
  <c r="F51" i="20"/>
  <c r="H51" i="20" s="1"/>
  <c r="F52" i="20"/>
  <c r="H52" i="20" s="1"/>
  <c r="F53" i="20"/>
  <c r="H53" i="20" s="1"/>
  <c r="F54" i="20"/>
  <c r="H54" i="20" s="1"/>
  <c r="F55" i="20"/>
  <c r="H55" i="20" s="1"/>
  <c r="F6" i="20"/>
  <c r="H6" i="20" s="1"/>
  <c r="E7" i="20"/>
  <c r="G7" i="20" s="1"/>
  <c r="E8" i="20"/>
  <c r="G8" i="20" s="1"/>
  <c r="E9" i="20"/>
  <c r="G9" i="20" s="1"/>
  <c r="E10" i="20"/>
  <c r="G10" i="20" s="1"/>
  <c r="E11" i="20"/>
  <c r="G11" i="20" s="1"/>
  <c r="E12" i="20"/>
  <c r="G12" i="20" s="1"/>
  <c r="E13" i="20"/>
  <c r="G13" i="20" s="1"/>
  <c r="E14" i="20"/>
  <c r="G14" i="20" s="1"/>
  <c r="E15" i="20"/>
  <c r="G15" i="20" s="1"/>
  <c r="E16" i="20"/>
  <c r="G16" i="20" s="1"/>
  <c r="E17" i="20"/>
  <c r="G17" i="20" s="1"/>
  <c r="E19" i="20"/>
  <c r="G19" i="20" s="1"/>
  <c r="E20" i="20"/>
  <c r="G20" i="20" s="1"/>
  <c r="E21" i="20"/>
  <c r="G21" i="20" s="1"/>
  <c r="E22" i="20"/>
  <c r="G22" i="20" s="1"/>
  <c r="E23" i="20"/>
  <c r="G23" i="20" s="1"/>
  <c r="E24" i="20"/>
  <c r="G24" i="20" s="1"/>
  <c r="E25" i="20"/>
  <c r="G25" i="20" s="1"/>
  <c r="E26" i="20"/>
  <c r="G26" i="20" s="1"/>
  <c r="E27" i="20"/>
  <c r="G27" i="20" s="1"/>
  <c r="E28" i="20"/>
  <c r="G28" i="20" s="1"/>
  <c r="E29" i="20"/>
  <c r="G29" i="20" s="1"/>
  <c r="E30" i="20"/>
  <c r="G30" i="20" s="1"/>
  <c r="E31" i="20"/>
  <c r="G31" i="20" s="1"/>
  <c r="E32" i="20"/>
  <c r="G32" i="20" s="1"/>
  <c r="E33" i="20"/>
  <c r="G33" i="20" s="1"/>
  <c r="E34" i="20"/>
  <c r="G34" i="20" s="1"/>
  <c r="E35" i="20"/>
  <c r="G35" i="20" s="1"/>
  <c r="E36" i="20"/>
  <c r="G36" i="20" s="1"/>
  <c r="E37" i="20"/>
  <c r="G37" i="20" s="1"/>
  <c r="E38" i="20"/>
  <c r="G38" i="20" s="1"/>
  <c r="E39" i="20"/>
  <c r="G39" i="20" s="1"/>
  <c r="E40" i="20"/>
  <c r="G40" i="20" s="1"/>
  <c r="E43" i="20"/>
  <c r="G43" i="20" s="1"/>
  <c r="E44" i="20"/>
  <c r="G44" i="20" s="1"/>
  <c r="E46" i="20"/>
  <c r="G46" i="20" s="1"/>
  <c r="E48" i="20"/>
  <c r="E49" i="20"/>
  <c r="E50" i="20"/>
  <c r="G50" i="20" s="1"/>
  <c r="E51" i="20"/>
  <c r="G51" i="20" s="1"/>
  <c r="E52" i="20"/>
  <c r="G52" i="20" s="1"/>
  <c r="E53" i="20"/>
  <c r="E54" i="20"/>
  <c r="G54" i="20" s="1"/>
  <c r="E55" i="20"/>
  <c r="G55" i="20" s="1"/>
  <c r="E6" i="20"/>
  <c r="G6" i="20" s="1"/>
  <c r="J57" i="22" l="1"/>
  <c r="L42" i="21"/>
  <c r="L57" i="21" s="1"/>
  <c r="K42" i="21"/>
  <c r="K57" i="21"/>
  <c r="G42" i="21"/>
  <c r="H57" i="21"/>
  <c r="G57" i="21"/>
  <c r="F57" i="21"/>
  <c r="H42" i="8"/>
  <c r="F57" i="22"/>
  <c r="E57" i="22"/>
  <c r="G42" i="8"/>
  <c r="L57" i="8"/>
  <c r="O57" i="8"/>
  <c r="H35" i="18"/>
  <c r="J35" i="18" s="1"/>
  <c r="D56" i="18"/>
  <c r="E56" i="18"/>
  <c r="F56" i="18"/>
  <c r="G56" i="18"/>
  <c r="H56" i="18"/>
  <c r="J56" i="18"/>
  <c r="D47" i="18"/>
  <c r="E47" i="18"/>
  <c r="F47" i="18"/>
  <c r="G47" i="18"/>
  <c r="H47" i="18"/>
  <c r="D45" i="18"/>
  <c r="E45" i="18"/>
  <c r="F45" i="18"/>
  <c r="G45" i="18"/>
  <c r="H45" i="18"/>
  <c r="D41" i="18"/>
  <c r="E41" i="18"/>
  <c r="F41" i="18"/>
  <c r="F42" i="18" s="1"/>
  <c r="G41" i="18"/>
  <c r="G42" i="18" s="1"/>
  <c r="D18" i="18"/>
  <c r="E18" i="18"/>
  <c r="F18" i="18"/>
  <c r="G18" i="18"/>
  <c r="H18" i="18"/>
  <c r="I7" i="18"/>
  <c r="J7" i="18"/>
  <c r="I8" i="18"/>
  <c r="J8" i="18"/>
  <c r="I9" i="18"/>
  <c r="J9" i="18"/>
  <c r="I10" i="18"/>
  <c r="J10" i="18"/>
  <c r="I11" i="18"/>
  <c r="J11" i="18"/>
  <c r="I12" i="18"/>
  <c r="J12" i="18"/>
  <c r="I13" i="18"/>
  <c r="J13" i="18"/>
  <c r="I14" i="18"/>
  <c r="J14" i="18"/>
  <c r="I15" i="18"/>
  <c r="J15" i="18"/>
  <c r="I16" i="18"/>
  <c r="J16" i="18"/>
  <c r="I17" i="18"/>
  <c r="J17" i="18"/>
  <c r="I19" i="18"/>
  <c r="J19" i="18"/>
  <c r="I20" i="18"/>
  <c r="J20" i="18"/>
  <c r="I21" i="18"/>
  <c r="J21" i="18"/>
  <c r="I22" i="18"/>
  <c r="J22" i="18"/>
  <c r="I23" i="18"/>
  <c r="J23" i="18"/>
  <c r="I24" i="18"/>
  <c r="J24" i="18"/>
  <c r="I25" i="18"/>
  <c r="J25" i="18"/>
  <c r="I26" i="18"/>
  <c r="J26" i="18"/>
  <c r="I27" i="18"/>
  <c r="J27" i="18"/>
  <c r="I28" i="18"/>
  <c r="J28" i="18"/>
  <c r="I29" i="18"/>
  <c r="J29" i="18"/>
  <c r="I30" i="18"/>
  <c r="J30" i="18"/>
  <c r="I31" i="18"/>
  <c r="J31" i="18"/>
  <c r="I32" i="18"/>
  <c r="J32" i="18"/>
  <c r="I33" i="18"/>
  <c r="J33" i="18"/>
  <c r="I34" i="18"/>
  <c r="J34" i="18"/>
  <c r="I35" i="18"/>
  <c r="I36" i="18"/>
  <c r="J36" i="18"/>
  <c r="I37" i="18"/>
  <c r="J37" i="18"/>
  <c r="I38" i="18"/>
  <c r="J38" i="18"/>
  <c r="I39" i="18"/>
  <c r="J39" i="18"/>
  <c r="I40" i="18"/>
  <c r="J40" i="18"/>
  <c r="I43" i="18"/>
  <c r="I45" i="18" s="1"/>
  <c r="J43" i="18"/>
  <c r="J45" i="18" s="1"/>
  <c r="I44" i="18"/>
  <c r="J44" i="18"/>
  <c r="I46" i="18"/>
  <c r="I47" i="18" s="1"/>
  <c r="J46" i="18"/>
  <c r="J47" i="18" s="1"/>
  <c r="I48" i="18"/>
  <c r="J48" i="18"/>
  <c r="I49" i="18"/>
  <c r="J49" i="18"/>
  <c r="I50" i="18"/>
  <c r="J50" i="18"/>
  <c r="I51" i="18"/>
  <c r="J51" i="18"/>
  <c r="I52" i="18"/>
  <c r="J52" i="18"/>
  <c r="I53" i="18"/>
  <c r="J53" i="18"/>
  <c r="I54" i="18"/>
  <c r="J54" i="18"/>
  <c r="I55" i="18"/>
  <c r="J55" i="18"/>
  <c r="L26" i="17"/>
  <c r="L34" i="17"/>
  <c r="E10" i="17"/>
  <c r="E19" i="17"/>
  <c r="E27" i="17"/>
  <c r="E35" i="17"/>
  <c r="E48" i="17"/>
  <c r="D56" i="17"/>
  <c r="F56" i="17"/>
  <c r="G56" i="17"/>
  <c r="H56" i="17"/>
  <c r="I56" i="17"/>
  <c r="J56" i="17"/>
  <c r="K56" i="17"/>
  <c r="M56" i="17"/>
  <c r="N56" i="17"/>
  <c r="D47" i="17"/>
  <c r="F47" i="17"/>
  <c r="G47" i="17"/>
  <c r="H47" i="17"/>
  <c r="I47" i="17"/>
  <c r="J47" i="17"/>
  <c r="K47" i="17"/>
  <c r="M47" i="17"/>
  <c r="N47" i="17"/>
  <c r="D45" i="17"/>
  <c r="F45" i="17"/>
  <c r="G45" i="17"/>
  <c r="H45" i="17"/>
  <c r="I45" i="17"/>
  <c r="J45" i="17"/>
  <c r="K45" i="17"/>
  <c r="M45" i="17"/>
  <c r="N45" i="17"/>
  <c r="D41" i="17"/>
  <c r="F41" i="17"/>
  <c r="G41" i="17"/>
  <c r="H41" i="17"/>
  <c r="I41" i="17"/>
  <c r="I42" i="17" s="1"/>
  <c r="J41" i="17"/>
  <c r="K41" i="17"/>
  <c r="M41" i="17"/>
  <c r="N41" i="17"/>
  <c r="D18" i="17"/>
  <c r="D42" i="17" s="1"/>
  <c r="F18" i="17"/>
  <c r="F42" i="17" s="1"/>
  <c r="G18" i="17"/>
  <c r="H18" i="17"/>
  <c r="H42" i="17" s="1"/>
  <c r="I18" i="17"/>
  <c r="J18" i="17"/>
  <c r="J42" i="17" s="1"/>
  <c r="K18" i="17"/>
  <c r="M18" i="17"/>
  <c r="M42" i="17" s="1"/>
  <c r="N18" i="17"/>
  <c r="O7" i="17"/>
  <c r="P7" i="17"/>
  <c r="O8" i="17"/>
  <c r="P8" i="17"/>
  <c r="O9" i="17"/>
  <c r="P9" i="17"/>
  <c r="O10" i="17"/>
  <c r="L10" i="18" s="1"/>
  <c r="N10" i="18" s="1"/>
  <c r="P10" i="17"/>
  <c r="O11" i="17"/>
  <c r="P11" i="17"/>
  <c r="Q11" i="17" s="1"/>
  <c r="O12" i="17"/>
  <c r="P12" i="17"/>
  <c r="O13" i="17"/>
  <c r="P13" i="17"/>
  <c r="O14" i="17"/>
  <c r="L14" i="18" s="1"/>
  <c r="N14" i="18" s="1"/>
  <c r="P14" i="17"/>
  <c r="O15" i="17"/>
  <c r="P15" i="17"/>
  <c r="O16" i="17"/>
  <c r="P16" i="17"/>
  <c r="O17" i="17"/>
  <c r="P17" i="17"/>
  <c r="O19" i="17"/>
  <c r="P19" i="17"/>
  <c r="O20" i="17"/>
  <c r="P20" i="17"/>
  <c r="O21" i="17"/>
  <c r="P21" i="17"/>
  <c r="O22" i="17"/>
  <c r="L22" i="18" s="1"/>
  <c r="N22" i="18" s="1"/>
  <c r="P22" i="17"/>
  <c r="O23" i="17"/>
  <c r="P23" i="17"/>
  <c r="O24" i="17"/>
  <c r="P24" i="17"/>
  <c r="O25" i="17"/>
  <c r="P25" i="17"/>
  <c r="O26" i="17"/>
  <c r="L26" i="18" s="1"/>
  <c r="N26" i="18" s="1"/>
  <c r="P26" i="17"/>
  <c r="O27" i="17"/>
  <c r="P27" i="17"/>
  <c r="M27" i="18" s="1"/>
  <c r="O27" i="18" s="1"/>
  <c r="O28" i="17"/>
  <c r="P28" i="17"/>
  <c r="O29" i="17"/>
  <c r="P29" i="17"/>
  <c r="O30" i="17"/>
  <c r="P30" i="17"/>
  <c r="O31" i="17"/>
  <c r="P31" i="17"/>
  <c r="O32" i="17"/>
  <c r="P32" i="17"/>
  <c r="O33" i="17"/>
  <c r="P33" i="17"/>
  <c r="O34" i="17"/>
  <c r="L34" i="18" s="1"/>
  <c r="N34" i="18" s="1"/>
  <c r="P34" i="17"/>
  <c r="O35" i="17"/>
  <c r="P35" i="17"/>
  <c r="O36" i="17"/>
  <c r="L36" i="18" s="1"/>
  <c r="N36" i="18" s="1"/>
  <c r="P36" i="17"/>
  <c r="O37" i="17"/>
  <c r="P37" i="17"/>
  <c r="O38" i="17"/>
  <c r="L38" i="18" s="1"/>
  <c r="N38" i="18" s="1"/>
  <c r="P38" i="17"/>
  <c r="O39" i="17"/>
  <c r="P39" i="17"/>
  <c r="O40" i="17"/>
  <c r="L40" i="18" s="1"/>
  <c r="N40" i="18" s="1"/>
  <c r="P40" i="17"/>
  <c r="O43" i="17"/>
  <c r="P43" i="17"/>
  <c r="O44" i="17"/>
  <c r="L44" i="18" s="1"/>
  <c r="N44" i="18" s="1"/>
  <c r="P44" i="17"/>
  <c r="O46" i="17"/>
  <c r="L46" i="18" s="1"/>
  <c r="N46" i="18" s="1"/>
  <c r="P46" i="17"/>
  <c r="P47" i="17" s="1"/>
  <c r="O48" i="17"/>
  <c r="L48" i="18" s="1"/>
  <c r="N48" i="18" s="1"/>
  <c r="P48" i="17"/>
  <c r="O49" i="17"/>
  <c r="P49" i="17"/>
  <c r="O50" i="17"/>
  <c r="L50" i="18" s="1"/>
  <c r="N50" i="18" s="1"/>
  <c r="P50" i="17"/>
  <c r="O51" i="17"/>
  <c r="P51" i="17"/>
  <c r="M51" i="18" s="1"/>
  <c r="O51" i="18" s="1"/>
  <c r="O52" i="17"/>
  <c r="L52" i="18" s="1"/>
  <c r="N52" i="18" s="1"/>
  <c r="P52" i="17"/>
  <c r="O53" i="17"/>
  <c r="P53" i="17"/>
  <c r="O54" i="17"/>
  <c r="L54" i="18" s="1"/>
  <c r="N54" i="18" s="1"/>
  <c r="P54" i="17"/>
  <c r="O55" i="17"/>
  <c r="L55" i="18" s="1"/>
  <c r="N55" i="18" s="1"/>
  <c r="P55" i="17"/>
  <c r="M55" i="18" s="1"/>
  <c r="O55" i="18" s="1"/>
  <c r="D56" i="16"/>
  <c r="D57" i="16" s="1"/>
  <c r="D47" i="16"/>
  <c r="D45" i="16"/>
  <c r="D41" i="16"/>
  <c r="D18" i="16"/>
  <c r="D42" i="16" s="1"/>
  <c r="E46" i="16"/>
  <c r="E47" i="16" s="1"/>
  <c r="P7" i="9"/>
  <c r="P8" i="9"/>
  <c r="P9" i="9"/>
  <c r="P10" i="9"/>
  <c r="P11" i="9"/>
  <c r="P12" i="9"/>
  <c r="P13" i="9"/>
  <c r="P14" i="9"/>
  <c r="P15" i="9"/>
  <c r="P16" i="9"/>
  <c r="P17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3" i="9"/>
  <c r="P44" i="9"/>
  <c r="P46" i="9"/>
  <c r="P48" i="9"/>
  <c r="P49" i="9"/>
  <c r="P50" i="9"/>
  <c r="P51" i="9"/>
  <c r="P52" i="9"/>
  <c r="P53" i="9"/>
  <c r="P54" i="9"/>
  <c r="P55" i="9"/>
  <c r="D56" i="9"/>
  <c r="E56" i="9"/>
  <c r="E57" i="9" s="1"/>
  <c r="F56" i="9"/>
  <c r="G56" i="9"/>
  <c r="G57" i="9" s="1"/>
  <c r="H56" i="9"/>
  <c r="I56" i="9"/>
  <c r="I57" i="9" s="1"/>
  <c r="J56" i="9"/>
  <c r="K56" i="9"/>
  <c r="L56" i="9"/>
  <c r="D47" i="9"/>
  <c r="E47" i="9"/>
  <c r="F47" i="9"/>
  <c r="G47" i="9"/>
  <c r="H47" i="9"/>
  <c r="I47" i="9"/>
  <c r="J47" i="9"/>
  <c r="K47" i="9"/>
  <c r="L47" i="9"/>
  <c r="D45" i="9"/>
  <c r="E45" i="9"/>
  <c r="F45" i="9"/>
  <c r="G45" i="9"/>
  <c r="H45" i="9"/>
  <c r="I45" i="9"/>
  <c r="J45" i="9"/>
  <c r="K45" i="9"/>
  <c r="L45" i="9"/>
  <c r="N45" i="9"/>
  <c r="I42" i="9"/>
  <c r="K42" i="9"/>
  <c r="D41" i="9"/>
  <c r="D42" i="9" s="1"/>
  <c r="D57" i="9" s="1"/>
  <c r="E41" i="9"/>
  <c r="E42" i="9" s="1"/>
  <c r="F41" i="9"/>
  <c r="F42" i="9" s="1"/>
  <c r="G41" i="9"/>
  <c r="G42" i="9" s="1"/>
  <c r="H41" i="9"/>
  <c r="I41" i="9"/>
  <c r="J41" i="9"/>
  <c r="J42" i="9" s="1"/>
  <c r="J57" i="9" s="1"/>
  <c r="K41" i="9"/>
  <c r="L41" i="9"/>
  <c r="D18" i="9"/>
  <c r="E18" i="9"/>
  <c r="F18" i="9"/>
  <c r="G18" i="9"/>
  <c r="H18" i="9"/>
  <c r="I18" i="9"/>
  <c r="J18" i="9"/>
  <c r="K18" i="9"/>
  <c r="L18" i="9"/>
  <c r="M7" i="9"/>
  <c r="N7" i="9"/>
  <c r="M8" i="9"/>
  <c r="N8" i="9"/>
  <c r="O8" i="9" s="1"/>
  <c r="M9" i="9"/>
  <c r="N9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O16" i="9" s="1"/>
  <c r="M17" i="9"/>
  <c r="N17" i="9"/>
  <c r="M19" i="9"/>
  <c r="N19" i="9"/>
  <c r="K19" i="18" s="1"/>
  <c r="M20" i="9"/>
  <c r="N20" i="9"/>
  <c r="M21" i="9"/>
  <c r="N21" i="9"/>
  <c r="M22" i="9"/>
  <c r="N22" i="9"/>
  <c r="M23" i="9"/>
  <c r="N23" i="9"/>
  <c r="M24" i="9"/>
  <c r="N24" i="9"/>
  <c r="M25" i="9"/>
  <c r="N25" i="9"/>
  <c r="O25" i="9" s="1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O33" i="9" s="1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3" i="9"/>
  <c r="N43" i="9"/>
  <c r="M44" i="9"/>
  <c r="M45" i="9" s="1"/>
  <c r="N44" i="9"/>
  <c r="M46" i="9"/>
  <c r="M47" i="9" s="1"/>
  <c r="N46" i="9"/>
  <c r="N47" i="9" s="1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D56" i="7"/>
  <c r="E56" i="7"/>
  <c r="F56" i="7"/>
  <c r="G56" i="7"/>
  <c r="H56" i="7"/>
  <c r="I56" i="7"/>
  <c r="J56" i="7"/>
  <c r="J57" i="7" s="1"/>
  <c r="K56" i="7"/>
  <c r="L56" i="7"/>
  <c r="L57" i="7" s="1"/>
  <c r="M56" i="7"/>
  <c r="N56" i="7"/>
  <c r="N57" i="7" s="1"/>
  <c r="D47" i="7"/>
  <c r="E47" i="7"/>
  <c r="F47" i="7"/>
  <c r="F57" i="7" s="1"/>
  <c r="G47" i="7"/>
  <c r="H47" i="7"/>
  <c r="I47" i="7"/>
  <c r="J47" i="7"/>
  <c r="K47" i="7"/>
  <c r="L47" i="7"/>
  <c r="M47" i="7"/>
  <c r="N47" i="7"/>
  <c r="D45" i="7"/>
  <c r="E45" i="7"/>
  <c r="F45" i="7"/>
  <c r="G45" i="7"/>
  <c r="H45" i="7"/>
  <c r="I45" i="7"/>
  <c r="J45" i="7"/>
  <c r="K45" i="7"/>
  <c r="L45" i="7"/>
  <c r="M45" i="7"/>
  <c r="N45" i="7"/>
  <c r="D42" i="7"/>
  <c r="J42" i="7"/>
  <c r="D41" i="7"/>
  <c r="E41" i="7"/>
  <c r="F41" i="7"/>
  <c r="F42" i="7" s="1"/>
  <c r="G41" i="7"/>
  <c r="G42" i="7" s="1"/>
  <c r="H41" i="7"/>
  <c r="H42" i="7" s="1"/>
  <c r="I41" i="7"/>
  <c r="I42" i="7" s="1"/>
  <c r="J41" i="7"/>
  <c r="K41" i="7"/>
  <c r="L41" i="7"/>
  <c r="L42" i="7" s="1"/>
  <c r="M41" i="7"/>
  <c r="N41" i="7"/>
  <c r="N42" i="7" s="1"/>
  <c r="D18" i="7"/>
  <c r="E18" i="7"/>
  <c r="F18" i="7"/>
  <c r="G18" i="7"/>
  <c r="H18" i="7"/>
  <c r="I18" i="7"/>
  <c r="J18" i="7"/>
  <c r="K18" i="7"/>
  <c r="L18" i="7"/>
  <c r="M18" i="7"/>
  <c r="N18" i="7"/>
  <c r="P11" i="7"/>
  <c r="F11" i="16" s="1"/>
  <c r="O24" i="7"/>
  <c r="E24" i="16" s="1"/>
  <c r="P9" i="6"/>
  <c r="P17" i="6"/>
  <c r="P25" i="6"/>
  <c r="P33" i="6"/>
  <c r="P51" i="6"/>
  <c r="M38" i="6"/>
  <c r="O38" i="7" s="1"/>
  <c r="E38" i="16" s="1"/>
  <c r="N38" i="6"/>
  <c r="O38" i="6"/>
  <c r="D56" i="6"/>
  <c r="E56" i="6"/>
  <c r="F56" i="6"/>
  <c r="G56" i="6"/>
  <c r="H56" i="6"/>
  <c r="I56" i="6"/>
  <c r="J56" i="6"/>
  <c r="K56" i="6"/>
  <c r="L56" i="6"/>
  <c r="D47" i="6"/>
  <c r="E47" i="6"/>
  <c r="F47" i="6"/>
  <c r="G47" i="6"/>
  <c r="H47" i="6"/>
  <c r="I47" i="6"/>
  <c r="J47" i="6"/>
  <c r="K47" i="6"/>
  <c r="L47" i="6"/>
  <c r="D45" i="6"/>
  <c r="E45" i="6"/>
  <c r="F45" i="6"/>
  <c r="G45" i="6"/>
  <c r="H45" i="6"/>
  <c r="I45" i="6"/>
  <c r="J45" i="6"/>
  <c r="K45" i="6"/>
  <c r="L45" i="6"/>
  <c r="D41" i="6"/>
  <c r="E41" i="6"/>
  <c r="F41" i="6"/>
  <c r="G41" i="6"/>
  <c r="H41" i="6"/>
  <c r="I41" i="6"/>
  <c r="J41" i="6"/>
  <c r="K41" i="6"/>
  <c r="L41" i="6"/>
  <c r="D18" i="6"/>
  <c r="E18" i="6"/>
  <c r="E42" i="6" s="1"/>
  <c r="F18" i="6"/>
  <c r="G18" i="6"/>
  <c r="H18" i="6"/>
  <c r="I18" i="6"/>
  <c r="I42" i="6" s="1"/>
  <c r="J18" i="6"/>
  <c r="K18" i="6"/>
  <c r="L18" i="6"/>
  <c r="O7" i="6"/>
  <c r="O8" i="6"/>
  <c r="O9" i="6"/>
  <c r="O10" i="6"/>
  <c r="O11" i="6"/>
  <c r="O12" i="6"/>
  <c r="O13" i="6"/>
  <c r="O14" i="6"/>
  <c r="O15" i="6"/>
  <c r="O16" i="6"/>
  <c r="O17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9" i="6"/>
  <c r="O40" i="6"/>
  <c r="O43" i="6"/>
  <c r="O44" i="6"/>
  <c r="O46" i="6"/>
  <c r="O48" i="6"/>
  <c r="O49" i="6"/>
  <c r="O50" i="6"/>
  <c r="O51" i="6"/>
  <c r="O52" i="6"/>
  <c r="O53" i="6"/>
  <c r="O54" i="6"/>
  <c r="O55" i="6"/>
  <c r="O6" i="6"/>
  <c r="M7" i="6"/>
  <c r="N7" i="6"/>
  <c r="M8" i="6"/>
  <c r="N8" i="6"/>
  <c r="P8" i="7" s="1"/>
  <c r="F8" i="16" s="1"/>
  <c r="M9" i="6"/>
  <c r="O9" i="7" s="1"/>
  <c r="E9" i="16" s="1"/>
  <c r="N9" i="6"/>
  <c r="L9" i="17" s="1"/>
  <c r="M10" i="6"/>
  <c r="O10" i="7" s="1"/>
  <c r="E10" i="16" s="1"/>
  <c r="N10" i="6"/>
  <c r="M11" i="6"/>
  <c r="N11" i="6"/>
  <c r="L11" i="17" s="1"/>
  <c r="M12" i="6"/>
  <c r="N12" i="6"/>
  <c r="P12" i="7" s="1"/>
  <c r="F12" i="16" s="1"/>
  <c r="M13" i="6"/>
  <c r="N13" i="6"/>
  <c r="L13" i="17" s="1"/>
  <c r="M14" i="6"/>
  <c r="O14" i="7" s="1"/>
  <c r="E14" i="16" s="1"/>
  <c r="N14" i="6"/>
  <c r="M15" i="6"/>
  <c r="N15" i="6"/>
  <c r="M16" i="6"/>
  <c r="N16" i="6"/>
  <c r="P16" i="7" s="1"/>
  <c r="F16" i="16" s="1"/>
  <c r="M17" i="6"/>
  <c r="O17" i="7" s="1"/>
  <c r="E17" i="16" s="1"/>
  <c r="N17" i="6"/>
  <c r="L17" i="17" s="1"/>
  <c r="M19" i="6"/>
  <c r="O19" i="7" s="1"/>
  <c r="E19" i="16" s="1"/>
  <c r="N19" i="6"/>
  <c r="M20" i="6"/>
  <c r="N20" i="6"/>
  <c r="P20" i="7" s="1"/>
  <c r="M21" i="6"/>
  <c r="N21" i="6"/>
  <c r="L21" i="17" s="1"/>
  <c r="M22" i="6"/>
  <c r="N22" i="6"/>
  <c r="P22" i="6" s="1"/>
  <c r="M23" i="6"/>
  <c r="O23" i="7" s="1"/>
  <c r="E23" i="16" s="1"/>
  <c r="N23" i="6"/>
  <c r="M24" i="6"/>
  <c r="N24" i="6"/>
  <c r="M25" i="6"/>
  <c r="N25" i="6"/>
  <c r="P25" i="7" s="1"/>
  <c r="F25" i="16" s="1"/>
  <c r="M26" i="6"/>
  <c r="O26" i="7" s="1"/>
  <c r="E26" i="16" s="1"/>
  <c r="N26" i="6"/>
  <c r="P26" i="6" s="1"/>
  <c r="M27" i="6"/>
  <c r="O27" i="7" s="1"/>
  <c r="E27" i="16" s="1"/>
  <c r="N27" i="6"/>
  <c r="M28" i="6"/>
  <c r="N28" i="6"/>
  <c r="M29" i="6"/>
  <c r="N29" i="6"/>
  <c r="L29" i="17" s="1"/>
  <c r="M30" i="6"/>
  <c r="N30" i="6"/>
  <c r="P30" i="6" s="1"/>
  <c r="M31" i="6"/>
  <c r="O31" i="7" s="1"/>
  <c r="E31" i="16" s="1"/>
  <c r="N31" i="6"/>
  <c r="M32" i="6"/>
  <c r="N32" i="6"/>
  <c r="M33" i="6"/>
  <c r="N33" i="6"/>
  <c r="P33" i="7" s="1"/>
  <c r="F33" i="16" s="1"/>
  <c r="M34" i="6"/>
  <c r="O34" i="7" s="1"/>
  <c r="E34" i="16" s="1"/>
  <c r="N34" i="6"/>
  <c r="P34" i="6" s="1"/>
  <c r="M35" i="6"/>
  <c r="O35" i="7" s="1"/>
  <c r="E35" i="16" s="1"/>
  <c r="N35" i="6"/>
  <c r="M36" i="6"/>
  <c r="N36" i="6"/>
  <c r="P36" i="7" s="1"/>
  <c r="M37" i="6"/>
  <c r="N37" i="6"/>
  <c r="L37" i="17" s="1"/>
  <c r="M39" i="6"/>
  <c r="O39" i="7" s="1"/>
  <c r="E39" i="16" s="1"/>
  <c r="N39" i="6"/>
  <c r="P39" i="7" s="1"/>
  <c r="F39" i="16" s="1"/>
  <c r="G39" i="16" s="1"/>
  <c r="M40" i="6"/>
  <c r="N40" i="6"/>
  <c r="M43" i="6"/>
  <c r="N43" i="6"/>
  <c r="P43" i="6" s="1"/>
  <c r="M44" i="6"/>
  <c r="O44" i="7" s="1"/>
  <c r="N44" i="6"/>
  <c r="L44" i="17" s="1"/>
  <c r="M46" i="6"/>
  <c r="O46" i="7" s="1"/>
  <c r="O47" i="7" s="1"/>
  <c r="N46" i="6"/>
  <c r="P46" i="6" s="1"/>
  <c r="M48" i="6"/>
  <c r="O48" i="7" s="1"/>
  <c r="N48" i="6"/>
  <c r="M49" i="6"/>
  <c r="N49" i="6"/>
  <c r="M50" i="6"/>
  <c r="N50" i="6"/>
  <c r="L50" i="17" s="1"/>
  <c r="M51" i="6"/>
  <c r="O51" i="7" s="1"/>
  <c r="E51" i="16" s="1"/>
  <c r="N51" i="6"/>
  <c r="P51" i="7" s="1"/>
  <c r="F51" i="16" s="1"/>
  <c r="M52" i="6"/>
  <c r="N52" i="6"/>
  <c r="M53" i="6"/>
  <c r="N53" i="6"/>
  <c r="L53" i="17" s="1"/>
  <c r="M54" i="6"/>
  <c r="O54" i="7" s="1"/>
  <c r="E54" i="16" s="1"/>
  <c r="N54" i="6"/>
  <c r="P54" i="6" s="1"/>
  <c r="M55" i="6"/>
  <c r="O55" i="7" s="1"/>
  <c r="E55" i="16" s="1"/>
  <c r="N55" i="6"/>
  <c r="P55" i="6" s="1"/>
  <c r="P8" i="5"/>
  <c r="P10" i="5"/>
  <c r="P26" i="5"/>
  <c r="P32" i="5"/>
  <c r="P34" i="5"/>
  <c r="P40" i="5"/>
  <c r="P50" i="5"/>
  <c r="P58" i="5"/>
  <c r="O7" i="5"/>
  <c r="O8" i="5"/>
  <c r="O9" i="5"/>
  <c r="O10" i="5"/>
  <c r="O11" i="5"/>
  <c r="O12" i="5"/>
  <c r="O13" i="5"/>
  <c r="O14" i="5"/>
  <c r="O15" i="5"/>
  <c r="O16" i="5"/>
  <c r="O17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3" i="5"/>
  <c r="N44" i="5"/>
  <c r="N46" i="5"/>
  <c r="N48" i="5"/>
  <c r="N49" i="5"/>
  <c r="N50" i="5"/>
  <c r="N51" i="5"/>
  <c r="N52" i="5"/>
  <c r="N53" i="5"/>
  <c r="N54" i="5"/>
  <c r="N55" i="5"/>
  <c r="N6" i="5"/>
  <c r="M7" i="5"/>
  <c r="M9" i="5"/>
  <c r="M15" i="5"/>
  <c r="M17" i="5"/>
  <c r="M23" i="5"/>
  <c r="M25" i="5"/>
  <c r="M31" i="5"/>
  <c r="M33" i="5"/>
  <c r="M39" i="5"/>
  <c r="M49" i="5"/>
  <c r="M55" i="5"/>
  <c r="D56" i="5"/>
  <c r="E56" i="5"/>
  <c r="E56" i="20" s="1"/>
  <c r="F56" i="5"/>
  <c r="F56" i="20" s="1"/>
  <c r="G56" i="5"/>
  <c r="H56" i="5"/>
  <c r="I56" i="5"/>
  <c r="J56" i="5"/>
  <c r="D47" i="5"/>
  <c r="E47" i="5"/>
  <c r="E47" i="20" s="1"/>
  <c r="F47" i="5"/>
  <c r="F47" i="20" s="1"/>
  <c r="G47" i="5"/>
  <c r="H47" i="5"/>
  <c r="I47" i="5"/>
  <c r="J47" i="5"/>
  <c r="J57" i="5" s="1"/>
  <c r="D45" i="5"/>
  <c r="E45" i="5"/>
  <c r="E45" i="20" s="1"/>
  <c r="F45" i="5"/>
  <c r="F45" i="20" s="1"/>
  <c r="G45" i="5"/>
  <c r="H45" i="5"/>
  <c r="I45" i="5"/>
  <c r="J45" i="5"/>
  <c r="I42" i="5"/>
  <c r="D41" i="5"/>
  <c r="D42" i="5" s="1"/>
  <c r="E41" i="5"/>
  <c r="E41" i="20" s="1"/>
  <c r="F41" i="5"/>
  <c r="G41" i="5"/>
  <c r="H41" i="5"/>
  <c r="H42" i="5" s="1"/>
  <c r="I41" i="5"/>
  <c r="J41" i="5"/>
  <c r="J42" i="5" s="1"/>
  <c r="D18" i="5"/>
  <c r="E18" i="5"/>
  <c r="E18" i="20" s="1"/>
  <c r="F18" i="5"/>
  <c r="F18" i="20" s="1"/>
  <c r="H18" i="20" s="1"/>
  <c r="G18" i="5"/>
  <c r="G42" i="5" s="1"/>
  <c r="H18" i="5"/>
  <c r="I18" i="5"/>
  <c r="J18" i="5"/>
  <c r="K7" i="5"/>
  <c r="O7" i="7" s="1"/>
  <c r="E7" i="16" s="1"/>
  <c r="L7" i="5"/>
  <c r="E7" i="17" s="1"/>
  <c r="K8" i="5"/>
  <c r="L8" i="5"/>
  <c r="E8" i="17" s="1"/>
  <c r="K9" i="5"/>
  <c r="L9" i="5"/>
  <c r="P9" i="7" s="1"/>
  <c r="F9" i="16" s="1"/>
  <c r="K10" i="5"/>
  <c r="L10" i="5"/>
  <c r="M10" i="5" s="1"/>
  <c r="K11" i="5"/>
  <c r="L11" i="5"/>
  <c r="E11" i="17" s="1"/>
  <c r="K12" i="5"/>
  <c r="L12" i="5"/>
  <c r="M12" i="5" s="1"/>
  <c r="K13" i="5"/>
  <c r="O13" i="7" s="1"/>
  <c r="E13" i="16" s="1"/>
  <c r="L13" i="5"/>
  <c r="E13" i="17" s="1"/>
  <c r="K14" i="5"/>
  <c r="L14" i="5"/>
  <c r="E14" i="17" s="1"/>
  <c r="K15" i="5"/>
  <c r="O15" i="7" s="1"/>
  <c r="E15" i="16" s="1"/>
  <c r="L15" i="5"/>
  <c r="E15" i="17" s="1"/>
  <c r="K16" i="5"/>
  <c r="P16" i="5" s="1"/>
  <c r="L16" i="5"/>
  <c r="E16" i="17" s="1"/>
  <c r="K17" i="5"/>
  <c r="L17" i="5"/>
  <c r="P17" i="7" s="1"/>
  <c r="F17" i="16" s="1"/>
  <c r="K19" i="5"/>
  <c r="K41" i="5" s="1"/>
  <c r="K42" i="5" s="1"/>
  <c r="L19" i="5"/>
  <c r="L41" i="5" s="1"/>
  <c r="K20" i="5"/>
  <c r="L20" i="5"/>
  <c r="M20" i="5" s="1"/>
  <c r="K21" i="5"/>
  <c r="L21" i="5"/>
  <c r="P21" i="5" s="1"/>
  <c r="K22" i="5"/>
  <c r="O22" i="7" s="1"/>
  <c r="E22" i="16" s="1"/>
  <c r="L22" i="5"/>
  <c r="E22" i="17" s="1"/>
  <c r="K23" i="5"/>
  <c r="L23" i="5"/>
  <c r="E23" i="17" s="1"/>
  <c r="K24" i="5"/>
  <c r="P24" i="5" s="1"/>
  <c r="L24" i="5"/>
  <c r="E24" i="17" s="1"/>
  <c r="K25" i="5"/>
  <c r="L25" i="5"/>
  <c r="E25" i="17" s="1"/>
  <c r="K26" i="5"/>
  <c r="L26" i="5"/>
  <c r="P26" i="7" s="1"/>
  <c r="F26" i="16" s="1"/>
  <c r="K27" i="5"/>
  <c r="L27" i="5"/>
  <c r="P27" i="5" s="1"/>
  <c r="K28" i="5"/>
  <c r="L28" i="5"/>
  <c r="M28" i="5" s="1"/>
  <c r="K29" i="5"/>
  <c r="L29" i="5"/>
  <c r="P29" i="5" s="1"/>
  <c r="K30" i="5"/>
  <c r="O30" i="7" s="1"/>
  <c r="E30" i="16" s="1"/>
  <c r="L30" i="5"/>
  <c r="E30" i="17" s="1"/>
  <c r="K31" i="5"/>
  <c r="L31" i="5"/>
  <c r="E31" i="17" s="1"/>
  <c r="K32" i="5"/>
  <c r="O32" i="7" s="1"/>
  <c r="E32" i="16" s="1"/>
  <c r="L32" i="5"/>
  <c r="E32" i="17" s="1"/>
  <c r="K33" i="5"/>
  <c r="L33" i="5"/>
  <c r="E33" i="17" s="1"/>
  <c r="K34" i="5"/>
  <c r="L34" i="5"/>
  <c r="P34" i="7" s="1"/>
  <c r="F34" i="16" s="1"/>
  <c r="K35" i="5"/>
  <c r="L35" i="5"/>
  <c r="P35" i="5" s="1"/>
  <c r="K36" i="5"/>
  <c r="L36" i="5"/>
  <c r="M36" i="5" s="1"/>
  <c r="K37" i="5"/>
  <c r="L37" i="5"/>
  <c r="P37" i="5" s="1"/>
  <c r="K38" i="5"/>
  <c r="L38" i="5"/>
  <c r="P38" i="5" s="1"/>
  <c r="K39" i="5"/>
  <c r="L39" i="5"/>
  <c r="E39" i="17" s="1"/>
  <c r="K40" i="5"/>
  <c r="O40" i="7" s="1"/>
  <c r="E40" i="16" s="1"/>
  <c r="L40" i="5"/>
  <c r="E40" i="17" s="1"/>
  <c r="K43" i="5"/>
  <c r="K45" i="5" s="1"/>
  <c r="L43" i="5"/>
  <c r="L45" i="5" s="1"/>
  <c r="K44" i="5"/>
  <c r="L44" i="5"/>
  <c r="M44" i="5" s="1"/>
  <c r="K46" i="5"/>
  <c r="K47" i="5" s="1"/>
  <c r="L46" i="5"/>
  <c r="P46" i="5" s="1"/>
  <c r="K48" i="5"/>
  <c r="K56" i="5" s="1"/>
  <c r="K57" i="5" s="1"/>
  <c r="L48" i="5"/>
  <c r="M48" i="5" s="1"/>
  <c r="K49" i="5"/>
  <c r="L49" i="5"/>
  <c r="P49" i="5" s="1"/>
  <c r="K50" i="5"/>
  <c r="O50" i="7" s="1"/>
  <c r="E50" i="16" s="1"/>
  <c r="L50" i="5"/>
  <c r="M50" i="5" s="1"/>
  <c r="K51" i="5"/>
  <c r="L51" i="5"/>
  <c r="E51" i="17" s="1"/>
  <c r="K52" i="5"/>
  <c r="O52" i="7" s="1"/>
  <c r="E52" i="16" s="1"/>
  <c r="L52" i="5"/>
  <c r="M52" i="5" s="1"/>
  <c r="K53" i="5"/>
  <c r="L53" i="5"/>
  <c r="P53" i="5" s="1"/>
  <c r="K54" i="5"/>
  <c r="L54" i="5"/>
  <c r="P54" i="5" s="1"/>
  <c r="K55" i="5"/>
  <c r="L55" i="5"/>
  <c r="P55" i="5" s="1"/>
  <c r="K7" i="3"/>
  <c r="L7" i="3"/>
  <c r="K8" i="3"/>
  <c r="L8" i="3"/>
  <c r="N8" i="3" s="1"/>
  <c r="K9" i="3"/>
  <c r="M9" i="3" s="1"/>
  <c r="L9" i="3"/>
  <c r="K10" i="3"/>
  <c r="L10" i="3"/>
  <c r="N10" i="3" s="1"/>
  <c r="K11" i="3"/>
  <c r="L11" i="3"/>
  <c r="K12" i="3"/>
  <c r="L12" i="3"/>
  <c r="N12" i="3" s="1"/>
  <c r="K13" i="3"/>
  <c r="M13" i="3" s="1"/>
  <c r="L13" i="3"/>
  <c r="K14" i="3"/>
  <c r="L14" i="3"/>
  <c r="N14" i="3" s="1"/>
  <c r="K15" i="3"/>
  <c r="L15" i="3"/>
  <c r="K16" i="3"/>
  <c r="L16" i="3"/>
  <c r="N16" i="3" s="1"/>
  <c r="K17" i="3"/>
  <c r="M17" i="3" s="1"/>
  <c r="L17" i="3"/>
  <c r="K19" i="3"/>
  <c r="L19" i="3"/>
  <c r="K20" i="3"/>
  <c r="L20" i="3"/>
  <c r="N20" i="3" s="1"/>
  <c r="K21" i="3"/>
  <c r="M21" i="3" s="1"/>
  <c r="L21" i="3"/>
  <c r="K22" i="3"/>
  <c r="L22" i="3"/>
  <c r="N22" i="3" s="1"/>
  <c r="K23" i="3"/>
  <c r="L23" i="3"/>
  <c r="K24" i="3"/>
  <c r="L24" i="3"/>
  <c r="N24" i="3" s="1"/>
  <c r="K25" i="3"/>
  <c r="M25" i="3" s="1"/>
  <c r="L25" i="3"/>
  <c r="K26" i="3"/>
  <c r="L26" i="3"/>
  <c r="N26" i="3" s="1"/>
  <c r="K27" i="3"/>
  <c r="L27" i="3"/>
  <c r="K28" i="3"/>
  <c r="L28" i="3"/>
  <c r="N28" i="3" s="1"/>
  <c r="K29" i="3"/>
  <c r="M29" i="3" s="1"/>
  <c r="L29" i="3"/>
  <c r="K30" i="3"/>
  <c r="L30" i="3"/>
  <c r="N30" i="3" s="1"/>
  <c r="K31" i="3"/>
  <c r="L31" i="3"/>
  <c r="K32" i="3"/>
  <c r="L32" i="3"/>
  <c r="K33" i="3"/>
  <c r="M33" i="3" s="1"/>
  <c r="L33" i="3"/>
  <c r="K34" i="3"/>
  <c r="L34" i="3"/>
  <c r="N34" i="3" s="1"/>
  <c r="K35" i="3"/>
  <c r="L35" i="3"/>
  <c r="K36" i="3"/>
  <c r="L36" i="3"/>
  <c r="N36" i="3" s="1"/>
  <c r="K37" i="3"/>
  <c r="M37" i="3" s="1"/>
  <c r="L37" i="3"/>
  <c r="K38" i="3"/>
  <c r="L38" i="3"/>
  <c r="N38" i="3" s="1"/>
  <c r="K39" i="3"/>
  <c r="L39" i="3"/>
  <c r="K40" i="3"/>
  <c r="L40" i="3"/>
  <c r="N40" i="3" s="1"/>
  <c r="K41" i="3"/>
  <c r="K43" i="3"/>
  <c r="L43" i="3"/>
  <c r="K44" i="3"/>
  <c r="L44" i="3"/>
  <c r="N44" i="3" s="1"/>
  <c r="K46" i="3"/>
  <c r="L46" i="3"/>
  <c r="N46" i="3" s="1"/>
  <c r="K48" i="3"/>
  <c r="L48" i="3"/>
  <c r="K49" i="3"/>
  <c r="M49" i="3" s="1"/>
  <c r="L49" i="3"/>
  <c r="K50" i="3"/>
  <c r="L50" i="3"/>
  <c r="N50" i="3" s="1"/>
  <c r="K51" i="3"/>
  <c r="L51" i="3"/>
  <c r="K52" i="3"/>
  <c r="L52" i="3"/>
  <c r="K53" i="3"/>
  <c r="M53" i="3" s="1"/>
  <c r="L53" i="3"/>
  <c r="K54" i="3"/>
  <c r="L54" i="3"/>
  <c r="N54" i="3" s="1"/>
  <c r="K55" i="3"/>
  <c r="L55" i="3"/>
  <c r="L6" i="3"/>
  <c r="K6" i="3"/>
  <c r="M6" i="3" s="1"/>
  <c r="J7" i="3"/>
  <c r="J8" i="3"/>
  <c r="J9" i="3"/>
  <c r="J10" i="3"/>
  <c r="J11" i="3"/>
  <c r="J12" i="3"/>
  <c r="J13" i="3"/>
  <c r="J14" i="3"/>
  <c r="J15" i="3"/>
  <c r="J16" i="3"/>
  <c r="J17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3" i="3"/>
  <c r="J44" i="3"/>
  <c r="J46" i="3"/>
  <c r="J48" i="3"/>
  <c r="J49" i="3"/>
  <c r="J50" i="3"/>
  <c r="J51" i="3"/>
  <c r="J52" i="3"/>
  <c r="J53" i="3"/>
  <c r="J54" i="3"/>
  <c r="J55" i="3"/>
  <c r="J6" i="3"/>
  <c r="I7" i="3"/>
  <c r="I8" i="3"/>
  <c r="I9" i="3"/>
  <c r="I10" i="3"/>
  <c r="I11" i="3"/>
  <c r="I12" i="3"/>
  <c r="I13" i="3"/>
  <c r="I14" i="3"/>
  <c r="I15" i="3"/>
  <c r="I16" i="3"/>
  <c r="I17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3" i="3"/>
  <c r="I44" i="3"/>
  <c r="I46" i="3"/>
  <c r="I48" i="3"/>
  <c r="I49" i="3"/>
  <c r="I50" i="3"/>
  <c r="I51" i="3"/>
  <c r="I52" i="3"/>
  <c r="I53" i="3"/>
  <c r="I54" i="3"/>
  <c r="I55" i="3"/>
  <c r="H7" i="3"/>
  <c r="H8" i="3"/>
  <c r="H9" i="3"/>
  <c r="H10" i="3"/>
  <c r="H11" i="3"/>
  <c r="H12" i="3"/>
  <c r="H13" i="3"/>
  <c r="H14" i="3"/>
  <c r="H15" i="3"/>
  <c r="H16" i="3"/>
  <c r="H17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3" i="3"/>
  <c r="H44" i="3"/>
  <c r="H46" i="3"/>
  <c r="H48" i="3"/>
  <c r="H49" i="3"/>
  <c r="H50" i="3"/>
  <c r="H51" i="3"/>
  <c r="H52" i="3"/>
  <c r="H53" i="3"/>
  <c r="H54" i="3"/>
  <c r="H55" i="3"/>
  <c r="D56" i="3"/>
  <c r="E56" i="3"/>
  <c r="F56" i="3"/>
  <c r="G56" i="3"/>
  <c r="D47" i="3"/>
  <c r="E47" i="3"/>
  <c r="H47" i="3" s="1"/>
  <c r="F47" i="3"/>
  <c r="G47" i="3"/>
  <c r="D45" i="3"/>
  <c r="E45" i="3"/>
  <c r="F45" i="3"/>
  <c r="G45" i="3"/>
  <c r="D41" i="3"/>
  <c r="D42" i="3" s="1"/>
  <c r="E41" i="3"/>
  <c r="F41" i="3"/>
  <c r="G41" i="3"/>
  <c r="D18" i="3"/>
  <c r="E18" i="3"/>
  <c r="F18" i="3"/>
  <c r="P18" i="9" s="1"/>
  <c r="G18" i="3"/>
  <c r="D58" i="2"/>
  <c r="E58" i="2"/>
  <c r="F58" i="2"/>
  <c r="F59" i="2" s="1"/>
  <c r="G58" i="2"/>
  <c r="H58" i="2"/>
  <c r="D56" i="2"/>
  <c r="E56" i="2"/>
  <c r="F56" i="2"/>
  <c r="L56" i="3" s="1"/>
  <c r="G56" i="2"/>
  <c r="H56" i="2"/>
  <c r="K56" i="2" s="1"/>
  <c r="D47" i="2"/>
  <c r="E47" i="2"/>
  <c r="F47" i="2"/>
  <c r="L47" i="3" s="1"/>
  <c r="G47" i="2"/>
  <c r="H47" i="2"/>
  <c r="D45" i="2"/>
  <c r="E45" i="2"/>
  <c r="F45" i="2"/>
  <c r="L45" i="3" s="1"/>
  <c r="G45" i="2"/>
  <c r="H45" i="2"/>
  <c r="D41" i="2"/>
  <c r="E41" i="2"/>
  <c r="F41" i="2"/>
  <c r="L41" i="3" s="1"/>
  <c r="G41" i="2"/>
  <c r="J41" i="2" s="1"/>
  <c r="H41" i="2"/>
  <c r="H42" i="2" s="1"/>
  <c r="F42" i="2"/>
  <c r="D18" i="2"/>
  <c r="E18" i="2"/>
  <c r="F18" i="2"/>
  <c r="L18" i="3" s="1"/>
  <c r="G18" i="2"/>
  <c r="H18" i="2"/>
  <c r="D58" i="1"/>
  <c r="E58" i="1"/>
  <c r="G58" i="1"/>
  <c r="D56" i="1"/>
  <c r="E56" i="1"/>
  <c r="G56" i="1"/>
  <c r="C56" i="1"/>
  <c r="D47" i="1"/>
  <c r="E47" i="1"/>
  <c r="G47" i="1"/>
  <c r="D45" i="1"/>
  <c r="E45" i="1"/>
  <c r="G45" i="1"/>
  <c r="D41" i="1"/>
  <c r="E41" i="1"/>
  <c r="E42" i="1" s="1"/>
  <c r="G41" i="1"/>
  <c r="D18" i="1"/>
  <c r="E18" i="1"/>
  <c r="G18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3" i="1"/>
  <c r="F44" i="1"/>
  <c r="F46" i="1"/>
  <c r="F47" i="1" s="1"/>
  <c r="F48" i="1"/>
  <c r="F49" i="1"/>
  <c r="F50" i="1"/>
  <c r="F51" i="1"/>
  <c r="F52" i="1"/>
  <c r="F53" i="1"/>
  <c r="F54" i="1"/>
  <c r="F55" i="1"/>
  <c r="F57" i="1"/>
  <c r="F58" i="1" s="1"/>
  <c r="F6" i="1"/>
  <c r="F52" i="34"/>
  <c r="G52" i="34" s="1"/>
  <c r="D52" i="34"/>
  <c r="E52" i="34" s="1"/>
  <c r="C52" i="34"/>
  <c r="E67" i="33"/>
  <c r="D67" i="33"/>
  <c r="C67" i="33"/>
  <c r="H26" i="32"/>
  <c r="G26" i="32"/>
  <c r="F26" i="32"/>
  <c r="E26" i="32"/>
  <c r="D26" i="32"/>
  <c r="C26" i="32"/>
  <c r="H49" i="31"/>
  <c r="G49" i="31"/>
  <c r="F49" i="31"/>
  <c r="E49" i="31"/>
  <c r="D49" i="31"/>
  <c r="C49" i="31"/>
  <c r="J48" i="31"/>
  <c r="I48" i="31"/>
  <c r="J47" i="31"/>
  <c r="I47" i="31"/>
  <c r="J46" i="31"/>
  <c r="I46" i="31"/>
  <c r="J45" i="31"/>
  <c r="I45" i="31"/>
  <c r="J44" i="31"/>
  <c r="I44" i="31"/>
  <c r="J43" i="31"/>
  <c r="I43" i="31"/>
  <c r="J42" i="31"/>
  <c r="I42" i="31"/>
  <c r="J41" i="31"/>
  <c r="I41" i="31"/>
  <c r="H40" i="31"/>
  <c r="G40" i="31"/>
  <c r="F40" i="31"/>
  <c r="E40" i="31"/>
  <c r="D40" i="31"/>
  <c r="C40" i="31"/>
  <c r="J39" i="31"/>
  <c r="J40" i="31" s="1"/>
  <c r="I39" i="31"/>
  <c r="J38" i="31"/>
  <c r="I38" i="31"/>
  <c r="H36" i="31"/>
  <c r="G36" i="31"/>
  <c r="F36" i="31"/>
  <c r="E36" i="31"/>
  <c r="D36" i="31"/>
  <c r="C36" i="31"/>
  <c r="J35" i="31"/>
  <c r="I35" i="31"/>
  <c r="J34" i="31"/>
  <c r="I34" i="31"/>
  <c r="J33" i="31"/>
  <c r="I33" i="31"/>
  <c r="J32" i="31"/>
  <c r="I32" i="31"/>
  <c r="J31" i="31"/>
  <c r="I31" i="31"/>
  <c r="J30" i="31"/>
  <c r="I30" i="31"/>
  <c r="J29" i="31"/>
  <c r="I29" i="31"/>
  <c r="J28" i="31"/>
  <c r="I28" i="31"/>
  <c r="J27" i="31"/>
  <c r="I27" i="31"/>
  <c r="J26" i="31"/>
  <c r="I26" i="31"/>
  <c r="J25" i="31"/>
  <c r="I25" i="31"/>
  <c r="J24" i="31"/>
  <c r="I24" i="31"/>
  <c r="J23" i="31"/>
  <c r="I23" i="31"/>
  <c r="J22" i="31"/>
  <c r="I22" i="31"/>
  <c r="J21" i="31"/>
  <c r="I21" i="31"/>
  <c r="I36" i="31" s="1"/>
  <c r="H19" i="31"/>
  <c r="G19" i="31"/>
  <c r="F19" i="31"/>
  <c r="E19" i="31"/>
  <c r="D19" i="31"/>
  <c r="C19" i="31"/>
  <c r="J18" i="31"/>
  <c r="I18" i="31"/>
  <c r="J17" i="31"/>
  <c r="I17" i="31"/>
  <c r="J16" i="31"/>
  <c r="I1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J8" i="31"/>
  <c r="I8" i="31"/>
  <c r="J7" i="31"/>
  <c r="I7" i="31"/>
  <c r="H35" i="29"/>
  <c r="H36" i="29" s="1"/>
  <c r="G35" i="29"/>
  <c r="G36" i="29" s="1"/>
  <c r="F35" i="29"/>
  <c r="E35" i="29"/>
  <c r="D35" i="29"/>
  <c r="C35" i="29"/>
  <c r="H32" i="29"/>
  <c r="G32" i="29"/>
  <c r="F32" i="29"/>
  <c r="E32" i="29"/>
  <c r="D32" i="29"/>
  <c r="C32" i="29"/>
  <c r="H17" i="29"/>
  <c r="G17" i="29"/>
  <c r="F17" i="29"/>
  <c r="E17" i="29"/>
  <c r="D17" i="29"/>
  <c r="C17" i="29"/>
  <c r="H56" i="28"/>
  <c r="G56" i="28"/>
  <c r="F56" i="28"/>
  <c r="E56" i="28"/>
  <c r="D56" i="28"/>
  <c r="C56" i="28"/>
  <c r="H47" i="28"/>
  <c r="G47" i="28"/>
  <c r="F47" i="28"/>
  <c r="E47" i="28"/>
  <c r="D47" i="28"/>
  <c r="C47" i="28"/>
  <c r="H45" i="28"/>
  <c r="G45" i="28"/>
  <c r="F45" i="28"/>
  <c r="E45" i="28"/>
  <c r="D45" i="28"/>
  <c r="C45" i="28"/>
  <c r="H41" i="28"/>
  <c r="G41" i="28"/>
  <c r="F41" i="28"/>
  <c r="F42" i="28" s="1"/>
  <c r="E41" i="28"/>
  <c r="D41" i="28"/>
  <c r="C41" i="28"/>
  <c r="C42" i="28" s="1"/>
  <c r="H18" i="28"/>
  <c r="G18" i="28"/>
  <c r="F18" i="28"/>
  <c r="E18" i="28"/>
  <c r="D18" i="28"/>
  <c r="C18" i="28"/>
  <c r="F56" i="27"/>
  <c r="E56" i="27"/>
  <c r="D56" i="27"/>
  <c r="C56" i="27"/>
  <c r="F47" i="27"/>
  <c r="E47" i="27"/>
  <c r="D47" i="27"/>
  <c r="C47" i="27"/>
  <c r="F45" i="27"/>
  <c r="E45" i="27"/>
  <c r="D45" i="27"/>
  <c r="C45" i="27"/>
  <c r="F41" i="27"/>
  <c r="E41" i="27"/>
  <c r="D41" i="27"/>
  <c r="C41" i="27"/>
  <c r="F18" i="27"/>
  <c r="E18" i="27"/>
  <c r="D18" i="27"/>
  <c r="C18" i="27"/>
  <c r="F56" i="26"/>
  <c r="E56" i="26"/>
  <c r="D56" i="26"/>
  <c r="F56" i="8" s="1"/>
  <c r="C56" i="26"/>
  <c r="F47" i="26"/>
  <c r="E47" i="26"/>
  <c r="D47" i="26"/>
  <c r="C47" i="26"/>
  <c r="F45" i="26"/>
  <c r="E45" i="26"/>
  <c r="D45" i="26"/>
  <c r="F45" i="8" s="1"/>
  <c r="C45" i="26"/>
  <c r="F41" i="26"/>
  <c r="F42" i="26" s="1"/>
  <c r="E41" i="26"/>
  <c r="E42" i="26" s="1"/>
  <c r="D41" i="26"/>
  <c r="C41" i="26"/>
  <c r="F18" i="26"/>
  <c r="E18" i="26"/>
  <c r="D18" i="26"/>
  <c r="F18" i="8" s="1"/>
  <c r="C18" i="26"/>
  <c r="E18" i="8" s="1"/>
  <c r="N56" i="25"/>
  <c r="M56" i="25"/>
  <c r="L56" i="25"/>
  <c r="K56" i="25"/>
  <c r="J56" i="25"/>
  <c r="I56" i="25"/>
  <c r="H56" i="25"/>
  <c r="G56" i="25"/>
  <c r="F56" i="25"/>
  <c r="E56" i="25"/>
  <c r="D56" i="25"/>
  <c r="C56" i="25"/>
  <c r="P55" i="25"/>
  <c r="O55" i="25"/>
  <c r="P54" i="25"/>
  <c r="O54" i="25"/>
  <c r="P53" i="25"/>
  <c r="O53" i="25"/>
  <c r="P52" i="25"/>
  <c r="O52" i="25"/>
  <c r="P51" i="25"/>
  <c r="O51" i="25"/>
  <c r="P50" i="25"/>
  <c r="O50" i="25"/>
  <c r="P49" i="25"/>
  <c r="O49" i="25"/>
  <c r="P48" i="25"/>
  <c r="O48" i="25"/>
  <c r="O56" i="25" s="1"/>
  <c r="N47" i="25"/>
  <c r="M47" i="25"/>
  <c r="L47" i="25"/>
  <c r="K47" i="25"/>
  <c r="J47" i="25"/>
  <c r="I47" i="25"/>
  <c r="H47" i="25"/>
  <c r="G47" i="25"/>
  <c r="F47" i="25"/>
  <c r="E47" i="25"/>
  <c r="D47" i="25"/>
  <c r="C47" i="25"/>
  <c r="P46" i="25"/>
  <c r="P47" i="25" s="1"/>
  <c r="O46" i="25"/>
  <c r="O47" i="25" s="1"/>
  <c r="N45" i="25"/>
  <c r="M45" i="25"/>
  <c r="L45" i="25"/>
  <c r="K45" i="25"/>
  <c r="J45" i="25"/>
  <c r="I45" i="25"/>
  <c r="H45" i="25"/>
  <c r="G45" i="25"/>
  <c r="F45" i="25"/>
  <c r="E45" i="25"/>
  <c r="D45" i="25"/>
  <c r="C45" i="25"/>
  <c r="P44" i="25"/>
  <c r="O44" i="25"/>
  <c r="P43" i="25"/>
  <c r="P45" i="25" s="1"/>
  <c r="O43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P40" i="25"/>
  <c r="O40" i="25"/>
  <c r="P39" i="25"/>
  <c r="O39" i="25"/>
  <c r="P38" i="25"/>
  <c r="O38" i="25"/>
  <c r="P37" i="25"/>
  <c r="O37" i="25"/>
  <c r="P36" i="25"/>
  <c r="O36" i="25"/>
  <c r="P35" i="25"/>
  <c r="O35" i="25"/>
  <c r="P34" i="25"/>
  <c r="O34" i="25"/>
  <c r="P33" i="25"/>
  <c r="O33" i="25"/>
  <c r="P32" i="25"/>
  <c r="O32" i="25"/>
  <c r="P31" i="25"/>
  <c r="O31" i="25"/>
  <c r="P30" i="25"/>
  <c r="O30" i="25"/>
  <c r="P29" i="25"/>
  <c r="O29" i="25"/>
  <c r="P28" i="25"/>
  <c r="O28" i="25"/>
  <c r="P27" i="25"/>
  <c r="O27" i="25"/>
  <c r="P26" i="25"/>
  <c r="O26" i="25"/>
  <c r="P25" i="25"/>
  <c r="O25" i="25"/>
  <c r="P24" i="25"/>
  <c r="O24" i="25"/>
  <c r="P23" i="25"/>
  <c r="O23" i="25"/>
  <c r="P22" i="25"/>
  <c r="O22" i="25"/>
  <c r="P21" i="25"/>
  <c r="O21" i="25"/>
  <c r="P20" i="25"/>
  <c r="O20" i="25"/>
  <c r="P19" i="25"/>
  <c r="O19" i="25"/>
  <c r="N18" i="25"/>
  <c r="M18" i="25"/>
  <c r="M42" i="25" s="1"/>
  <c r="L18" i="25"/>
  <c r="L42" i="25" s="1"/>
  <c r="K18" i="25"/>
  <c r="J18" i="25"/>
  <c r="I18" i="25"/>
  <c r="H18" i="25"/>
  <c r="G18" i="25"/>
  <c r="F18" i="25"/>
  <c r="E18" i="25"/>
  <c r="D18" i="25"/>
  <c r="C18" i="25"/>
  <c r="P17" i="25"/>
  <c r="O17" i="25"/>
  <c r="P16" i="25"/>
  <c r="O16" i="25"/>
  <c r="P15" i="25"/>
  <c r="O15" i="25"/>
  <c r="P14" i="25"/>
  <c r="O14" i="25"/>
  <c r="P13" i="25"/>
  <c r="O13" i="25"/>
  <c r="P12" i="25"/>
  <c r="O12" i="25"/>
  <c r="P11" i="25"/>
  <c r="O11" i="25"/>
  <c r="P10" i="25"/>
  <c r="O10" i="25"/>
  <c r="P9" i="25"/>
  <c r="O9" i="25"/>
  <c r="P8" i="25"/>
  <c r="O8" i="25"/>
  <c r="P7" i="25"/>
  <c r="O7" i="25"/>
  <c r="P6" i="25"/>
  <c r="O6" i="25"/>
  <c r="N56" i="24"/>
  <c r="M56" i="24"/>
  <c r="L56" i="24"/>
  <c r="K56" i="24"/>
  <c r="J56" i="24"/>
  <c r="I56" i="24"/>
  <c r="H56" i="24"/>
  <c r="G56" i="24"/>
  <c r="F56" i="24"/>
  <c r="E56" i="24"/>
  <c r="D56" i="24"/>
  <c r="C56" i="24"/>
  <c r="P55" i="24"/>
  <c r="J55" i="8" s="1"/>
  <c r="O55" i="24"/>
  <c r="I55" i="8" s="1"/>
  <c r="P54" i="24"/>
  <c r="J54" i="8" s="1"/>
  <c r="O54" i="24"/>
  <c r="I54" i="8" s="1"/>
  <c r="P53" i="24"/>
  <c r="J53" i="8" s="1"/>
  <c r="O53" i="24"/>
  <c r="I53" i="8" s="1"/>
  <c r="P52" i="24"/>
  <c r="J52" i="8" s="1"/>
  <c r="R52" i="8" s="1"/>
  <c r="O52" i="24"/>
  <c r="I52" i="8" s="1"/>
  <c r="P51" i="24"/>
  <c r="J51" i="8" s="1"/>
  <c r="O51" i="24"/>
  <c r="I51" i="8" s="1"/>
  <c r="P50" i="24"/>
  <c r="O50" i="24"/>
  <c r="I50" i="8" s="1"/>
  <c r="P49" i="24"/>
  <c r="J49" i="8" s="1"/>
  <c r="O49" i="24"/>
  <c r="I49" i="8" s="1"/>
  <c r="P48" i="24"/>
  <c r="J48" i="8" s="1"/>
  <c r="R48" i="8" s="1"/>
  <c r="O48" i="24"/>
  <c r="O47" i="24"/>
  <c r="I47" i="8" s="1"/>
  <c r="N47" i="24"/>
  <c r="M47" i="24"/>
  <c r="L47" i="24"/>
  <c r="K47" i="24"/>
  <c r="J47" i="24"/>
  <c r="I47" i="24"/>
  <c r="H47" i="24"/>
  <c r="G47" i="24"/>
  <c r="F47" i="24"/>
  <c r="E47" i="24"/>
  <c r="D47" i="24"/>
  <c r="C47" i="24"/>
  <c r="P46" i="24"/>
  <c r="J46" i="8" s="1"/>
  <c r="O46" i="24"/>
  <c r="I46" i="8" s="1"/>
  <c r="N45" i="24"/>
  <c r="M45" i="24"/>
  <c r="L45" i="24"/>
  <c r="K45" i="24"/>
  <c r="J45" i="24"/>
  <c r="I45" i="24"/>
  <c r="H45" i="24"/>
  <c r="G45" i="24"/>
  <c r="F45" i="24"/>
  <c r="E45" i="24"/>
  <c r="D45" i="24"/>
  <c r="C45" i="24"/>
  <c r="P44" i="24"/>
  <c r="J44" i="8" s="1"/>
  <c r="O44" i="24"/>
  <c r="I44" i="8" s="1"/>
  <c r="P43" i="24"/>
  <c r="O43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P40" i="24"/>
  <c r="J40" i="8" s="1"/>
  <c r="O40" i="24"/>
  <c r="I40" i="8" s="1"/>
  <c r="P39" i="24"/>
  <c r="J39" i="8" s="1"/>
  <c r="R39" i="8" s="1"/>
  <c r="O39" i="24"/>
  <c r="I39" i="8" s="1"/>
  <c r="P38" i="24"/>
  <c r="J38" i="8" s="1"/>
  <c r="O38" i="24"/>
  <c r="I38" i="8" s="1"/>
  <c r="P37" i="24"/>
  <c r="J37" i="8" s="1"/>
  <c r="O37" i="24"/>
  <c r="I37" i="8" s="1"/>
  <c r="P36" i="24"/>
  <c r="J36" i="8" s="1"/>
  <c r="O36" i="24"/>
  <c r="I36" i="8" s="1"/>
  <c r="P35" i="24"/>
  <c r="J35" i="8" s="1"/>
  <c r="R35" i="8" s="1"/>
  <c r="O35" i="24"/>
  <c r="I35" i="8" s="1"/>
  <c r="P34" i="24"/>
  <c r="J34" i="8" s="1"/>
  <c r="O34" i="24"/>
  <c r="I34" i="8" s="1"/>
  <c r="P33" i="24"/>
  <c r="J33" i="8" s="1"/>
  <c r="O33" i="24"/>
  <c r="I33" i="8" s="1"/>
  <c r="P32" i="24"/>
  <c r="J32" i="8" s="1"/>
  <c r="O32" i="24"/>
  <c r="I32" i="8" s="1"/>
  <c r="P31" i="24"/>
  <c r="J31" i="8" s="1"/>
  <c r="R31" i="8" s="1"/>
  <c r="O31" i="24"/>
  <c r="I31" i="8" s="1"/>
  <c r="P30" i="24"/>
  <c r="J30" i="8" s="1"/>
  <c r="O30" i="24"/>
  <c r="I30" i="8" s="1"/>
  <c r="P29" i="24"/>
  <c r="J29" i="8" s="1"/>
  <c r="O29" i="24"/>
  <c r="I29" i="8" s="1"/>
  <c r="P28" i="24"/>
  <c r="J28" i="8" s="1"/>
  <c r="O28" i="24"/>
  <c r="I28" i="8" s="1"/>
  <c r="P27" i="24"/>
  <c r="J27" i="8" s="1"/>
  <c r="R27" i="8" s="1"/>
  <c r="O27" i="24"/>
  <c r="I27" i="8" s="1"/>
  <c r="P26" i="24"/>
  <c r="J26" i="8" s="1"/>
  <c r="O26" i="24"/>
  <c r="I26" i="8" s="1"/>
  <c r="P25" i="24"/>
  <c r="J25" i="8" s="1"/>
  <c r="O25" i="24"/>
  <c r="I25" i="8" s="1"/>
  <c r="P24" i="24"/>
  <c r="J24" i="8" s="1"/>
  <c r="O24" i="24"/>
  <c r="I24" i="8" s="1"/>
  <c r="P23" i="24"/>
  <c r="J23" i="8" s="1"/>
  <c r="R23" i="8" s="1"/>
  <c r="O23" i="24"/>
  <c r="I23" i="8" s="1"/>
  <c r="P22" i="24"/>
  <c r="J22" i="8" s="1"/>
  <c r="O22" i="24"/>
  <c r="I22" i="8" s="1"/>
  <c r="P21" i="24"/>
  <c r="J21" i="8" s="1"/>
  <c r="O21" i="24"/>
  <c r="I21" i="8" s="1"/>
  <c r="P20" i="24"/>
  <c r="J20" i="8" s="1"/>
  <c r="O20" i="24"/>
  <c r="I20" i="8" s="1"/>
  <c r="P19" i="24"/>
  <c r="O19" i="24"/>
  <c r="N18" i="24"/>
  <c r="M18" i="24"/>
  <c r="L18" i="24"/>
  <c r="K18" i="24"/>
  <c r="K42" i="24" s="1"/>
  <c r="K57" i="24" s="1"/>
  <c r="J18" i="24"/>
  <c r="J42" i="24" s="1"/>
  <c r="I18" i="24"/>
  <c r="I42" i="24" s="1"/>
  <c r="H18" i="24"/>
  <c r="H42" i="24" s="1"/>
  <c r="G18" i="24"/>
  <c r="F18" i="24"/>
  <c r="E18" i="24"/>
  <c r="D18" i="24"/>
  <c r="C18" i="24"/>
  <c r="C42" i="24" s="1"/>
  <c r="C57" i="24" s="1"/>
  <c r="P17" i="24"/>
  <c r="J17" i="8" s="1"/>
  <c r="O17" i="24"/>
  <c r="I17" i="8" s="1"/>
  <c r="P16" i="24"/>
  <c r="J16" i="8" s="1"/>
  <c r="R16" i="8" s="1"/>
  <c r="O16" i="24"/>
  <c r="I16" i="8" s="1"/>
  <c r="P15" i="24"/>
  <c r="J15" i="8" s="1"/>
  <c r="O15" i="24"/>
  <c r="I15" i="8" s="1"/>
  <c r="P14" i="24"/>
  <c r="J14" i="8" s="1"/>
  <c r="O14" i="24"/>
  <c r="I14" i="8" s="1"/>
  <c r="P13" i="24"/>
  <c r="J13" i="8" s="1"/>
  <c r="O13" i="24"/>
  <c r="I13" i="8" s="1"/>
  <c r="P12" i="24"/>
  <c r="J12" i="8" s="1"/>
  <c r="R12" i="8" s="1"/>
  <c r="O12" i="24"/>
  <c r="I12" i="8" s="1"/>
  <c r="P11" i="24"/>
  <c r="J11" i="8" s="1"/>
  <c r="O11" i="24"/>
  <c r="I11" i="8" s="1"/>
  <c r="P10" i="24"/>
  <c r="J10" i="8" s="1"/>
  <c r="O10" i="24"/>
  <c r="I10" i="8" s="1"/>
  <c r="P9" i="24"/>
  <c r="J9" i="8" s="1"/>
  <c r="O9" i="24"/>
  <c r="I9" i="8" s="1"/>
  <c r="P8" i="24"/>
  <c r="O8" i="24"/>
  <c r="I8" i="8" s="1"/>
  <c r="P7" i="24"/>
  <c r="J7" i="8" s="1"/>
  <c r="O7" i="24"/>
  <c r="I7" i="8" s="1"/>
  <c r="P6" i="24"/>
  <c r="J6" i="8" s="1"/>
  <c r="O6" i="24"/>
  <c r="J55" i="23"/>
  <c r="I55" i="23"/>
  <c r="H55" i="23"/>
  <c r="G55" i="23"/>
  <c r="F55" i="23"/>
  <c r="E55" i="23"/>
  <c r="D55" i="23"/>
  <c r="C55" i="23"/>
  <c r="C56" i="22"/>
  <c r="C47" i="22"/>
  <c r="C45" i="22"/>
  <c r="C41" i="22"/>
  <c r="C18" i="22"/>
  <c r="E56" i="21"/>
  <c r="E47" i="21"/>
  <c r="E45" i="21"/>
  <c r="E41" i="21"/>
  <c r="E18" i="21"/>
  <c r="D56" i="20"/>
  <c r="H56" i="20" s="1"/>
  <c r="C56" i="20"/>
  <c r="G56" i="20" s="1"/>
  <c r="D47" i="20"/>
  <c r="H47" i="20" s="1"/>
  <c r="C47" i="20"/>
  <c r="G47" i="20" s="1"/>
  <c r="D45" i="20"/>
  <c r="H45" i="20" s="1"/>
  <c r="C45" i="20"/>
  <c r="G45" i="20" s="1"/>
  <c r="D41" i="20"/>
  <c r="C41" i="20"/>
  <c r="G41" i="20" s="1"/>
  <c r="C18" i="20"/>
  <c r="Z56" i="19"/>
  <c r="Y56" i="19"/>
  <c r="X56" i="19"/>
  <c r="AA56" i="19" s="1"/>
  <c r="W56" i="19"/>
  <c r="R56" i="19"/>
  <c r="P56" i="19"/>
  <c r="O56" i="19"/>
  <c r="N56" i="19"/>
  <c r="M56" i="19"/>
  <c r="K56" i="19"/>
  <c r="J56" i="19"/>
  <c r="I56" i="19"/>
  <c r="H56" i="19"/>
  <c r="F56" i="19"/>
  <c r="E56" i="19"/>
  <c r="AA55" i="19"/>
  <c r="AA53" i="19"/>
  <c r="AA52" i="19"/>
  <c r="AA50" i="19"/>
  <c r="AA48" i="19"/>
  <c r="Z47" i="19"/>
  <c r="Y47" i="19"/>
  <c r="X47" i="19"/>
  <c r="W47" i="19"/>
  <c r="R47" i="19"/>
  <c r="P47" i="19"/>
  <c r="O47" i="19"/>
  <c r="N47" i="19"/>
  <c r="M47" i="19"/>
  <c r="K47" i="19"/>
  <c r="J47" i="19"/>
  <c r="I47" i="19"/>
  <c r="H47" i="19"/>
  <c r="F47" i="19"/>
  <c r="E47" i="19"/>
  <c r="V46" i="19"/>
  <c r="Q46" i="19"/>
  <c r="Z45" i="19"/>
  <c r="Y45" i="19"/>
  <c r="X45" i="19"/>
  <c r="W45" i="19"/>
  <c r="R45" i="19"/>
  <c r="P45" i="19"/>
  <c r="O45" i="19"/>
  <c r="N45" i="19"/>
  <c r="Q45" i="19" s="1"/>
  <c r="M45" i="19"/>
  <c r="K45" i="19"/>
  <c r="J45" i="19"/>
  <c r="I45" i="19"/>
  <c r="H45" i="19"/>
  <c r="F45" i="19"/>
  <c r="G45" i="19" s="1"/>
  <c r="E45" i="19"/>
  <c r="AA44" i="19"/>
  <c r="V44" i="19"/>
  <c r="Q44" i="19"/>
  <c r="L44" i="19"/>
  <c r="G44" i="19"/>
  <c r="AA43" i="19"/>
  <c r="V43" i="19"/>
  <c r="Q43" i="19"/>
  <c r="L43" i="19"/>
  <c r="G43" i="19"/>
  <c r="Z41" i="19"/>
  <c r="Y41" i="19"/>
  <c r="X41" i="19"/>
  <c r="W41" i="19"/>
  <c r="R41" i="19"/>
  <c r="P41" i="19"/>
  <c r="O41" i="19"/>
  <c r="N41" i="19"/>
  <c r="M41" i="19"/>
  <c r="K41" i="19"/>
  <c r="J41" i="19"/>
  <c r="I41" i="19"/>
  <c r="H41" i="19"/>
  <c r="F41" i="19"/>
  <c r="E41" i="19"/>
  <c r="D41" i="19"/>
  <c r="C41" i="19"/>
  <c r="AA39" i="19"/>
  <c r="AA36" i="19"/>
  <c r="AA34" i="19"/>
  <c r="AA32" i="19"/>
  <c r="AA30" i="19"/>
  <c r="AA28" i="19"/>
  <c r="V28" i="19"/>
  <c r="V27" i="19"/>
  <c r="AA26" i="19"/>
  <c r="V26" i="19"/>
  <c r="AA25" i="19"/>
  <c r="AA23" i="19"/>
  <c r="AA20" i="19"/>
  <c r="AA19" i="19"/>
  <c r="L19" i="19"/>
  <c r="Z18" i="19"/>
  <c r="Y18" i="19"/>
  <c r="Y42" i="19" s="1"/>
  <c r="X18" i="19"/>
  <c r="W18" i="19"/>
  <c r="R18" i="19"/>
  <c r="P18" i="19"/>
  <c r="O18" i="19"/>
  <c r="N18" i="19"/>
  <c r="M18" i="19"/>
  <c r="K18" i="19"/>
  <c r="J18" i="19"/>
  <c r="I18" i="19"/>
  <c r="H18" i="19"/>
  <c r="F18" i="19"/>
  <c r="E18" i="19"/>
  <c r="D18" i="19"/>
  <c r="C18" i="19"/>
  <c r="AA17" i="19"/>
  <c r="V17" i="19"/>
  <c r="Q17" i="19"/>
  <c r="L17" i="19"/>
  <c r="G17" i="19"/>
  <c r="AA16" i="19"/>
  <c r="V16" i="19"/>
  <c r="L16" i="19"/>
  <c r="G16" i="19"/>
  <c r="AA15" i="19"/>
  <c r="V15" i="19"/>
  <c r="Q15" i="19"/>
  <c r="L15" i="19"/>
  <c r="G15" i="19"/>
  <c r="AA14" i="19"/>
  <c r="V14" i="19"/>
  <c r="Q14" i="19"/>
  <c r="L14" i="19"/>
  <c r="G14" i="19"/>
  <c r="AA13" i="19"/>
  <c r="V13" i="19"/>
  <c r="L13" i="19"/>
  <c r="G13" i="19"/>
  <c r="AA12" i="19"/>
  <c r="V12" i="19"/>
  <c r="Q12" i="19"/>
  <c r="L12" i="19"/>
  <c r="G12" i="19"/>
  <c r="AA11" i="19"/>
  <c r="V11" i="19"/>
  <c r="Q11" i="19"/>
  <c r="L11" i="19"/>
  <c r="G11" i="19"/>
  <c r="AA10" i="19"/>
  <c r="V10" i="19"/>
  <c r="Q10" i="19"/>
  <c r="L10" i="19"/>
  <c r="G10" i="19"/>
  <c r="AA9" i="19"/>
  <c r="V9" i="19"/>
  <c r="L9" i="19"/>
  <c r="G9" i="19"/>
  <c r="AA8" i="19"/>
  <c r="V8" i="19"/>
  <c r="Q8" i="19"/>
  <c r="L8" i="19"/>
  <c r="G8" i="19"/>
  <c r="AA7" i="19"/>
  <c r="V7" i="19"/>
  <c r="Q7" i="19"/>
  <c r="L7" i="19"/>
  <c r="G7" i="19"/>
  <c r="AA6" i="19"/>
  <c r="V6" i="19"/>
  <c r="Q6" i="19"/>
  <c r="L6" i="19"/>
  <c r="G6" i="19"/>
  <c r="C56" i="18"/>
  <c r="C47" i="18"/>
  <c r="C45" i="18"/>
  <c r="C41" i="18"/>
  <c r="C18" i="18"/>
  <c r="J6" i="18"/>
  <c r="J18" i="18" s="1"/>
  <c r="I6" i="18"/>
  <c r="I18" i="18" s="1"/>
  <c r="C56" i="17"/>
  <c r="M53" i="18"/>
  <c r="O53" i="18" s="1"/>
  <c r="L51" i="18"/>
  <c r="N51" i="18" s="1"/>
  <c r="M49" i="18"/>
  <c r="O49" i="18" s="1"/>
  <c r="L49" i="18"/>
  <c r="N49" i="18" s="1"/>
  <c r="C47" i="17"/>
  <c r="C45" i="17"/>
  <c r="M44" i="18"/>
  <c r="O44" i="18" s="1"/>
  <c r="L43" i="18"/>
  <c r="N43" i="18" s="1"/>
  <c r="C41" i="17"/>
  <c r="L39" i="18"/>
  <c r="N39" i="18" s="1"/>
  <c r="M37" i="18"/>
  <c r="O37" i="18" s="1"/>
  <c r="L35" i="18"/>
  <c r="N35" i="18" s="1"/>
  <c r="M33" i="18"/>
  <c r="O33" i="18" s="1"/>
  <c r="L33" i="18"/>
  <c r="N33" i="18" s="1"/>
  <c r="M32" i="18"/>
  <c r="O32" i="18" s="1"/>
  <c r="M31" i="18"/>
  <c r="O31" i="18" s="1"/>
  <c r="L31" i="18"/>
  <c r="N31" i="18" s="1"/>
  <c r="L30" i="18"/>
  <c r="N30" i="18" s="1"/>
  <c r="M29" i="18"/>
  <c r="O29" i="18" s="1"/>
  <c r="L29" i="18"/>
  <c r="N29" i="18" s="1"/>
  <c r="M28" i="18"/>
  <c r="O28" i="18" s="1"/>
  <c r="L27" i="18"/>
  <c r="N27" i="18" s="1"/>
  <c r="M25" i="18"/>
  <c r="O25" i="18" s="1"/>
  <c r="L25" i="18"/>
  <c r="N25" i="18" s="1"/>
  <c r="M24" i="18"/>
  <c r="O24" i="18" s="1"/>
  <c r="L23" i="18"/>
  <c r="N23" i="18" s="1"/>
  <c r="M21" i="18"/>
  <c r="O21" i="18" s="1"/>
  <c r="L21" i="18"/>
  <c r="N21" i="18" s="1"/>
  <c r="M20" i="18"/>
  <c r="O20" i="18" s="1"/>
  <c r="L19" i="18"/>
  <c r="N19" i="18" s="1"/>
  <c r="C18" i="17"/>
  <c r="M16" i="18"/>
  <c r="O16" i="18" s="1"/>
  <c r="L16" i="18"/>
  <c r="N16" i="18" s="1"/>
  <c r="M13" i="18"/>
  <c r="O13" i="18" s="1"/>
  <c r="L13" i="18"/>
  <c r="N13" i="18" s="1"/>
  <c r="M12" i="18"/>
  <c r="O12" i="18" s="1"/>
  <c r="L12" i="18"/>
  <c r="N12" i="18" s="1"/>
  <c r="M11" i="18"/>
  <c r="O11" i="18" s="1"/>
  <c r="M8" i="18"/>
  <c r="O8" i="18" s="1"/>
  <c r="L8" i="18"/>
  <c r="N8" i="18" s="1"/>
  <c r="P6" i="17"/>
  <c r="O6" i="17"/>
  <c r="L6" i="18" s="1"/>
  <c r="N6" i="18" s="1"/>
  <c r="C56" i="16"/>
  <c r="C47" i="16"/>
  <c r="C45" i="16"/>
  <c r="C41" i="16"/>
  <c r="C42" i="16" s="1"/>
  <c r="C18" i="16"/>
  <c r="N56" i="15"/>
  <c r="M56" i="15"/>
  <c r="L56" i="15"/>
  <c r="K56" i="15"/>
  <c r="J56" i="15"/>
  <c r="I56" i="15"/>
  <c r="H56" i="15"/>
  <c r="G56" i="15"/>
  <c r="F56" i="15"/>
  <c r="E56" i="15"/>
  <c r="D56" i="15"/>
  <c r="C56" i="15"/>
  <c r="P55" i="15"/>
  <c r="Q55" i="15" s="1"/>
  <c r="O55" i="15"/>
  <c r="P54" i="15"/>
  <c r="Q54" i="15" s="1"/>
  <c r="O54" i="15"/>
  <c r="P53" i="15"/>
  <c r="Q53" i="15" s="1"/>
  <c r="O53" i="15"/>
  <c r="P52" i="15"/>
  <c r="Q52" i="15" s="1"/>
  <c r="O52" i="15"/>
  <c r="Q51" i="15"/>
  <c r="P51" i="15"/>
  <c r="O51" i="15"/>
  <c r="P50" i="15"/>
  <c r="Q50" i="15" s="1"/>
  <c r="O50" i="15"/>
  <c r="Q49" i="15"/>
  <c r="P49" i="15"/>
  <c r="O49" i="15"/>
  <c r="P48" i="15"/>
  <c r="Q48" i="15" s="1"/>
  <c r="O48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P46" i="15"/>
  <c r="Q46" i="15" s="1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P44" i="15"/>
  <c r="Q44" i="15" s="1"/>
  <c r="O44" i="15"/>
  <c r="P43" i="15"/>
  <c r="Q43" i="15" s="1"/>
  <c r="O43" i="15"/>
  <c r="N42" i="15"/>
  <c r="I42" i="15"/>
  <c r="N41" i="15"/>
  <c r="M41" i="15"/>
  <c r="L41" i="15"/>
  <c r="L42" i="15" s="1"/>
  <c r="K41" i="15"/>
  <c r="J41" i="15"/>
  <c r="I41" i="15"/>
  <c r="H41" i="15"/>
  <c r="G41" i="15"/>
  <c r="F41" i="15"/>
  <c r="E41" i="15"/>
  <c r="D41" i="15"/>
  <c r="D42" i="15" s="1"/>
  <c r="C41" i="15"/>
  <c r="Q40" i="15"/>
  <c r="P40" i="15"/>
  <c r="O40" i="15"/>
  <c r="P39" i="15"/>
  <c r="Q39" i="15" s="1"/>
  <c r="O39" i="15"/>
  <c r="P38" i="15"/>
  <c r="Q38" i="15" s="1"/>
  <c r="O38" i="15"/>
  <c r="P37" i="15"/>
  <c r="Q37" i="15" s="1"/>
  <c r="O37" i="15"/>
  <c r="P36" i="15"/>
  <c r="Q36" i="15" s="1"/>
  <c r="O36" i="15"/>
  <c r="P35" i="15"/>
  <c r="Q35" i="15" s="1"/>
  <c r="O35" i="15"/>
  <c r="P34" i="15"/>
  <c r="Q34" i="15" s="1"/>
  <c r="O34" i="15"/>
  <c r="Q33" i="15"/>
  <c r="P33" i="15"/>
  <c r="O33" i="15"/>
  <c r="P32" i="15"/>
  <c r="Q32" i="15" s="1"/>
  <c r="O32" i="15"/>
  <c r="P31" i="15"/>
  <c r="Q31" i="15" s="1"/>
  <c r="O31" i="15"/>
  <c r="P30" i="15"/>
  <c r="Q30" i="15" s="1"/>
  <c r="O30" i="15"/>
  <c r="P29" i="15"/>
  <c r="Q29" i="15" s="1"/>
  <c r="O29" i="15"/>
  <c r="P28" i="15"/>
  <c r="Q28" i="15" s="1"/>
  <c r="O28" i="15"/>
  <c r="Q27" i="15"/>
  <c r="P27" i="15"/>
  <c r="O27" i="15"/>
  <c r="P26" i="15"/>
  <c r="Q26" i="15" s="1"/>
  <c r="O26" i="15"/>
  <c r="Q25" i="15"/>
  <c r="P25" i="15"/>
  <c r="O25" i="15"/>
  <c r="P24" i="15"/>
  <c r="Q24" i="15" s="1"/>
  <c r="O24" i="15"/>
  <c r="P23" i="15"/>
  <c r="Q23" i="15" s="1"/>
  <c r="O23" i="15"/>
  <c r="P22" i="15"/>
  <c r="Q22" i="15" s="1"/>
  <c r="O22" i="15"/>
  <c r="P21" i="15"/>
  <c r="O21" i="15"/>
  <c r="P20" i="15"/>
  <c r="Q20" i="15" s="1"/>
  <c r="O20" i="15"/>
  <c r="P19" i="15"/>
  <c r="Q19" i="15" s="1"/>
  <c r="O19" i="15"/>
  <c r="N18" i="15"/>
  <c r="M18" i="15"/>
  <c r="L18" i="15"/>
  <c r="K18" i="15"/>
  <c r="J18" i="15"/>
  <c r="I18" i="15"/>
  <c r="H18" i="15"/>
  <c r="G18" i="15"/>
  <c r="G42" i="15" s="1"/>
  <c r="F18" i="15"/>
  <c r="E18" i="15"/>
  <c r="D18" i="15"/>
  <c r="C18" i="15"/>
  <c r="Q17" i="15"/>
  <c r="P17" i="15"/>
  <c r="O17" i="15"/>
  <c r="P16" i="15"/>
  <c r="Q16" i="15" s="1"/>
  <c r="O16" i="15"/>
  <c r="P15" i="15"/>
  <c r="Q15" i="15" s="1"/>
  <c r="O15" i="15"/>
  <c r="P14" i="15"/>
  <c r="Q14" i="15" s="1"/>
  <c r="O14" i="15"/>
  <c r="P13" i="15"/>
  <c r="Q13" i="15" s="1"/>
  <c r="O13" i="15"/>
  <c r="P12" i="15"/>
  <c r="Q12" i="15" s="1"/>
  <c r="O12" i="15"/>
  <c r="P11" i="15"/>
  <c r="Q11" i="15" s="1"/>
  <c r="O11" i="15"/>
  <c r="P10" i="15"/>
  <c r="Q10" i="15" s="1"/>
  <c r="O10" i="15"/>
  <c r="P9" i="15"/>
  <c r="Q9" i="15" s="1"/>
  <c r="O9" i="15"/>
  <c r="P8" i="15"/>
  <c r="Q8" i="15" s="1"/>
  <c r="O8" i="15"/>
  <c r="P7" i="15"/>
  <c r="Q7" i="15" s="1"/>
  <c r="O7" i="15"/>
  <c r="P6" i="15"/>
  <c r="Q6" i="15" s="1"/>
  <c r="O6" i="15"/>
  <c r="P56" i="14"/>
  <c r="O56" i="14"/>
  <c r="N56" i="14"/>
  <c r="M56" i="14"/>
  <c r="K56" i="14"/>
  <c r="L56" i="14" s="1"/>
  <c r="J56" i="14"/>
  <c r="I56" i="14"/>
  <c r="H56" i="14"/>
  <c r="F56" i="14"/>
  <c r="E56" i="14"/>
  <c r="D56" i="14"/>
  <c r="G56" i="14" s="1"/>
  <c r="C56" i="14"/>
  <c r="L55" i="14"/>
  <c r="L54" i="14"/>
  <c r="L53" i="14"/>
  <c r="L52" i="14"/>
  <c r="L51" i="14"/>
  <c r="L49" i="14"/>
  <c r="G49" i="14"/>
  <c r="L48" i="14"/>
  <c r="G48" i="14"/>
  <c r="P47" i="14"/>
  <c r="O47" i="14"/>
  <c r="N47" i="14"/>
  <c r="M47" i="14"/>
  <c r="K47" i="14"/>
  <c r="J47" i="14"/>
  <c r="I47" i="14"/>
  <c r="H47" i="14"/>
  <c r="F47" i="14"/>
  <c r="E47" i="14"/>
  <c r="D47" i="14"/>
  <c r="C47" i="14"/>
  <c r="L46" i="14"/>
  <c r="G46" i="14"/>
  <c r="P45" i="14"/>
  <c r="O45" i="14"/>
  <c r="N45" i="14"/>
  <c r="M45" i="14"/>
  <c r="K45" i="14"/>
  <c r="L45" i="14" s="1"/>
  <c r="J45" i="14"/>
  <c r="I45" i="14"/>
  <c r="H45" i="14"/>
  <c r="F45" i="14"/>
  <c r="G45" i="14" s="1"/>
  <c r="E45" i="14"/>
  <c r="D45" i="14"/>
  <c r="C45" i="14"/>
  <c r="L44" i="14"/>
  <c r="G44" i="14"/>
  <c r="L43" i="14"/>
  <c r="G43" i="14"/>
  <c r="P41" i="14"/>
  <c r="O41" i="14"/>
  <c r="N41" i="14"/>
  <c r="M41" i="14"/>
  <c r="K41" i="14"/>
  <c r="J41" i="14"/>
  <c r="I41" i="14"/>
  <c r="H41" i="14"/>
  <c r="F41" i="14"/>
  <c r="F42" i="14" s="1"/>
  <c r="E41" i="14"/>
  <c r="D41" i="14"/>
  <c r="C41" i="14"/>
  <c r="L40" i="14"/>
  <c r="G40" i="14"/>
  <c r="L37" i="14"/>
  <c r="L36" i="14"/>
  <c r="G36" i="14"/>
  <c r="L35" i="14"/>
  <c r="G35" i="14"/>
  <c r="L34" i="14"/>
  <c r="G34" i="14"/>
  <c r="L33" i="14"/>
  <c r="L32" i="14"/>
  <c r="L31" i="14"/>
  <c r="L30" i="14"/>
  <c r="G30" i="14"/>
  <c r="L29" i="14"/>
  <c r="G29" i="14"/>
  <c r="L28" i="14"/>
  <c r="G28" i="14"/>
  <c r="L27" i="14"/>
  <c r="G27" i="14"/>
  <c r="L26" i="14"/>
  <c r="G26" i="14"/>
  <c r="L25" i="14"/>
  <c r="G25" i="14"/>
  <c r="L23" i="14"/>
  <c r="G23" i="14"/>
  <c r="L22" i="14"/>
  <c r="L21" i="14"/>
  <c r="L20" i="14"/>
  <c r="G20" i="14"/>
  <c r="L19" i="14"/>
  <c r="G19" i="14"/>
  <c r="P18" i="14"/>
  <c r="O18" i="14"/>
  <c r="O42" i="14" s="1"/>
  <c r="N18" i="14"/>
  <c r="M18" i="14"/>
  <c r="M42" i="14" s="1"/>
  <c r="K18" i="14"/>
  <c r="J18" i="14"/>
  <c r="I18" i="14"/>
  <c r="H18" i="14"/>
  <c r="H42" i="14" s="1"/>
  <c r="F18" i="14"/>
  <c r="G18" i="14" s="1"/>
  <c r="E18" i="14"/>
  <c r="D18" i="14"/>
  <c r="C18" i="14"/>
  <c r="L17" i="14"/>
  <c r="G17" i="14"/>
  <c r="L16" i="14"/>
  <c r="G16" i="14"/>
  <c r="L15" i="14"/>
  <c r="G15" i="14"/>
  <c r="L14" i="14"/>
  <c r="G14" i="14"/>
  <c r="L13" i="14"/>
  <c r="G13" i="14"/>
  <c r="L12" i="14"/>
  <c r="G12" i="14"/>
  <c r="L11" i="14"/>
  <c r="G11" i="14"/>
  <c r="L10" i="14"/>
  <c r="G10" i="14"/>
  <c r="L9" i="14"/>
  <c r="G9" i="14"/>
  <c r="L8" i="14"/>
  <c r="G8" i="14"/>
  <c r="L7" i="14"/>
  <c r="G7" i="14"/>
  <c r="L6" i="14"/>
  <c r="G6" i="14"/>
  <c r="C56" i="13"/>
  <c r="C47" i="13"/>
  <c r="C45" i="13"/>
  <c r="C41" i="13"/>
  <c r="C18" i="13"/>
  <c r="Q6" i="13"/>
  <c r="L6" i="13"/>
  <c r="G6" i="13"/>
  <c r="N56" i="12"/>
  <c r="M56" i="12"/>
  <c r="L56" i="12"/>
  <c r="K56" i="12"/>
  <c r="J56" i="12"/>
  <c r="I56" i="12"/>
  <c r="H56" i="12"/>
  <c r="G56" i="12"/>
  <c r="O56" i="12" s="1"/>
  <c r="S56" i="14" s="1"/>
  <c r="F56" i="12"/>
  <c r="E56" i="12"/>
  <c r="D56" i="12"/>
  <c r="C56" i="12"/>
  <c r="P55" i="12"/>
  <c r="T55" i="14" s="1"/>
  <c r="O55" i="12"/>
  <c r="S55" i="14" s="1"/>
  <c r="Q54" i="12"/>
  <c r="P54" i="12"/>
  <c r="T54" i="14" s="1"/>
  <c r="O54" i="12"/>
  <c r="S54" i="14" s="1"/>
  <c r="Q53" i="12"/>
  <c r="P53" i="12"/>
  <c r="T53" i="14" s="1"/>
  <c r="O53" i="12"/>
  <c r="S53" i="14" s="1"/>
  <c r="Q52" i="12"/>
  <c r="P52" i="12"/>
  <c r="T52" i="14" s="1"/>
  <c r="O52" i="12"/>
  <c r="S52" i="14" s="1"/>
  <c r="P51" i="12"/>
  <c r="T51" i="14" s="1"/>
  <c r="O51" i="12"/>
  <c r="S51" i="14" s="1"/>
  <c r="P50" i="12"/>
  <c r="O50" i="12"/>
  <c r="S50" i="14" s="1"/>
  <c r="P49" i="12"/>
  <c r="O49" i="12"/>
  <c r="S49" i="14" s="1"/>
  <c r="P48" i="12"/>
  <c r="O48" i="12"/>
  <c r="S48" i="14" s="1"/>
  <c r="N47" i="12"/>
  <c r="M47" i="12"/>
  <c r="L47" i="12"/>
  <c r="K47" i="12"/>
  <c r="J47" i="12"/>
  <c r="I47" i="12"/>
  <c r="H47" i="12"/>
  <c r="G47" i="12"/>
  <c r="F47" i="12"/>
  <c r="E47" i="12"/>
  <c r="D47" i="12"/>
  <c r="R47" i="14" s="1"/>
  <c r="C47" i="12"/>
  <c r="P46" i="12"/>
  <c r="O46" i="12"/>
  <c r="S46" i="14" s="1"/>
  <c r="N45" i="12"/>
  <c r="M45" i="12"/>
  <c r="L45" i="12"/>
  <c r="K45" i="12"/>
  <c r="J45" i="12"/>
  <c r="I45" i="12"/>
  <c r="H45" i="12"/>
  <c r="G45" i="12"/>
  <c r="F45" i="12"/>
  <c r="E45" i="12"/>
  <c r="D45" i="12"/>
  <c r="R45" i="14" s="1"/>
  <c r="C45" i="12"/>
  <c r="Q44" i="12"/>
  <c r="P44" i="12"/>
  <c r="T44" i="14" s="1"/>
  <c r="O44" i="12"/>
  <c r="S44" i="14" s="1"/>
  <c r="P43" i="12"/>
  <c r="O43" i="12"/>
  <c r="S43" i="14" s="1"/>
  <c r="N41" i="12"/>
  <c r="M41" i="12"/>
  <c r="L41" i="12"/>
  <c r="K41" i="12"/>
  <c r="J41" i="12"/>
  <c r="I41" i="12"/>
  <c r="H41" i="12"/>
  <c r="H42" i="12" s="1"/>
  <c r="G41" i="12"/>
  <c r="F41" i="12"/>
  <c r="E41" i="12"/>
  <c r="D41" i="12"/>
  <c r="C41" i="12"/>
  <c r="P40" i="12"/>
  <c r="O40" i="12"/>
  <c r="S40" i="14" s="1"/>
  <c r="Q39" i="12"/>
  <c r="P39" i="12"/>
  <c r="T39" i="14" s="1"/>
  <c r="O39" i="12"/>
  <c r="S39" i="14" s="1"/>
  <c r="P38" i="12"/>
  <c r="T38" i="14" s="1"/>
  <c r="O38" i="12"/>
  <c r="S38" i="14" s="1"/>
  <c r="Q37" i="12"/>
  <c r="P37" i="12"/>
  <c r="T37" i="14" s="1"/>
  <c r="O37" i="12"/>
  <c r="S37" i="14" s="1"/>
  <c r="P36" i="12"/>
  <c r="T36" i="14" s="1"/>
  <c r="O36" i="12"/>
  <c r="S36" i="14" s="1"/>
  <c r="P35" i="12"/>
  <c r="T35" i="14" s="1"/>
  <c r="O35" i="12"/>
  <c r="S35" i="14" s="1"/>
  <c r="P34" i="12"/>
  <c r="O34" i="12"/>
  <c r="S34" i="14" s="1"/>
  <c r="P33" i="12"/>
  <c r="O33" i="12"/>
  <c r="S33" i="14" s="1"/>
  <c r="P32" i="12"/>
  <c r="O32" i="12"/>
  <c r="S32" i="14" s="1"/>
  <c r="P31" i="12"/>
  <c r="T31" i="14" s="1"/>
  <c r="U31" i="14" s="1"/>
  <c r="O31" i="12"/>
  <c r="S31" i="14" s="1"/>
  <c r="Q30" i="12"/>
  <c r="P30" i="12"/>
  <c r="T30" i="14" s="1"/>
  <c r="O30" i="12"/>
  <c r="S30" i="14" s="1"/>
  <c r="P29" i="12"/>
  <c r="T29" i="14" s="1"/>
  <c r="U29" i="14" s="1"/>
  <c r="O29" i="12"/>
  <c r="S29" i="14" s="1"/>
  <c r="P28" i="12"/>
  <c r="T28" i="14" s="1"/>
  <c r="O28" i="12"/>
  <c r="S28" i="14" s="1"/>
  <c r="P27" i="12"/>
  <c r="O27" i="12"/>
  <c r="S27" i="14" s="1"/>
  <c r="P26" i="12"/>
  <c r="O26" i="12"/>
  <c r="S26" i="14" s="1"/>
  <c r="P25" i="12"/>
  <c r="O25" i="12"/>
  <c r="S25" i="14" s="1"/>
  <c r="P24" i="12"/>
  <c r="O24" i="12"/>
  <c r="S24" i="14" s="1"/>
  <c r="Q23" i="12"/>
  <c r="P23" i="12"/>
  <c r="T23" i="14" s="1"/>
  <c r="O23" i="12"/>
  <c r="S23" i="14" s="1"/>
  <c r="P22" i="12"/>
  <c r="T22" i="14" s="1"/>
  <c r="O22" i="12"/>
  <c r="S22" i="14" s="1"/>
  <c r="Q21" i="12"/>
  <c r="P21" i="12"/>
  <c r="T21" i="14" s="1"/>
  <c r="O21" i="12"/>
  <c r="S21" i="14" s="1"/>
  <c r="P20" i="12"/>
  <c r="T20" i="14" s="1"/>
  <c r="O20" i="12"/>
  <c r="S20" i="14" s="1"/>
  <c r="P19" i="12"/>
  <c r="O19" i="12"/>
  <c r="S19" i="14" s="1"/>
  <c r="N18" i="12"/>
  <c r="M18" i="12"/>
  <c r="L18" i="12"/>
  <c r="K18" i="12"/>
  <c r="J18" i="12"/>
  <c r="I18" i="12"/>
  <c r="H18" i="12"/>
  <c r="G18" i="12"/>
  <c r="F18" i="12"/>
  <c r="E18" i="12"/>
  <c r="D18" i="12"/>
  <c r="R18" i="14" s="1"/>
  <c r="C18" i="12"/>
  <c r="Q17" i="12"/>
  <c r="P17" i="12"/>
  <c r="T17" i="14" s="1"/>
  <c r="O17" i="12"/>
  <c r="S17" i="14" s="1"/>
  <c r="P16" i="12"/>
  <c r="T16" i="14" s="1"/>
  <c r="U16" i="14" s="1"/>
  <c r="O16" i="12"/>
  <c r="S16" i="14" s="1"/>
  <c r="P15" i="12"/>
  <c r="O15" i="12"/>
  <c r="S15" i="14" s="1"/>
  <c r="P14" i="12"/>
  <c r="O14" i="12"/>
  <c r="S14" i="14" s="1"/>
  <c r="P13" i="12"/>
  <c r="O13" i="12"/>
  <c r="S13" i="14" s="1"/>
  <c r="P12" i="12"/>
  <c r="O12" i="12"/>
  <c r="S12" i="14" s="1"/>
  <c r="Q11" i="12"/>
  <c r="P11" i="12"/>
  <c r="T11" i="14" s="1"/>
  <c r="O11" i="12"/>
  <c r="S11" i="14" s="1"/>
  <c r="P10" i="12"/>
  <c r="O10" i="12"/>
  <c r="S10" i="14" s="1"/>
  <c r="P9" i="12"/>
  <c r="T9" i="14" s="1"/>
  <c r="O9" i="12"/>
  <c r="S9" i="14" s="1"/>
  <c r="Q8" i="12"/>
  <c r="P8" i="12"/>
  <c r="T8" i="14" s="1"/>
  <c r="O8" i="12"/>
  <c r="S8" i="14" s="1"/>
  <c r="P7" i="12"/>
  <c r="O7" i="12"/>
  <c r="S7" i="14" s="1"/>
  <c r="P6" i="12"/>
  <c r="O6" i="12"/>
  <c r="S6" i="14" s="1"/>
  <c r="C56" i="11"/>
  <c r="U55" i="14"/>
  <c r="U54" i="14"/>
  <c r="U53" i="14"/>
  <c r="U52" i="14"/>
  <c r="U51" i="14"/>
  <c r="C47" i="11"/>
  <c r="C45" i="11"/>
  <c r="U44" i="14"/>
  <c r="C41" i="11"/>
  <c r="U39" i="14"/>
  <c r="U38" i="14"/>
  <c r="U37" i="14"/>
  <c r="U36" i="14"/>
  <c r="U30" i="14"/>
  <c r="U28" i="14"/>
  <c r="U23" i="14"/>
  <c r="U22" i="14"/>
  <c r="U21" i="14"/>
  <c r="U20" i="14"/>
  <c r="C18" i="11"/>
  <c r="U17" i="14"/>
  <c r="U11" i="14"/>
  <c r="U9" i="14"/>
  <c r="U8" i="14"/>
  <c r="L6" i="11"/>
  <c r="G6" i="11"/>
  <c r="K56" i="10"/>
  <c r="J56" i="10"/>
  <c r="I56" i="10"/>
  <c r="L56" i="10" s="1"/>
  <c r="H56" i="10"/>
  <c r="F56" i="10"/>
  <c r="G56" i="10" s="1"/>
  <c r="E56" i="10"/>
  <c r="D56" i="10"/>
  <c r="C56" i="10"/>
  <c r="L55" i="10"/>
  <c r="G55" i="10"/>
  <c r="L54" i="10"/>
  <c r="G54" i="10"/>
  <c r="L53" i="10"/>
  <c r="G53" i="10"/>
  <c r="L52" i="10"/>
  <c r="G52" i="10"/>
  <c r="L51" i="10"/>
  <c r="G51" i="10"/>
  <c r="L50" i="10"/>
  <c r="G50" i="10"/>
  <c r="L49" i="10"/>
  <c r="G49" i="10"/>
  <c r="L48" i="10"/>
  <c r="G48" i="10"/>
  <c r="K47" i="10"/>
  <c r="J47" i="10"/>
  <c r="I47" i="10"/>
  <c r="L47" i="10" s="1"/>
  <c r="H47" i="10"/>
  <c r="G47" i="10"/>
  <c r="F47" i="10"/>
  <c r="E47" i="10"/>
  <c r="D47" i="10"/>
  <c r="C47" i="10"/>
  <c r="L46" i="10"/>
  <c r="G46" i="10"/>
  <c r="K45" i="10"/>
  <c r="J45" i="10"/>
  <c r="I45" i="10"/>
  <c r="H45" i="10"/>
  <c r="F45" i="10"/>
  <c r="E45" i="10"/>
  <c r="D45" i="10"/>
  <c r="C45" i="10"/>
  <c r="L44" i="10"/>
  <c r="G44" i="10"/>
  <c r="L43" i="10"/>
  <c r="G43" i="10"/>
  <c r="D42" i="10"/>
  <c r="K41" i="10"/>
  <c r="L41" i="10" s="1"/>
  <c r="J41" i="10"/>
  <c r="I41" i="10"/>
  <c r="I42" i="10" s="1"/>
  <c r="H41" i="10"/>
  <c r="F41" i="10"/>
  <c r="E41" i="10"/>
  <c r="D41" i="10"/>
  <c r="C41" i="10"/>
  <c r="L40" i="10"/>
  <c r="G40" i="10"/>
  <c r="L39" i="10"/>
  <c r="G39" i="10"/>
  <c r="L37" i="10"/>
  <c r="G37" i="10"/>
  <c r="L36" i="10"/>
  <c r="G36" i="10"/>
  <c r="L35" i="10"/>
  <c r="G35" i="10"/>
  <c r="L34" i="10"/>
  <c r="G34" i="10"/>
  <c r="L33" i="10"/>
  <c r="G33" i="10"/>
  <c r="L32" i="10"/>
  <c r="G32" i="10"/>
  <c r="G31" i="10"/>
  <c r="L30" i="10"/>
  <c r="G30" i="10"/>
  <c r="L29" i="10"/>
  <c r="G29" i="10"/>
  <c r="L28" i="10"/>
  <c r="G28" i="10"/>
  <c r="L27" i="10"/>
  <c r="G27" i="10"/>
  <c r="L26" i="10"/>
  <c r="G26" i="10"/>
  <c r="L25" i="10"/>
  <c r="G25" i="10"/>
  <c r="G24" i="10"/>
  <c r="L23" i="10"/>
  <c r="G23" i="10"/>
  <c r="L22" i="10"/>
  <c r="G22" i="10"/>
  <c r="L21" i="10"/>
  <c r="G21" i="10"/>
  <c r="L20" i="10"/>
  <c r="G20" i="10"/>
  <c r="L19" i="10"/>
  <c r="G19" i="10"/>
  <c r="K18" i="10"/>
  <c r="L18" i="10" s="1"/>
  <c r="J18" i="10"/>
  <c r="I18" i="10"/>
  <c r="H18" i="10"/>
  <c r="F18" i="10"/>
  <c r="G18" i="10" s="1"/>
  <c r="E18" i="10"/>
  <c r="D18" i="10"/>
  <c r="C18" i="10"/>
  <c r="L17" i="10"/>
  <c r="G17" i="10"/>
  <c r="L16" i="10"/>
  <c r="G16" i="10"/>
  <c r="L15" i="10"/>
  <c r="G15" i="10"/>
  <c r="L14" i="10"/>
  <c r="G14" i="10"/>
  <c r="L13" i="10"/>
  <c r="G13" i="10"/>
  <c r="L12" i="10"/>
  <c r="G12" i="10"/>
  <c r="L11" i="10"/>
  <c r="G11" i="10"/>
  <c r="L10" i="10"/>
  <c r="G10" i="10"/>
  <c r="L9" i="10"/>
  <c r="G9" i="10"/>
  <c r="L8" i="10"/>
  <c r="G8" i="10"/>
  <c r="L7" i="10"/>
  <c r="G7" i="10"/>
  <c r="L6" i="10"/>
  <c r="G6" i="10"/>
  <c r="C56" i="9"/>
  <c r="K55" i="18"/>
  <c r="K53" i="18"/>
  <c r="K49" i="18"/>
  <c r="C47" i="9"/>
  <c r="C45" i="9"/>
  <c r="K43" i="18"/>
  <c r="C41" i="9"/>
  <c r="K39" i="18"/>
  <c r="K33" i="18"/>
  <c r="K31" i="18"/>
  <c r="K27" i="18"/>
  <c r="K25" i="18"/>
  <c r="K23" i="18"/>
  <c r="C18" i="9"/>
  <c r="K17" i="18"/>
  <c r="K12" i="18"/>
  <c r="K11" i="18"/>
  <c r="P6" i="9"/>
  <c r="N6" i="9"/>
  <c r="M6" i="9"/>
  <c r="M18" i="9" s="1"/>
  <c r="D56" i="8"/>
  <c r="C56" i="8"/>
  <c r="R55" i="8"/>
  <c r="Q55" i="8"/>
  <c r="R54" i="8"/>
  <c r="Q54" i="8"/>
  <c r="R53" i="8"/>
  <c r="Q53" i="8"/>
  <c r="Q52" i="8"/>
  <c r="R51" i="8"/>
  <c r="Q51" i="8"/>
  <c r="Q50" i="8"/>
  <c r="R49" i="8"/>
  <c r="Q49" i="8"/>
  <c r="D47" i="8"/>
  <c r="C47" i="8"/>
  <c r="R46" i="8"/>
  <c r="Q46" i="8"/>
  <c r="D45" i="8"/>
  <c r="C45" i="8"/>
  <c r="R44" i="8"/>
  <c r="Q44" i="8"/>
  <c r="D41" i="8"/>
  <c r="D42" i="8" s="1"/>
  <c r="C41" i="8"/>
  <c r="R40" i="8"/>
  <c r="Q40" i="8"/>
  <c r="Q39" i="8"/>
  <c r="R38" i="8"/>
  <c r="Q38" i="8"/>
  <c r="R37" i="8"/>
  <c r="Q37" i="8"/>
  <c r="R36" i="8"/>
  <c r="Q36" i="8"/>
  <c r="Q35" i="8"/>
  <c r="R34" i="8"/>
  <c r="Q34" i="8"/>
  <c r="R33" i="8"/>
  <c r="Q33" i="8"/>
  <c r="R32" i="8"/>
  <c r="Q32" i="8"/>
  <c r="Q31" i="8"/>
  <c r="R30" i="8"/>
  <c r="Q30" i="8"/>
  <c r="R29" i="8"/>
  <c r="Q29" i="8"/>
  <c r="R28" i="8"/>
  <c r="Q28" i="8"/>
  <c r="Q27" i="8"/>
  <c r="R26" i="8"/>
  <c r="Q26" i="8"/>
  <c r="R25" i="8"/>
  <c r="Q25" i="8"/>
  <c r="R24" i="8"/>
  <c r="Q24" i="8"/>
  <c r="Q23" i="8"/>
  <c r="R22" i="8"/>
  <c r="Q22" i="8"/>
  <c r="R21" i="8"/>
  <c r="Q21" i="8"/>
  <c r="R20" i="8"/>
  <c r="Q20" i="8"/>
  <c r="C18" i="8"/>
  <c r="R17" i="8"/>
  <c r="Q17" i="8"/>
  <c r="Q16" i="8"/>
  <c r="R15" i="8"/>
  <c r="Q15" i="8"/>
  <c r="R14" i="8"/>
  <c r="Q14" i="8"/>
  <c r="R13" i="8"/>
  <c r="Q13" i="8"/>
  <c r="Q12" i="8"/>
  <c r="R11" i="8"/>
  <c r="Q11" i="8"/>
  <c r="R10" i="8"/>
  <c r="Q10" i="8"/>
  <c r="R9" i="8"/>
  <c r="Q9" i="8"/>
  <c r="Q8" i="8"/>
  <c r="R7" i="8"/>
  <c r="Q7" i="8"/>
  <c r="R6" i="8"/>
  <c r="C56" i="7"/>
  <c r="C47" i="7"/>
  <c r="C45" i="7"/>
  <c r="C41" i="7"/>
  <c r="C42" i="7" s="1"/>
  <c r="C18" i="7"/>
  <c r="C56" i="6"/>
  <c r="C47" i="6"/>
  <c r="C45" i="6"/>
  <c r="C41" i="6"/>
  <c r="C18" i="6"/>
  <c r="N6" i="6"/>
  <c r="M6" i="6"/>
  <c r="C56" i="5"/>
  <c r="C47" i="5"/>
  <c r="C45" i="5"/>
  <c r="C41" i="5"/>
  <c r="C42" i="5" s="1"/>
  <c r="C18" i="5"/>
  <c r="L6" i="5"/>
  <c r="K6" i="5"/>
  <c r="K18" i="5" s="1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C56" i="3"/>
  <c r="N55" i="3"/>
  <c r="M55" i="3"/>
  <c r="M54" i="3"/>
  <c r="N53" i="3"/>
  <c r="M52" i="3"/>
  <c r="N52" i="3"/>
  <c r="N51" i="3"/>
  <c r="M51" i="3"/>
  <c r="M50" i="3"/>
  <c r="N49" i="3"/>
  <c r="M48" i="3"/>
  <c r="N48" i="3"/>
  <c r="C47" i="3"/>
  <c r="M46" i="3"/>
  <c r="C45" i="3"/>
  <c r="M44" i="3"/>
  <c r="N43" i="3"/>
  <c r="M43" i="3"/>
  <c r="C41" i="3"/>
  <c r="C42" i="3" s="1"/>
  <c r="M40" i="3"/>
  <c r="N39" i="3"/>
  <c r="M39" i="3"/>
  <c r="M38" i="3"/>
  <c r="N37" i="3"/>
  <c r="M36" i="3"/>
  <c r="N35" i="3"/>
  <c r="M35" i="3"/>
  <c r="M34" i="3"/>
  <c r="N33" i="3"/>
  <c r="M32" i="3"/>
  <c r="N32" i="3"/>
  <c r="N31" i="3"/>
  <c r="M31" i="3"/>
  <c r="M30" i="3"/>
  <c r="N29" i="3"/>
  <c r="M28" i="3"/>
  <c r="N27" i="3"/>
  <c r="M27" i="3"/>
  <c r="M26" i="3"/>
  <c r="N25" i="3"/>
  <c r="M24" i="3"/>
  <c r="N23" i="3"/>
  <c r="M23" i="3"/>
  <c r="M22" i="3"/>
  <c r="N21" i="3"/>
  <c r="M20" i="3"/>
  <c r="N19" i="3"/>
  <c r="M19" i="3"/>
  <c r="C18" i="3"/>
  <c r="N17" i="3"/>
  <c r="M16" i="3"/>
  <c r="M15" i="3"/>
  <c r="N15" i="3"/>
  <c r="M14" i="3"/>
  <c r="N13" i="3"/>
  <c r="M12" i="3"/>
  <c r="M11" i="3"/>
  <c r="N11" i="3"/>
  <c r="M10" i="3"/>
  <c r="N9" i="3"/>
  <c r="M8" i="3"/>
  <c r="M7" i="3"/>
  <c r="N7" i="3"/>
  <c r="N6" i="3"/>
  <c r="I6" i="3"/>
  <c r="H6" i="3"/>
  <c r="C58" i="2"/>
  <c r="K57" i="2"/>
  <c r="I56" i="2"/>
  <c r="C56" i="2"/>
  <c r="K56" i="3" s="1"/>
  <c r="K55" i="2"/>
  <c r="J55" i="2"/>
  <c r="I55" i="2"/>
  <c r="K54" i="2"/>
  <c r="J54" i="2"/>
  <c r="I54" i="2"/>
  <c r="K53" i="2"/>
  <c r="J53" i="2"/>
  <c r="I53" i="2"/>
  <c r="K52" i="2"/>
  <c r="J52" i="2"/>
  <c r="I52" i="2"/>
  <c r="K51" i="2"/>
  <c r="J51" i="2"/>
  <c r="I51" i="2"/>
  <c r="K50" i="2"/>
  <c r="J50" i="2"/>
  <c r="I50" i="2"/>
  <c r="K49" i="2"/>
  <c r="J49" i="2"/>
  <c r="I49" i="2"/>
  <c r="K48" i="2"/>
  <c r="J48" i="2"/>
  <c r="I48" i="2"/>
  <c r="I47" i="2"/>
  <c r="C47" i="2"/>
  <c r="K47" i="3" s="1"/>
  <c r="K46" i="2"/>
  <c r="J46" i="2"/>
  <c r="I46" i="2"/>
  <c r="J45" i="2"/>
  <c r="C45" i="2"/>
  <c r="K45" i="3" s="1"/>
  <c r="K44" i="2"/>
  <c r="J44" i="2"/>
  <c r="I44" i="2"/>
  <c r="K43" i="2"/>
  <c r="J43" i="2"/>
  <c r="I43" i="2"/>
  <c r="I41" i="2"/>
  <c r="C41" i="2"/>
  <c r="K40" i="2"/>
  <c r="J40" i="2"/>
  <c r="I40" i="2"/>
  <c r="K39" i="2"/>
  <c r="J39" i="2"/>
  <c r="K38" i="2"/>
  <c r="K37" i="2"/>
  <c r="K36" i="2"/>
  <c r="J36" i="2"/>
  <c r="I36" i="2"/>
  <c r="K35" i="2"/>
  <c r="J35" i="2"/>
  <c r="K34" i="2"/>
  <c r="J34" i="2"/>
  <c r="I34" i="2"/>
  <c r="K33" i="2"/>
  <c r="K32" i="2"/>
  <c r="K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K23" i="2"/>
  <c r="J23" i="2"/>
  <c r="I23" i="2"/>
  <c r="K22" i="2"/>
  <c r="J22" i="2"/>
  <c r="K21" i="2"/>
  <c r="K20" i="2"/>
  <c r="J20" i="2"/>
  <c r="I20" i="2"/>
  <c r="K19" i="2"/>
  <c r="J19" i="2"/>
  <c r="I19" i="2"/>
  <c r="K18" i="2"/>
  <c r="C18" i="2"/>
  <c r="C42" i="2" s="1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8" i="2"/>
  <c r="J8" i="2"/>
  <c r="I8" i="2"/>
  <c r="K7" i="2"/>
  <c r="J7" i="2"/>
  <c r="I7" i="2"/>
  <c r="K6" i="2"/>
  <c r="J6" i="2"/>
  <c r="I6" i="2"/>
  <c r="D64" i="1"/>
  <c r="G63" i="1"/>
  <c r="F63" i="1"/>
  <c r="C58" i="1"/>
  <c r="C47" i="1"/>
  <c r="C45" i="1"/>
  <c r="C41" i="1"/>
  <c r="C18" i="1"/>
  <c r="M42" i="7" l="1"/>
  <c r="M57" i="7" s="1"/>
  <c r="G57" i="8"/>
  <c r="F36" i="16"/>
  <c r="G36" i="16" s="1"/>
  <c r="O36" i="9"/>
  <c r="F20" i="16"/>
  <c r="G20" i="16" s="1"/>
  <c r="O20" i="9"/>
  <c r="Q20" i="9" s="1"/>
  <c r="P45" i="24"/>
  <c r="J45" i="8" s="1"/>
  <c r="J43" i="8"/>
  <c r="R43" i="8" s="1"/>
  <c r="J36" i="31"/>
  <c r="E6" i="17"/>
  <c r="L18" i="5"/>
  <c r="P6" i="5"/>
  <c r="M6" i="5"/>
  <c r="H42" i="10"/>
  <c r="H57" i="10" s="1"/>
  <c r="Q14" i="12"/>
  <c r="T14" i="14"/>
  <c r="U14" i="14" s="1"/>
  <c r="J42" i="12"/>
  <c r="Q26" i="12"/>
  <c r="T26" i="14"/>
  <c r="U26" i="14" s="1"/>
  <c r="P47" i="12"/>
  <c r="I42" i="14"/>
  <c r="D42" i="14"/>
  <c r="G42" i="14" s="1"/>
  <c r="N42" i="14"/>
  <c r="F42" i="15"/>
  <c r="I57" i="15"/>
  <c r="AA45" i="19"/>
  <c r="F42" i="24"/>
  <c r="N42" i="24"/>
  <c r="P47" i="24"/>
  <c r="J47" i="8" s="1"/>
  <c r="D42" i="26"/>
  <c r="F42" i="8" s="1"/>
  <c r="F41" i="8"/>
  <c r="F47" i="8"/>
  <c r="F36" i="29"/>
  <c r="D50" i="31"/>
  <c r="K45" i="2"/>
  <c r="K47" i="2"/>
  <c r="J41" i="3"/>
  <c r="P41" i="9"/>
  <c r="J47" i="3"/>
  <c r="O47" i="6"/>
  <c r="P47" i="9"/>
  <c r="I41" i="3"/>
  <c r="K18" i="3"/>
  <c r="P48" i="5"/>
  <c r="O53" i="7"/>
  <c r="E53" i="16" s="1"/>
  <c r="O49" i="7"/>
  <c r="E49" i="16" s="1"/>
  <c r="O43" i="7"/>
  <c r="E43" i="16" s="1"/>
  <c r="O36" i="7"/>
  <c r="E36" i="16" s="1"/>
  <c r="O28" i="7"/>
  <c r="O20" i="7"/>
  <c r="E20" i="16" s="1"/>
  <c r="O11" i="7"/>
  <c r="E11" i="16" s="1"/>
  <c r="D57" i="7"/>
  <c r="G57" i="7"/>
  <c r="O50" i="9"/>
  <c r="O34" i="9"/>
  <c r="O26" i="9"/>
  <c r="O17" i="9"/>
  <c r="Q29" i="17"/>
  <c r="Q16" i="17"/>
  <c r="Q12" i="17"/>
  <c r="Q8" i="17"/>
  <c r="Q17" i="17"/>
  <c r="P18" i="24"/>
  <c r="J18" i="8" s="1"/>
  <c r="J8" i="8"/>
  <c r="R8" i="8" s="1"/>
  <c r="S8" i="8" s="1"/>
  <c r="H57" i="5"/>
  <c r="Q36" i="17"/>
  <c r="Q40" i="12"/>
  <c r="T40" i="14"/>
  <c r="U40" i="14" s="1"/>
  <c r="C57" i="3"/>
  <c r="L45" i="10"/>
  <c r="Q18" i="14"/>
  <c r="Q20" i="12"/>
  <c r="Q33" i="12"/>
  <c r="T33" i="14"/>
  <c r="U33" i="14" s="1"/>
  <c r="Q36" i="12"/>
  <c r="G42" i="12"/>
  <c r="Q51" i="12"/>
  <c r="P56" i="12"/>
  <c r="G47" i="14"/>
  <c r="H42" i="19"/>
  <c r="H57" i="19" s="1"/>
  <c r="O41" i="24"/>
  <c r="I41" i="8" s="1"/>
  <c r="I19" i="8"/>
  <c r="Q19" i="8" s="1"/>
  <c r="G42" i="24"/>
  <c r="O45" i="24"/>
  <c r="I45" i="8" s="1"/>
  <c r="I43" i="8"/>
  <c r="Q43" i="8" s="1"/>
  <c r="O56" i="24"/>
  <c r="I56" i="8" s="1"/>
  <c r="I48" i="8"/>
  <c r="Q48" i="8" s="1"/>
  <c r="Q56" i="8" s="1"/>
  <c r="E50" i="31"/>
  <c r="G42" i="2"/>
  <c r="L42" i="3" s="1"/>
  <c r="J47" i="2"/>
  <c r="J18" i="3"/>
  <c r="E42" i="3"/>
  <c r="H42" i="3" s="1"/>
  <c r="L42" i="5"/>
  <c r="P41" i="5"/>
  <c r="I57" i="5"/>
  <c r="P52" i="7"/>
  <c r="F52" i="16" s="1"/>
  <c r="L52" i="17"/>
  <c r="P52" i="6"/>
  <c r="L48" i="17"/>
  <c r="P48" i="6"/>
  <c r="P40" i="7"/>
  <c r="F40" i="16" s="1"/>
  <c r="L40" i="17"/>
  <c r="P40" i="6"/>
  <c r="P35" i="7"/>
  <c r="F35" i="16" s="1"/>
  <c r="L35" i="17"/>
  <c r="P31" i="7"/>
  <c r="F31" i="16" s="1"/>
  <c r="P31" i="6"/>
  <c r="L31" i="17"/>
  <c r="P27" i="7"/>
  <c r="F27" i="16" s="1"/>
  <c r="L27" i="17"/>
  <c r="P23" i="7"/>
  <c r="F23" i="16" s="1"/>
  <c r="P23" i="6"/>
  <c r="L23" i="17"/>
  <c r="P19" i="7"/>
  <c r="L19" i="17"/>
  <c r="P14" i="7"/>
  <c r="F14" i="16" s="1"/>
  <c r="P14" i="6"/>
  <c r="L14" i="17"/>
  <c r="P10" i="7"/>
  <c r="P10" i="6"/>
  <c r="P27" i="6"/>
  <c r="Q9" i="17"/>
  <c r="Q15" i="12"/>
  <c r="T15" i="14"/>
  <c r="Q27" i="12"/>
  <c r="T27" i="14"/>
  <c r="Q48" i="12"/>
  <c r="T48" i="14"/>
  <c r="U48" i="14" s="1"/>
  <c r="O29" i="9"/>
  <c r="Q29" i="9" s="1"/>
  <c r="L56" i="17"/>
  <c r="Q34" i="12"/>
  <c r="T34" i="14"/>
  <c r="U34" i="14" s="1"/>
  <c r="I42" i="12"/>
  <c r="Q43" i="12"/>
  <c r="T43" i="14"/>
  <c r="U43" i="14" s="1"/>
  <c r="L57" i="15"/>
  <c r="E45" i="8"/>
  <c r="E56" i="8"/>
  <c r="I19" i="31"/>
  <c r="G50" i="31"/>
  <c r="H18" i="3"/>
  <c r="G57" i="3"/>
  <c r="G57" i="5"/>
  <c r="P38" i="6"/>
  <c r="P19" i="6"/>
  <c r="H42" i="9"/>
  <c r="H57" i="9" s="1"/>
  <c r="F57" i="9"/>
  <c r="L10" i="17"/>
  <c r="I57" i="12"/>
  <c r="N57" i="15"/>
  <c r="J19" i="31"/>
  <c r="H50" i="31"/>
  <c r="H59" i="2"/>
  <c r="I45" i="3"/>
  <c r="P45" i="9"/>
  <c r="J56" i="3"/>
  <c r="F57" i="3"/>
  <c r="P57" i="9" s="1"/>
  <c r="P56" i="9"/>
  <c r="F41" i="20"/>
  <c r="H41" i="20" s="1"/>
  <c r="O41" i="5"/>
  <c r="O52" i="9"/>
  <c r="O11" i="9"/>
  <c r="O12" i="9"/>
  <c r="Q39" i="17"/>
  <c r="Q31" i="17"/>
  <c r="Q19" i="17"/>
  <c r="Q14" i="17"/>
  <c r="Q10" i="17"/>
  <c r="P18" i="12"/>
  <c r="Q18" i="12" s="1"/>
  <c r="Q24" i="12"/>
  <c r="T24" i="14"/>
  <c r="U24" i="14" s="1"/>
  <c r="P45" i="12"/>
  <c r="C42" i="9"/>
  <c r="G45" i="10"/>
  <c r="Q6" i="12"/>
  <c r="T6" i="14"/>
  <c r="U6" i="14" s="1"/>
  <c r="Q9" i="12"/>
  <c r="Q16" i="12"/>
  <c r="Q28" i="12"/>
  <c r="Q31" i="12"/>
  <c r="C42" i="12"/>
  <c r="Q41" i="14"/>
  <c r="K42" i="12"/>
  <c r="K57" i="12" s="1"/>
  <c r="Q47" i="14"/>
  <c r="Q55" i="12"/>
  <c r="O18" i="24"/>
  <c r="I18" i="8" s="1"/>
  <c r="I6" i="8"/>
  <c r="Q6" i="8" s="1"/>
  <c r="G57" i="24"/>
  <c r="E57" i="26"/>
  <c r="C36" i="29"/>
  <c r="I49" i="31"/>
  <c r="D42" i="1"/>
  <c r="G42" i="3"/>
  <c r="H45" i="3"/>
  <c r="H56" i="3"/>
  <c r="P45" i="5"/>
  <c r="M45" i="5"/>
  <c r="M41" i="5"/>
  <c r="O18" i="6"/>
  <c r="P11" i="6"/>
  <c r="P48" i="7"/>
  <c r="M56" i="9"/>
  <c r="P41" i="24"/>
  <c r="J41" i="8" s="1"/>
  <c r="J19" i="8"/>
  <c r="R19" i="8" s="1"/>
  <c r="F50" i="31"/>
  <c r="J50" i="31" s="1"/>
  <c r="E48" i="16"/>
  <c r="Q20" i="17"/>
  <c r="C42" i="10"/>
  <c r="C57" i="10" s="1"/>
  <c r="Q12" i="12"/>
  <c r="T12" i="14"/>
  <c r="U12" i="14" s="1"/>
  <c r="Q49" i="12"/>
  <c r="T49" i="14"/>
  <c r="U49" i="14" s="1"/>
  <c r="O6" i="7"/>
  <c r="Q13" i="12"/>
  <c r="T13" i="14"/>
  <c r="Q19" i="12"/>
  <c r="T19" i="14"/>
  <c r="U19" i="14" s="1"/>
  <c r="Q25" i="12"/>
  <c r="T25" i="14"/>
  <c r="U25" i="14" s="1"/>
  <c r="Q35" i="12"/>
  <c r="D42" i="12"/>
  <c r="R41" i="14"/>
  <c r="L42" i="12"/>
  <c r="Q50" i="12"/>
  <c r="T50" i="14"/>
  <c r="U50" i="14" s="1"/>
  <c r="Q56" i="14"/>
  <c r="P42" i="14"/>
  <c r="O45" i="15"/>
  <c r="P47" i="15"/>
  <c r="Q47" i="15" s="1"/>
  <c r="D42" i="24"/>
  <c r="L42" i="24"/>
  <c r="P56" i="24"/>
  <c r="J56" i="8" s="1"/>
  <c r="J50" i="8"/>
  <c r="R50" i="8" s="1"/>
  <c r="D36" i="29"/>
  <c r="J49" i="31"/>
  <c r="K41" i="2"/>
  <c r="F42" i="3"/>
  <c r="J45" i="3"/>
  <c r="D57" i="3"/>
  <c r="D57" i="5"/>
  <c r="O45" i="7"/>
  <c r="E44" i="16"/>
  <c r="O37" i="7"/>
  <c r="E37" i="16" s="1"/>
  <c r="O33" i="7"/>
  <c r="E33" i="16" s="1"/>
  <c r="O29" i="7"/>
  <c r="E29" i="16" s="1"/>
  <c r="O25" i="7"/>
  <c r="E25" i="16" s="1"/>
  <c r="O21" i="7"/>
  <c r="E21" i="16" s="1"/>
  <c r="O16" i="7"/>
  <c r="E16" i="16" s="1"/>
  <c r="O12" i="7"/>
  <c r="E12" i="16" s="1"/>
  <c r="O8" i="7"/>
  <c r="E8" i="16" s="1"/>
  <c r="E42" i="7"/>
  <c r="E57" i="7" s="1"/>
  <c r="I57" i="7"/>
  <c r="O51" i="9"/>
  <c r="O39" i="9"/>
  <c r="O35" i="9"/>
  <c r="O31" i="9"/>
  <c r="O27" i="9"/>
  <c r="O23" i="9"/>
  <c r="Q23" i="9" s="1"/>
  <c r="O14" i="9"/>
  <c r="K57" i="9"/>
  <c r="Q34" i="17"/>
  <c r="Q26" i="17"/>
  <c r="Q33" i="17"/>
  <c r="Q28" i="17"/>
  <c r="L6" i="17"/>
  <c r="P6" i="6"/>
  <c r="Q7" i="12"/>
  <c r="T7" i="14"/>
  <c r="U7" i="14" s="1"/>
  <c r="Q10" i="12"/>
  <c r="T10" i="14"/>
  <c r="U10" i="14" s="1"/>
  <c r="Q22" i="12"/>
  <c r="Q32" i="12"/>
  <c r="T32" i="14"/>
  <c r="U32" i="14" s="1"/>
  <c r="Q38" i="12"/>
  <c r="C57" i="12"/>
  <c r="Q45" i="14"/>
  <c r="O47" i="12"/>
  <c r="S47" i="14" s="1"/>
  <c r="R56" i="14"/>
  <c r="C42" i="14"/>
  <c r="M42" i="15"/>
  <c r="E42" i="24"/>
  <c r="E57" i="24" s="1"/>
  <c r="M42" i="24"/>
  <c r="M57" i="24" s="1"/>
  <c r="C42" i="26"/>
  <c r="E42" i="8" s="1"/>
  <c r="E41" i="8"/>
  <c r="E47" i="8"/>
  <c r="E36" i="29"/>
  <c r="I40" i="31"/>
  <c r="C50" i="31"/>
  <c r="D42" i="2"/>
  <c r="K42" i="3" s="1"/>
  <c r="M42" i="3" s="1"/>
  <c r="I18" i="3"/>
  <c r="E57" i="3"/>
  <c r="P53" i="7"/>
  <c r="P53" i="6"/>
  <c r="L49" i="17"/>
  <c r="P49" i="6"/>
  <c r="P49" i="7"/>
  <c r="F49" i="16" s="1"/>
  <c r="P43" i="7"/>
  <c r="F43" i="16" s="1"/>
  <c r="L43" i="17"/>
  <c r="P36" i="6"/>
  <c r="L36" i="17"/>
  <c r="P32" i="7"/>
  <c r="F32" i="16" s="1"/>
  <c r="P32" i="6"/>
  <c r="L32" i="17"/>
  <c r="P28" i="6"/>
  <c r="L28" i="17"/>
  <c r="P24" i="7"/>
  <c r="F24" i="16" s="1"/>
  <c r="P24" i="6"/>
  <c r="L24" i="17"/>
  <c r="L20" i="17"/>
  <c r="P15" i="7"/>
  <c r="F15" i="16" s="1"/>
  <c r="P15" i="6"/>
  <c r="L15" i="17"/>
  <c r="P7" i="7"/>
  <c r="F7" i="16" s="1"/>
  <c r="P7" i="6"/>
  <c r="L7" i="17"/>
  <c r="P35" i="6"/>
  <c r="P28" i="7"/>
  <c r="H57" i="7"/>
  <c r="M41" i="9"/>
  <c r="M42" i="9" s="1"/>
  <c r="Q25" i="17"/>
  <c r="L47" i="5"/>
  <c r="M51" i="5"/>
  <c r="M43" i="5"/>
  <c r="M35" i="5"/>
  <c r="M27" i="5"/>
  <c r="M19" i="5"/>
  <c r="M11" i="5"/>
  <c r="P52" i="5"/>
  <c r="P44" i="5"/>
  <c r="P36" i="5"/>
  <c r="P28" i="5"/>
  <c r="P20" i="5"/>
  <c r="P12" i="5"/>
  <c r="P37" i="6"/>
  <c r="P29" i="6"/>
  <c r="P21" i="6"/>
  <c r="P13" i="6"/>
  <c r="P50" i="7"/>
  <c r="F50" i="16" s="1"/>
  <c r="P38" i="7"/>
  <c r="P30" i="7"/>
  <c r="Q30" i="17" s="1"/>
  <c r="P22" i="7"/>
  <c r="Q22" i="17" s="1"/>
  <c r="P13" i="7"/>
  <c r="F13" i="16" s="1"/>
  <c r="K42" i="7"/>
  <c r="K57" i="7" s="1"/>
  <c r="K42" i="17"/>
  <c r="E47" i="17"/>
  <c r="E50" i="17"/>
  <c r="E37" i="17"/>
  <c r="E29" i="17"/>
  <c r="E21" i="17"/>
  <c r="E12" i="17"/>
  <c r="L55" i="17"/>
  <c r="L12" i="17"/>
  <c r="Q55" i="17"/>
  <c r="Q27" i="17"/>
  <c r="L56" i="5"/>
  <c r="M34" i="5"/>
  <c r="M26" i="5"/>
  <c r="N45" i="5"/>
  <c r="O56" i="5"/>
  <c r="P51" i="5"/>
  <c r="P43" i="5"/>
  <c r="P19" i="5"/>
  <c r="P11" i="5"/>
  <c r="P44" i="6"/>
  <c r="P12" i="6"/>
  <c r="P37" i="7"/>
  <c r="F37" i="16" s="1"/>
  <c r="P29" i="7"/>
  <c r="F29" i="16" s="1"/>
  <c r="P21" i="7"/>
  <c r="F21" i="16" s="1"/>
  <c r="N56" i="9"/>
  <c r="P45" i="17"/>
  <c r="O56" i="17"/>
  <c r="E49" i="17"/>
  <c r="E36" i="17"/>
  <c r="E28" i="17"/>
  <c r="E20" i="17"/>
  <c r="L54" i="17"/>
  <c r="L46" i="17"/>
  <c r="M40" i="5"/>
  <c r="M32" i="5"/>
  <c r="M24" i="5"/>
  <c r="M16" i="5"/>
  <c r="M8" i="5"/>
  <c r="P33" i="5"/>
  <c r="P25" i="5"/>
  <c r="P17" i="5"/>
  <c r="P9" i="5"/>
  <c r="P50" i="6"/>
  <c r="P55" i="7"/>
  <c r="F55" i="16" s="1"/>
  <c r="P46" i="7"/>
  <c r="Q46" i="17" s="1"/>
  <c r="E55" i="17"/>
  <c r="E46" i="17"/>
  <c r="E34" i="17"/>
  <c r="E26" i="17"/>
  <c r="E17" i="17"/>
  <c r="E9" i="17"/>
  <c r="L33" i="17"/>
  <c r="L25" i="17"/>
  <c r="M52" i="18"/>
  <c r="O52" i="18" s="1"/>
  <c r="M40" i="18"/>
  <c r="O40" i="18" s="1"/>
  <c r="L32" i="18"/>
  <c r="N32" i="18" s="1"/>
  <c r="P54" i="7"/>
  <c r="P44" i="7"/>
  <c r="E54" i="17"/>
  <c r="E44" i="17"/>
  <c r="L51" i="17"/>
  <c r="L16" i="17"/>
  <c r="L8" i="17"/>
  <c r="Q51" i="17"/>
  <c r="Q43" i="17"/>
  <c r="I56" i="18"/>
  <c r="M14" i="18"/>
  <c r="O14" i="18" s="1"/>
  <c r="E42" i="5"/>
  <c r="M54" i="5"/>
  <c r="M46" i="5"/>
  <c r="M38" i="5"/>
  <c r="M30" i="5"/>
  <c r="M22" i="5"/>
  <c r="M14" i="5"/>
  <c r="N41" i="5"/>
  <c r="P39" i="5"/>
  <c r="P31" i="5"/>
  <c r="P23" i="5"/>
  <c r="P15" i="5"/>
  <c r="P7" i="5"/>
  <c r="O45" i="6"/>
  <c r="P16" i="6"/>
  <c r="P8" i="6"/>
  <c r="O53" i="9"/>
  <c r="E42" i="17"/>
  <c r="E53" i="17"/>
  <c r="E43" i="17"/>
  <c r="I41" i="18"/>
  <c r="D42" i="18"/>
  <c r="M53" i="5"/>
  <c r="M37" i="5"/>
  <c r="M29" i="5"/>
  <c r="M21" i="5"/>
  <c r="M13" i="5"/>
  <c r="N56" i="5"/>
  <c r="P30" i="5"/>
  <c r="P22" i="5"/>
  <c r="P14" i="5"/>
  <c r="P39" i="6"/>
  <c r="O41" i="17"/>
  <c r="E41" i="17"/>
  <c r="E52" i="17"/>
  <c r="L39" i="17"/>
  <c r="L30" i="17"/>
  <c r="L22" i="17"/>
  <c r="M26" i="18"/>
  <c r="O26" i="18" s="1"/>
  <c r="N47" i="5"/>
  <c r="P13" i="5"/>
  <c r="N18" i="9"/>
  <c r="E45" i="17"/>
  <c r="M54" i="18"/>
  <c r="O54" i="18" s="1"/>
  <c r="M38" i="18"/>
  <c r="O38" i="18" s="1"/>
  <c r="D57" i="18"/>
  <c r="P18" i="15"/>
  <c r="Q18" i="15" s="1"/>
  <c r="G57" i="15"/>
  <c r="H57" i="8"/>
  <c r="L18" i="14"/>
  <c r="T18" i="14"/>
  <c r="J42" i="14"/>
  <c r="E42" i="14"/>
  <c r="E57" i="14" s="1"/>
  <c r="S18" i="14"/>
  <c r="Q47" i="12"/>
  <c r="T47" i="14"/>
  <c r="Q46" i="12"/>
  <c r="T46" i="14"/>
  <c r="M42" i="12"/>
  <c r="M57" i="12" s="1"/>
  <c r="Q29" i="12"/>
  <c r="L57" i="12"/>
  <c r="N42" i="12"/>
  <c r="N57" i="12" s="1"/>
  <c r="O18" i="12"/>
  <c r="F42" i="12"/>
  <c r="J42" i="10"/>
  <c r="C42" i="13"/>
  <c r="C57" i="13" s="1"/>
  <c r="C42" i="1"/>
  <c r="C59" i="1" s="1"/>
  <c r="S55" i="8"/>
  <c r="S39" i="8"/>
  <c r="C42" i="8"/>
  <c r="C57" i="8" s="1"/>
  <c r="S12" i="8"/>
  <c r="S16" i="8"/>
  <c r="S24" i="8"/>
  <c r="S28" i="8"/>
  <c r="S32" i="8"/>
  <c r="S36" i="8"/>
  <c r="R56" i="8"/>
  <c r="S52" i="8"/>
  <c r="S21" i="8"/>
  <c r="S40" i="8"/>
  <c r="S20" i="8"/>
  <c r="S9" i="8"/>
  <c r="S13" i="8"/>
  <c r="S17" i="8"/>
  <c r="S25" i="8"/>
  <c r="S29" i="8"/>
  <c r="S33" i="8"/>
  <c r="S37" i="8"/>
  <c r="D57" i="8"/>
  <c r="S49" i="8"/>
  <c r="S53" i="8"/>
  <c r="S22" i="8"/>
  <c r="Q47" i="8"/>
  <c r="S10" i="8"/>
  <c r="S14" i="8"/>
  <c r="S26" i="8"/>
  <c r="S30" i="8"/>
  <c r="S34" i="8"/>
  <c r="S38" i="8"/>
  <c r="R47" i="8"/>
  <c r="S50" i="8"/>
  <c r="S54" i="8"/>
  <c r="S23" i="8"/>
  <c r="S7" i="8"/>
  <c r="S11" i="8"/>
  <c r="S15" i="8"/>
  <c r="S27" i="8"/>
  <c r="S31" i="8"/>
  <c r="S35" i="8"/>
  <c r="S43" i="8"/>
  <c r="S51" i="8"/>
  <c r="Q45" i="8"/>
  <c r="S46" i="8"/>
  <c r="R45" i="8"/>
  <c r="Q41" i="8"/>
  <c r="S44" i="8"/>
  <c r="Q18" i="8"/>
  <c r="S19" i="8"/>
  <c r="R41" i="8"/>
  <c r="S48" i="8"/>
  <c r="S6" i="8"/>
  <c r="Q6" i="11"/>
  <c r="F42" i="27"/>
  <c r="E42" i="27"/>
  <c r="D42" i="27"/>
  <c r="C42" i="27"/>
  <c r="G18" i="20"/>
  <c r="O18" i="25"/>
  <c r="K42" i="25"/>
  <c r="F42" i="25"/>
  <c r="F57" i="25" s="1"/>
  <c r="N42" i="25"/>
  <c r="P56" i="25"/>
  <c r="N57" i="25"/>
  <c r="O45" i="25"/>
  <c r="J42" i="25"/>
  <c r="I42" i="25"/>
  <c r="H42" i="25"/>
  <c r="P41" i="25"/>
  <c r="G42" i="25"/>
  <c r="E42" i="25"/>
  <c r="C42" i="25"/>
  <c r="O41" i="25"/>
  <c r="P18" i="25"/>
  <c r="D42" i="25"/>
  <c r="C42" i="22"/>
  <c r="O18" i="5"/>
  <c r="F42" i="5"/>
  <c r="E57" i="5"/>
  <c r="AA18" i="19"/>
  <c r="Q18" i="19"/>
  <c r="D42" i="28"/>
  <c r="E42" i="28"/>
  <c r="E57" i="28" s="1"/>
  <c r="G42" i="28"/>
  <c r="H42" i="28"/>
  <c r="F57" i="28"/>
  <c r="C57" i="28"/>
  <c r="E42" i="21"/>
  <c r="E57" i="21" s="1"/>
  <c r="D42" i="20"/>
  <c r="D57" i="20" s="1"/>
  <c r="C42" i="20"/>
  <c r="P42" i="19"/>
  <c r="W42" i="19"/>
  <c r="W57" i="19" s="1"/>
  <c r="G41" i="19"/>
  <c r="AA41" i="19"/>
  <c r="L45" i="19"/>
  <c r="Q47" i="19"/>
  <c r="N42" i="19"/>
  <c r="N57" i="19" s="1"/>
  <c r="O42" i="19"/>
  <c r="O57" i="19" s="1"/>
  <c r="E42" i="19"/>
  <c r="E57" i="19" s="1"/>
  <c r="Z42" i="19"/>
  <c r="Z57" i="19" s="1"/>
  <c r="R42" i="19"/>
  <c r="R57" i="19" s="1"/>
  <c r="J42" i="19"/>
  <c r="J57" i="19" s="1"/>
  <c r="M42" i="19"/>
  <c r="M57" i="19" s="1"/>
  <c r="G18" i="19"/>
  <c r="F42" i="19"/>
  <c r="G42" i="19" s="1"/>
  <c r="I42" i="18"/>
  <c r="I57" i="18" s="1"/>
  <c r="L28" i="18"/>
  <c r="N28" i="18" s="1"/>
  <c r="L24" i="18"/>
  <c r="N24" i="18" s="1"/>
  <c r="L20" i="18"/>
  <c r="N20" i="18" s="1"/>
  <c r="L15" i="18"/>
  <c r="N15" i="18" s="1"/>
  <c r="L11" i="18"/>
  <c r="N11" i="18" s="1"/>
  <c r="L7" i="18"/>
  <c r="N7" i="18" s="1"/>
  <c r="M6" i="18"/>
  <c r="O6" i="18" s="1"/>
  <c r="F57" i="18"/>
  <c r="M45" i="18"/>
  <c r="O45" i="18" s="1"/>
  <c r="E42" i="18"/>
  <c r="E57" i="18" s="1"/>
  <c r="G57" i="18"/>
  <c r="K35" i="18"/>
  <c r="J41" i="18"/>
  <c r="J42" i="18" s="1"/>
  <c r="J57" i="18" s="1"/>
  <c r="H41" i="18"/>
  <c r="H42" i="18" s="1"/>
  <c r="H57" i="18" s="1"/>
  <c r="M35" i="18"/>
  <c r="O35" i="18" s="1"/>
  <c r="M47" i="18"/>
  <c r="O47" i="18" s="1"/>
  <c r="M10" i="18"/>
  <c r="O10" i="18" s="1"/>
  <c r="K26" i="18"/>
  <c r="K50" i="18"/>
  <c r="K34" i="18"/>
  <c r="Q35" i="17"/>
  <c r="L41" i="17"/>
  <c r="L56" i="18"/>
  <c r="N56" i="18" s="1"/>
  <c r="P41" i="17"/>
  <c r="M57" i="17"/>
  <c r="I57" i="17"/>
  <c r="O45" i="17"/>
  <c r="F57" i="17"/>
  <c r="P56" i="17"/>
  <c r="O42" i="17"/>
  <c r="P18" i="17"/>
  <c r="O18" i="17"/>
  <c r="N42" i="17"/>
  <c r="N57" i="17" s="1"/>
  <c r="D57" i="17"/>
  <c r="E18" i="17"/>
  <c r="M46" i="18"/>
  <c r="O46" i="18" s="1"/>
  <c r="G42" i="17"/>
  <c r="K57" i="17"/>
  <c r="J57" i="17"/>
  <c r="H57" i="17"/>
  <c r="O47" i="17"/>
  <c r="C57" i="16"/>
  <c r="L42" i="9"/>
  <c r="L57" i="9" s="1"/>
  <c r="N41" i="9"/>
  <c r="O19" i="9"/>
  <c r="K9" i="18"/>
  <c r="O9" i="9"/>
  <c r="Q9" i="9" s="1"/>
  <c r="M45" i="6"/>
  <c r="J42" i="6"/>
  <c r="G42" i="6"/>
  <c r="G57" i="6" s="1"/>
  <c r="E57" i="6"/>
  <c r="Q26" i="9"/>
  <c r="N18" i="6"/>
  <c r="I57" i="6"/>
  <c r="J57" i="6"/>
  <c r="F42" i="6"/>
  <c r="F57" i="6" s="1"/>
  <c r="L42" i="6"/>
  <c r="L57" i="6" s="1"/>
  <c r="D42" i="6"/>
  <c r="O42" i="6" s="1"/>
  <c r="K42" i="6"/>
  <c r="K57" i="6" s="1"/>
  <c r="M47" i="6"/>
  <c r="M18" i="6"/>
  <c r="N47" i="6"/>
  <c r="M56" i="6"/>
  <c r="N45" i="6"/>
  <c r="N56" i="6"/>
  <c r="P56" i="6" s="1"/>
  <c r="H42" i="6"/>
  <c r="H57" i="6" s="1"/>
  <c r="O56" i="6"/>
  <c r="O41" i="6"/>
  <c r="N41" i="6"/>
  <c r="M41" i="6"/>
  <c r="Q53" i="7"/>
  <c r="I56" i="3"/>
  <c r="I47" i="3"/>
  <c r="H41" i="3"/>
  <c r="H57" i="3"/>
  <c r="M45" i="3"/>
  <c r="M18" i="3"/>
  <c r="J42" i="2"/>
  <c r="E42" i="2"/>
  <c r="E59" i="2" s="1"/>
  <c r="F18" i="1"/>
  <c r="F45" i="1"/>
  <c r="F56" i="1"/>
  <c r="F41" i="1"/>
  <c r="G42" i="1"/>
  <c r="G59" i="1" s="1"/>
  <c r="D59" i="1"/>
  <c r="E59" i="1"/>
  <c r="M56" i="3"/>
  <c r="M41" i="3"/>
  <c r="N56" i="3"/>
  <c r="G17" i="16"/>
  <c r="Q17" i="7"/>
  <c r="Q28" i="7"/>
  <c r="G37" i="16"/>
  <c r="Q37" i="7"/>
  <c r="N41" i="3"/>
  <c r="N45" i="3"/>
  <c r="G21" i="16"/>
  <c r="Q21" i="7"/>
  <c r="I18" i="2"/>
  <c r="J56" i="2"/>
  <c r="M47" i="3"/>
  <c r="P6" i="7"/>
  <c r="P18" i="7" s="1"/>
  <c r="O18" i="9" s="1"/>
  <c r="G29" i="16"/>
  <c r="J18" i="2"/>
  <c r="K58" i="2"/>
  <c r="N47" i="3"/>
  <c r="I45" i="2"/>
  <c r="C59" i="2"/>
  <c r="N18" i="3"/>
  <c r="U15" i="14"/>
  <c r="C42" i="6"/>
  <c r="M42" i="6" s="1"/>
  <c r="G26" i="16"/>
  <c r="Q25" i="9"/>
  <c r="Q33" i="9"/>
  <c r="G9" i="16"/>
  <c r="Q9" i="7"/>
  <c r="Q20" i="7"/>
  <c r="C57" i="7"/>
  <c r="C57" i="9"/>
  <c r="E57" i="10"/>
  <c r="C57" i="5"/>
  <c r="E42" i="10"/>
  <c r="I57" i="10"/>
  <c r="U27" i="14"/>
  <c r="O45" i="12"/>
  <c r="S45" i="14" s="1"/>
  <c r="K42" i="14"/>
  <c r="L42" i="14" s="1"/>
  <c r="L41" i="14"/>
  <c r="O47" i="15"/>
  <c r="F57" i="15"/>
  <c r="P56" i="15"/>
  <c r="Q56" i="15" s="1"/>
  <c r="Q53" i="9"/>
  <c r="F42" i="10"/>
  <c r="G41" i="10"/>
  <c r="K42" i="10"/>
  <c r="J57" i="10"/>
  <c r="H57" i="12"/>
  <c r="Q17" i="9"/>
  <c r="Q39" i="9"/>
  <c r="D57" i="10"/>
  <c r="U13" i="14"/>
  <c r="I57" i="14"/>
  <c r="F57" i="14"/>
  <c r="H42" i="15"/>
  <c r="P42" i="15" s="1"/>
  <c r="Q42" i="15" s="1"/>
  <c r="P41" i="15"/>
  <c r="Q41" i="15" s="1"/>
  <c r="G55" i="16"/>
  <c r="Q36" i="9"/>
  <c r="U35" i="14"/>
  <c r="M23" i="18"/>
  <c r="O23" i="18" s="1"/>
  <c r="Q11" i="9"/>
  <c r="Q31" i="9"/>
  <c r="Q36" i="7"/>
  <c r="Q39" i="7"/>
  <c r="Q55" i="7"/>
  <c r="J57" i="12"/>
  <c r="U46" i="14"/>
  <c r="L47" i="14"/>
  <c r="M34" i="18"/>
  <c r="O34" i="18" s="1"/>
  <c r="K45" i="18"/>
  <c r="O41" i="12"/>
  <c r="S41" i="14" s="1"/>
  <c r="J57" i="14"/>
  <c r="M57" i="14"/>
  <c r="P41" i="12"/>
  <c r="N57" i="14"/>
  <c r="O57" i="14"/>
  <c r="L18" i="18"/>
  <c r="N18" i="18" s="1"/>
  <c r="M36" i="18"/>
  <c r="O36" i="18" s="1"/>
  <c r="J42" i="15"/>
  <c r="K47" i="18"/>
  <c r="C42" i="11"/>
  <c r="F57" i="12"/>
  <c r="H57" i="14"/>
  <c r="P57" i="14"/>
  <c r="O18" i="15"/>
  <c r="C42" i="15"/>
  <c r="C57" i="15" s="1"/>
  <c r="K42" i="15"/>
  <c r="J57" i="15"/>
  <c r="C42" i="17"/>
  <c r="K30" i="18"/>
  <c r="K51" i="18"/>
  <c r="G57" i="12"/>
  <c r="G41" i="14"/>
  <c r="D57" i="15"/>
  <c r="M15" i="18"/>
  <c r="O15" i="18" s="1"/>
  <c r="M43" i="18"/>
  <c r="O43" i="18" s="1"/>
  <c r="K20" i="18"/>
  <c r="E42" i="12"/>
  <c r="O41" i="15"/>
  <c r="E42" i="15"/>
  <c r="O42" i="15" s="1"/>
  <c r="K57" i="15"/>
  <c r="M17" i="18"/>
  <c r="O17" i="18" s="1"/>
  <c r="C57" i="14"/>
  <c r="P45" i="15"/>
  <c r="Q45" i="15" s="1"/>
  <c r="M7" i="18"/>
  <c r="O7" i="18" s="1"/>
  <c r="M19" i="18"/>
  <c r="O19" i="18" s="1"/>
  <c r="M57" i="15"/>
  <c r="M9" i="18"/>
  <c r="O9" i="18" s="1"/>
  <c r="M39" i="18"/>
  <c r="O39" i="18" s="1"/>
  <c r="K22" i="18"/>
  <c r="O56" i="15"/>
  <c r="K6" i="18"/>
  <c r="K16" i="18"/>
  <c r="K37" i="18"/>
  <c r="K40" i="18"/>
  <c r="K44" i="18"/>
  <c r="I42" i="19"/>
  <c r="L18" i="19"/>
  <c r="J57" i="24"/>
  <c r="D57" i="24"/>
  <c r="L57" i="24"/>
  <c r="F57" i="24"/>
  <c r="N57" i="24"/>
  <c r="H57" i="25"/>
  <c r="D57" i="28"/>
  <c r="M22" i="18"/>
  <c r="O22" i="18" s="1"/>
  <c r="K14" i="18"/>
  <c r="H57" i="24"/>
  <c r="F57" i="26"/>
  <c r="K7" i="18"/>
  <c r="K10" i="18"/>
  <c r="K28" i="18"/>
  <c r="K41" i="18"/>
  <c r="K46" i="18"/>
  <c r="K54" i="18"/>
  <c r="I57" i="24"/>
  <c r="C57" i="25"/>
  <c r="K57" i="25"/>
  <c r="G57" i="28"/>
  <c r="I50" i="31"/>
  <c r="K21" i="18"/>
  <c r="K24" i="18"/>
  <c r="L45" i="18"/>
  <c r="N45" i="18" s="1"/>
  <c r="L57" i="25"/>
  <c r="H57" i="28"/>
  <c r="L37" i="18"/>
  <c r="N37" i="18" s="1"/>
  <c r="M50" i="18"/>
  <c r="O50" i="18" s="1"/>
  <c r="L53" i="18"/>
  <c r="N53" i="18" s="1"/>
  <c r="K15" i="18"/>
  <c r="K18" i="18"/>
  <c r="K36" i="18"/>
  <c r="K52" i="18"/>
  <c r="O42" i="24"/>
  <c r="I42" i="8" s="1"/>
  <c r="O57" i="24"/>
  <c r="I57" i="8" s="1"/>
  <c r="E57" i="25"/>
  <c r="M57" i="25"/>
  <c r="E57" i="27"/>
  <c r="L9" i="18"/>
  <c r="N9" i="18" s="1"/>
  <c r="L17" i="18"/>
  <c r="N17" i="18" s="1"/>
  <c r="M30" i="18"/>
  <c r="O30" i="18" s="1"/>
  <c r="K8" i="18"/>
  <c r="K13" i="18"/>
  <c r="K29" i="18"/>
  <c r="K32" i="18"/>
  <c r="K48" i="18"/>
  <c r="L41" i="19"/>
  <c r="K42" i="19"/>
  <c r="Y57" i="19"/>
  <c r="C42" i="18"/>
  <c r="C57" i="18" s="1"/>
  <c r="M48" i="18"/>
  <c r="O48" i="18" s="1"/>
  <c r="X42" i="19"/>
  <c r="AA42" i="19" l="1"/>
  <c r="R18" i="8"/>
  <c r="S18" i="8" s="1"/>
  <c r="P47" i="6"/>
  <c r="F44" i="16"/>
  <c r="P45" i="7"/>
  <c r="O45" i="9" s="1"/>
  <c r="M56" i="5"/>
  <c r="L57" i="5"/>
  <c r="P56" i="5"/>
  <c r="F38" i="16"/>
  <c r="O38" i="9"/>
  <c r="F53" i="16"/>
  <c r="G53" i="16" s="1"/>
  <c r="Q53" i="17"/>
  <c r="Q13" i="17"/>
  <c r="E56" i="16"/>
  <c r="P41" i="6"/>
  <c r="Q18" i="17"/>
  <c r="F54" i="16"/>
  <c r="O54" i="9"/>
  <c r="O55" i="9"/>
  <c r="Q55" i="9" s="1"/>
  <c r="P42" i="9"/>
  <c r="I42" i="3"/>
  <c r="R42" i="14"/>
  <c r="E6" i="16"/>
  <c r="E18" i="16" s="1"/>
  <c r="O18" i="7"/>
  <c r="O56" i="7"/>
  <c r="Q15" i="17"/>
  <c r="C57" i="26"/>
  <c r="E57" i="8" s="1"/>
  <c r="O21" i="9"/>
  <c r="Q21" i="9" s="1"/>
  <c r="Q21" i="17"/>
  <c r="O44" i="9"/>
  <c r="Q44" i="9" s="1"/>
  <c r="E45" i="16"/>
  <c r="O7" i="9"/>
  <c r="Q7" i="9" s="1"/>
  <c r="F10" i="16"/>
  <c r="O10" i="9"/>
  <c r="Q10" i="9" s="1"/>
  <c r="O42" i="12"/>
  <c r="D57" i="14"/>
  <c r="G57" i="14"/>
  <c r="F45" i="16"/>
  <c r="Q6" i="17"/>
  <c r="Q7" i="17"/>
  <c r="O37" i="9"/>
  <c r="Q37" i="9" s="1"/>
  <c r="Q56" i="12"/>
  <c r="T56" i="14"/>
  <c r="U56" i="14" s="1"/>
  <c r="Q37" i="17"/>
  <c r="D59" i="2"/>
  <c r="Q42" i="14"/>
  <c r="O15" i="9"/>
  <c r="Q24" i="17"/>
  <c r="O43" i="9"/>
  <c r="M42" i="5"/>
  <c r="P42" i="5"/>
  <c r="Q49" i="17"/>
  <c r="G59" i="2"/>
  <c r="F46" i="16"/>
  <c r="F47" i="16" s="1"/>
  <c r="O46" i="9"/>
  <c r="P47" i="7"/>
  <c r="Q44" i="17"/>
  <c r="M57" i="9"/>
  <c r="Q45" i="12"/>
  <c r="T45" i="14"/>
  <c r="Q23" i="17"/>
  <c r="O24" i="9"/>
  <c r="Q24" i="9" s="1"/>
  <c r="Q40" i="17"/>
  <c r="O49" i="9"/>
  <c r="Q49" i="9" s="1"/>
  <c r="E56" i="17"/>
  <c r="O13" i="9"/>
  <c r="Q13" i="9" s="1"/>
  <c r="M18" i="5"/>
  <c r="P18" i="5"/>
  <c r="P18" i="6"/>
  <c r="L18" i="17"/>
  <c r="P47" i="5"/>
  <c r="M47" i="5"/>
  <c r="O42" i="25"/>
  <c r="O57" i="25" s="1"/>
  <c r="P42" i="24"/>
  <c r="C57" i="20"/>
  <c r="H57" i="15"/>
  <c r="K57" i="3"/>
  <c r="M57" i="3" s="1"/>
  <c r="P45" i="6"/>
  <c r="L45" i="17"/>
  <c r="E57" i="17"/>
  <c r="E42" i="20"/>
  <c r="G42" i="20" s="1"/>
  <c r="N42" i="5"/>
  <c r="F22" i="16"/>
  <c r="O22" i="9"/>
  <c r="F28" i="16"/>
  <c r="G28" i="16" s="1"/>
  <c r="O28" i="9"/>
  <c r="Q28" i="9" s="1"/>
  <c r="Q50" i="17"/>
  <c r="F48" i="16"/>
  <c r="F56" i="16" s="1"/>
  <c r="P56" i="7"/>
  <c r="Q56" i="17" s="1"/>
  <c r="O48" i="9"/>
  <c r="Q48" i="9" s="1"/>
  <c r="J42" i="3"/>
  <c r="O32" i="9"/>
  <c r="Q32" i="9" s="1"/>
  <c r="Q48" i="17"/>
  <c r="L47" i="17"/>
  <c r="Q57" i="14"/>
  <c r="D57" i="26"/>
  <c r="F57" i="8" s="1"/>
  <c r="K56" i="18"/>
  <c r="Q29" i="7"/>
  <c r="F30" i="16"/>
  <c r="G30" i="16" s="1"/>
  <c r="O30" i="9"/>
  <c r="D57" i="12"/>
  <c r="R57" i="14" s="1"/>
  <c r="Q54" i="17"/>
  <c r="O40" i="9"/>
  <c r="Q40" i="9" s="1"/>
  <c r="Q52" i="17"/>
  <c r="F19" i="16"/>
  <c r="P41" i="7"/>
  <c r="P42" i="7" s="1"/>
  <c r="O41" i="7"/>
  <c r="O42" i="7" s="1"/>
  <c r="O57" i="7" s="1"/>
  <c r="E28" i="16"/>
  <c r="E41" i="16" s="1"/>
  <c r="E42" i="16" s="1"/>
  <c r="Q32" i="17"/>
  <c r="F57" i="19"/>
  <c r="G57" i="19" s="1"/>
  <c r="C57" i="22"/>
  <c r="E57" i="15"/>
  <c r="O57" i="15" s="1"/>
  <c r="K57" i="14"/>
  <c r="L57" i="14" s="1"/>
  <c r="S42" i="14"/>
  <c r="Q41" i="12"/>
  <c r="T41" i="14"/>
  <c r="U41" i="14" s="1"/>
  <c r="P42" i="12"/>
  <c r="S45" i="8"/>
  <c r="S56" i="8"/>
  <c r="S41" i="8"/>
  <c r="S47" i="8"/>
  <c r="Q42" i="8"/>
  <c r="C57" i="11"/>
  <c r="F57" i="27"/>
  <c r="D57" i="27"/>
  <c r="C57" i="27"/>
  <c r="P42" i="25"/>
  <c r="P57" i="25" s="1"/>
  <c r="J57" i="25"/>
  <c r="I57" i="25"/>
  <c r="G57" i="25"/>
  <c r="D57" i="25"/>
  <c r="F42" i="20"/>
  <c r="H42" i="20" s="1"/>
  <c r="O42" i="5"/>
  <c r="F57" i="5"/>
  <c r="E57" i="20"/>
  <c r="G57" i="20" s="1"/>
  <c r="N57" i="5"/>
  <c r="Q42" i="19"/>
  <c r="P57" i="19"/>
  <c r="Q57" i="19" s="1"/>
  <c r="K57" i="19"/>
  <c r="L42" i="19"/>
  <c r="L42" i="18"/>
  <c r="N42" i="18" s="1"/>
  <c r="P42" i="17"/>
  <c r="O57" i="17"/>
  <c r="G57" i="17"/>
  <c r="L47" i="18"/>
  <c r="N47" i="18" s="1"/>
  <c r="C57" i="17"/>
  <c r="N42" i="9"/>
  <c r="Q26" i="7"/>
  <c r="C57" i="6"/>
  <c r="D57" i="6"/>
  <c r="N57" i="6" s="1"/>
  <c r="M57" i="6"/>
  <c r="N42" i="6"/>
  <c r="P42" i="6" s="1"/>
  <c r="J57" i="3"/>
  <c r="I57" i="3"/>
  <c r="F42" i="1"/>
  <c r="F59" i="1" s="1"/>
  <c r="I59" i="2"/>
  <c r="Q56" i="7"/>
  <c r="P57" i="12"/>
  <c r="G50" i="16"/>
  <c r="Q50" i="7"/>
  <c r="Q50" i="9"/>
  <c r="L42" i="10"/>
  <c r="K57" i="10"/>
  <c r="L57" i="10" s="1"/>
  <c r="Q30" i="9"/>
  <c r="Q30" i="7"/>
  <c r="G22" i="16"/>
  <c r="Q22" i="9"/>
  <c r="Q22" i="7"/>
  <c r="G51" i="16"/>
  <c r="Q51" i="7"/>
  <c r="Q51" i="9"/>
  <c r="G54" i="16"/>
  <c r="Q54" i="9"/>
  <c r="Q54" i="7"/>
  <c r="G7" i="16"/>
  <c r="Q7" i="7"/>
  <c r="G14" i="16"/>
  <c r="Q14" i="9"/>
  <c r="Q14" i="7"/>
  <c r="F6" i="16"/>
  <c r="O6" i="9"/>
  <c r="Q6" i="9" s="1"/>
  <c r="Q6" i="7"/>
  <c r="G10" i="16"/>
  <c r="Q10" i="7"/>
  <c r="G33" i="16"/>
  <c r="Q33" i="7"/>
  <c r="G15" i="16"/>
  <c r="Q15" i="7"/>
  <c r="G34" i="16"/>
  <c r="Q34" i="9"/>
  <c r="Q34" i="7"/>
  <c r="Q48" i="7"/>
  <c r="G12" i="16"/>
  <c r="Q12" i="9"/>
  <c r="Q12" i="7"/>
  <c r="G43" i="16"/>
  <c r="Q43" i="7"/>
  <c r="M18" i="18"/>
  <c r="O18" i="18" s="1"/>
  <c r="G31" i="16"/>
  <c r="Q31" i="7"/>
  <c r="G52" i="16"/>
  <c r="Q52" i="9"/>
  <c r="Q52" i="7"/>
  <c r="U47" i="14"/>
  <c r="G35" i="16"/>
  <c r="Q35" i="7"/>
  <c r="Q35" i="9"/>
  <c r="M41" i="18"/>
  <c r="O41" i="18" s="1"/>
  <c r="G40" i="16"/>
  <c r="Q40" i="7"/>
  <c r="G24" i="16"/>
  <c r="Q24" i="7"/>
  <c r="X57" i="19"/>
  <c r="AA57" i="19" s="1"/>
  <c r="M56" i="18"/>
  <c r="O56" i="18" s="1"/>
  <c r="I57" i="19"/>
  <c r="L57" i="19" s="1"/>
  <c r="G23" i="16"/>
  <c r="Q23" i="7"/>
  <c r="G47" i="16"/>
  <c r="Q47" i="7"/>
  <c r="G13" i="16"/>
  <c r="Q13" i="7"/>
  <c r="U45" i="14"/>
  <c r="G27" i="16"/>
  <c r="Q27" i="7"/>
  <c r="Q27" i="9"/>
  <c r="G49" i="16"/>
  <c r="Q49" i="7"/>
  <c r="G25" i="16"/>
  <c r="Q25" i="7"/>
  <c r="G8" i="16"/>
  <c r="Q8" i="9"/>
  <c r="Q8" i="7"/>
  <c r="G44" i="16"/>
  <c r="Q44" i="7"/>
  <c r="Q45" i="9"/>
  <c r="Q15" i="9"/>
  <c r="G42" i="10"/>
  <c r="F57" i="10"/>
  <c r="G57" i="10" s="1"/>
  <c r="E57" i="12"/>
  <c r="O57" i="12" s="1"/>
  <c r="S57" i="14" s="1"/>
  <c r="G11" i="16"/>
  <c r="Q11" i="7"/>
  <c r="Q43" i="9"/>
  <c r="G19" i="16"/>
  <c r="Q19" i="7"/>
  <c r="Q19" i="9"/>
  <c r="P57" i="15"/>
  <c r="Q57" i="15" s="1"/>
  <c r="G16" i="16"/>
  <c r="Q16" i="9"/>
  <c r="Q16" i="7"/>
  <c r="Q38" i="9"/>
  <c r="L41" i="18"/>
  <c r="N41" i="18" s="1"/>
  <c r="U18" i="14"/>
  <c r="G46" i="16"/>
  <c r="Q46" i="7"/>
  <c r="Q46" i="9"/>
  <c r="K42" i="2"/>
  <c r="K59" i="2"/>
  <c r="G32" i="16"/>
  <c r="Q32" i="7"/>
  <c r="I42" i="2"/>
  <c r="N42" i="3"/>
  <c r="O42" i="9" l="1"/>
  <c r="E57" i="16"/>
  <c r="R42" i="8"/>
  <c r="S42" i="8" s="1"/>
  <c r="P57" i="6"/>
  <c r="L57" i="3"/>
  <c r="J59" i="2"/>
  <c r="L42" i="17"/>
  <c r="F41" i="16"/>
  <c r="G41" i="16" s="1"/>
  <c r="P57" i="5"/>
  <c r="M57" i="5"/>
  <c r="P57" i="24"/>
  <c r="J57" i="8" s="1"/>
  <c r="J42" i="8"/>
  <c r="K42" i="18"/>
  <c r="N57" i="9"/>
  <c r="O41" i="9"/>
  <c r="Q41" i="9" s="1"/>
  <c r="P57" i="7"/>
  <c r="O47" i="9"/>
  <c r="Q47" i="9" s="1"/>
  <c r="Q47" i="17"/>
  <c r="O56" i="9"/>
  <c r="Q56" i="9" s="1"/>
  <c r="Q45" i="17"/>
  <c r="Q41" i="17"/>
  <c r="G6" i="16"/>
  <c r="F18" i="16"/>
  <c r="L57" i="17"/>
  <c r="Q42" i="12"/>
  <c r="T42" i="14"/>
  <c r="U42" i="14" s="1"/>
  <c r="Q57" i="12"/>
  <c r="T57" i="14"/>
  <c r="Q57" i="8"/>
  <c r="F57" i="20"/>
  <c r="H57" i="20" s="1"/>
  <c r="O57" i="5"/>
  <c r="P57" i="17"/>
  <c r="Q57" i="17" s="1"/>
  <c r="Q42" i="17"/>
  <c r="O57" i="6"/>
  <c r="L57" i="18"/>
  <c r="N57" i="18" s="1"/>
  <c r="G18" i="16"/>
  <c r="Q18" i="7"/>
  <c r="Q18" i="9"/>
  <c r="K57" i="18"/>
  <c r="G48" i="16"/>
  <c r="N57" i="3"/>
  <c r="Q45" i="7"/>
  <c r="G45" i="16"/>
  <c r="M42" i="18"/>
  <c r="O42" i="18" s="1"/>
  <c r="Q41" i="7"/>
  <c r="R57" i="8" l="1"/>
  <c r="S57" i="8" s="1"/>
  <c r="F42" i="16"/>
  <c r="F57" i="16" s="1"/>
  <c r="M57" i="18"/>
  <c r="O57" i="18" s="1"/>
  <c r="O57" i="9"/>
  <c r="Q57" i="9" s="1"/>
  <c r="Q57" i="7"/>
  <c r="G42" i="16"/>
  <c r="Q42" i="7"/>
  <c r="Q42" i="9"/>
  <c r="G56" i="16"/>
  <c r="U57" i="14"/>
  <c r="G57" i="16" l="1"/>
  <c r="V41" i="19"/>
  <c r="V45" i="19"/>
  <c r="V18" i="19"/>
  <c r="V42" i="19"/>
  <c r="V57" i="19"/>
  <c r="V47" i="19"/>
</calcChain>
</file>

<file path=xl/sharedStrings.xml><?xml version="1.0" encoding="utf-8"?>
<sst xmlns="http://schemas.openxmlformats.org/spreadsheetml/2006/main" count="3227" uniqueCount="1056">
  <si>
    <t>Bank wise Position of Branches/ATM as on 31.12.2021</t>
  </si>
  <si>
    <t>SLBC Madhya Pradesh Convenor: Central Bank of India    TABLE: 1</t>
  </si>
  <si>
    <t>Sr.</t>
  </si>
  <si>
    <t>BANKS</t>
  </si>
  <si>
    <t>RURAL</t>
  </si>
  <si>
    <t>SEMI URBAN</t>
  </si>
  <si>
    <t>URBAN</t>
  </si>
  <si>
    <t>TOTAL</t>
  </si>
  <si>
    <t>ATMS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</si>
  <si>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</si>
  <si>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</si>
  <si>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</si>
  <si>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</si>
  <si>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</si>
  <si>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</si>
  <si>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</si>
  <si>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Sindh Bank</t>
  </si>
  <si>
    <t>Punjab National Bank</t>
  </si>
  <si>
    <t>State Bank of India</t>
  </si>
  <si>
    <t>UCO Bank</t>
  </si>
  <si>
    <t>Union Bank of India</t>
  </si>
  <si>
    <t>PSBs - SUB TOTAL</t>
  </si>
  <si>
    <t>Axis Bank</t>
  </si>
  <si>
    <t>Bandhan Bank</t>
  </si>
  <si>
    <t>Catholic Syrian Bank</t>
  </si>
  <si>
    <t>City Union Bank</t>
  </si>
  <si>
    <t>Development Credit Bank</t>
  </si>
  <si>
    <t>Dhan Lakshmi Bank</t>
  </si>
  <si>
    <t>Federal Bank Ltd.</t>
  </si>
  <si>
    <t>HDFC Bank</t>
  </si>
  <si>
    <t>ICICI Bank</t>
  </si>
  <si>
    <t>IDBI Bank</t>
  </si>
  <si>
    <t>IDFC First Bank</t>
  </si>
  <si>
    <t>Indusind Bank Limited</t>
  </si>
  <si>
    <t>Jammu and Kashmir Bank</t>
  </si>
  <si>
    <t>Karnataka Bank Limited</t>
  </si>
  <si>
    <t>Karur Vysya Bank Ltd.</t>
  </si>
  <si>
    <t>Kotak Mahindra Bank</t>
  </si>
  <si>
    <t>Lakshmi Vilas Bank</t>
  </si>
  <si>
    <t>Ratnakar Bank Ltd. (RBL)</t>
  </si>
  <si>
    <t>South Indian Bank</t>
  </si>
  <si>
    <t>Standard Chartered Bank</t>
  </si>
  <si>
    <t>Tamilnadu Mercantile Bank</t>
  </si>
  <si>
    <t>Yes Bank</t>
  </si>
  <si>
    <t>PRIVATE BANK SUB TOTAL</t>
  </si>
  <si>
    <t>COMMERCIAL BANKS SUB TOTAL</t>
  </si>
  <si>
    <t>MGB</t>
  </si>
  <si>
    <t>MPGB</t>
  </si>
  <si>
    <t>RRBs - SUB TOTAL</t>
  </si>
  <si>
    <t>DCCB &amp; Apex Bank</t>
  </si>
  <si>
    <t>CO-OPERATIVE BANK - SUB TOTAL</t>
  </si>
  <si>
    <t>AU Small Finance Bank</t>
  </si>
  <si>
    <t>Equitas Small Finance Bank</t>
  </si>
  <si>
    <t>ESAF</t>
  </si>
  <si>
    <t>Fincare Small Finance Bank</t>
  </si>
  <si>
    <t>Jana Small Finance Bank</t>
  </si>
  <si>
    <t>Suryoday Small Finance Bank</t>
  </si>
  <si>
    <t>Ujjivan Small Finance Bank</t>
  </si>
  <si>
    <t>Utkarsh Small Finance Bank</t>
  </si>
  <si>
    <t>SMALL FINANCE BANK SUB TOTAL</t>
  </si>
  <si>
    <t>INDIA POST PAYMENT BANK</t>
  </si>
  <si>
    <t>PAYMENT BANK - SUB TOTAL</t>
  </si>
  <si>
    <t>Page-</t>
  </si>
  <si>
    <t>SLBC, Madhya Pradesh  Convenor: Central Bank of India</t>
  </si>
  <si>
    <t>[Amt. in lacs]</t>
  </si>
  <si>
    <t>TABLE-2</t>
  </si>
  <si>
    <t>DEPOSIT</t>
  </si>
  <si>
    <t>ADVANCES</t>
  </si>
  <si>
    <t>C.D RATIO</t>
  </si>
  <si>
    <t>BANKWISE TOTAL DEPOSITS, ADVANCES AND C.D.RATIO  As on 31.12.2021</t>
  </si>
  <si>
    <t>SLBC, Madhya Pradesh Convenor-Central Bank of India</t>
  </si>
  <si>
    <t>TABLE: 3(i)</t>
  </si>
  <si>
    <t>SR</t>
  </si>
  <si>
    <t>DEPOSITS</t>
  </si>
  <si>
    <t>Difference</t>
  </si>
  <si>
    <t>Credit as per place of Utilization March-21</t>
  </si>
  <si>
    <t>Including Cr. as per place of utilization 31.12.21</t>
  </si>
  <si>
    <t>Dep</t>
  </si>
  <si>
    <t>Adv</t>
  </si>
  <si>
    <t>CREDIT DEPOSIT RATIO (DISTRICT WISE) AS ON Dec,31 2021</t>
  </si>
  <si>
    <t xml:space="preserve">Amount in lakh </t>
  </si>
  <si>
    <t>District Name</t>
  </si>
  <si>
    <t>Deposits</t>
  </si>
  <si>
    <t>Advancs</t>
  </si>
  <si>
    <t>CD Ratio</t>
  </si>
  <si>
    <t>Total</t>
  </si>
  <si>
    <t>Amt. in Lakhs</t>
  </si>
  <si>
    <t>No. in actual</t>
  </si>
  <si>
    <t>TABLE: 4</t>
  </si>
  <si>
    <t>Banks</t>
  </si>
  <si>
    <t>Farm Credit</t>
  </si>
  <si>
    <t>Out of Farm Credit total Crop Loans</t>
  </si>
  <si>
    <t>Agri Infrastructure</t>
  </si>
  <si>
    <t>Ancillary Activities</t>
  </si>
  <si>
    <t>Total Agri</t>
  </si>
  <si>
    <t>No.</t>
  </si>
  <si>
    <t>Amt.</t>
  </si>
  <si>
    <t>MSME  (PRIORITY SECTOR) OUTSTANDING AS ON 31.12.2021</t>
  </si>
  <si>
    <t>TABLE:5</t>
  </si>
  <si>
    <t>% of Micro credit to total advances</t>
  </si>
  <si>
    <t>Micro</t>
  </si>
  <si>
    <t>Small</t>
  </si>
  <si>
    <t>Medium</t>
  </si>
  <si>
    <t>KVIC</t>
  </si>
  <si>
    <t>Other MSME</t>
  </si>
  <si>
    <t>No</t>
  </si>
  <si>
    <t>Amt</t>
  </si>
  <si>
    <t>PRIORITY SECTOR  OUTSTANDING AS ON 31.12.2021</t>
  </si>
  <si>
    <t>Number in Actual</t>
  </si>
  <si>
    <t>TABLE:6</t>
  </si>
  <si>
    <t>% of Total Pri Sec loans to total advances</t>
  </si>
  <si>
    <t>Export Credit</t>
  </si>
  <si>
    <t>Education</t>
  </si>
  <si>
    <t>Housing</t>
  </si>
  <si>
    <t>Social Infra</t>
  </si>
  <si>
    <t>Renewable Energy</t>
  </si>
  <si>
    <t>Others</t>
  </si>
  <si>
    <t>Total Priority Sector</t>
  </si>
  <si>
    <t>PRIVATE BANK - SUB TOTAL</t>
  </si>
  <si>
    <t>ADVANCES TO WEAKER SECTION OUTSTANDING AS ON 31.12.2021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</si>
  <si>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</si>
  <si>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</si>
  <si>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</si>
  <si>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</si>
  <si>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</si>
  <si>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</si>
  <si>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</si>
  <si>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Other loans to weaker sections</t>
  </si>
  <si>
    <t>Total advances to weaker sections</t>
  </si>
  <si>
    <t>% of loans to weaker sections to total advance</t>
  </si>
  <si>
    <t>NON-PRIORITY SECTOR  OUTSTANDING AS ON 31.12.2021  Table: 8</t>
  </si>
  <si>
    <t>Agriculture</t>
  </si>
  <si>
    <t>Personal loans under NPS</t>
  </si>
  <si>
    <t>Total NPS</t>
  </si>
  <si>
    <t>Actual</t>
  </si>
  <si>
    <t>Diff</t>
  </si>
  <si>
    <t>ANNUAL CREDIT PLAN ACHIEVEMENT UNDER AGRICULTURE AS ON 31.12.2021</t>
  </si>
  <si>
    <t>Table: 9(i)</t>
  </si>
  <si>
    <t>FARM CREDIT</t>
  </si>
  <si>
    <t>Achievement % (Amt.)</t>
  </si>
  <si>
    <t>CROP LOANS (Out of Farm Credit)</t>
  </si>
  <si>
    <t>TARGET</t>
  </si>
  <si>
    <t>ACHIVEMENT</t>
  </si>
  <si>
    <t>Number</t>
  </si>
  <si>
    <t>Amount</t>
  </si>
  <si>
    <t>TABLE: 9(ii)</t>
  </si>
  <si>
    <t>AGRI INFRASTRUCTURE</t>
  </si>
  <si>
    <t>ANCILLARY ACTIVITIES</t>
  </si>
  <si>
    <t>TOTAL AGRICULTURE (Farm Credit+Agri Infr+Anci Acti)</t>
  </si>
  <si>
    <t>ANNUAL CREDIT PLAN ACHIEVEMENT UNDER MSME (PRI SEC) AS ON 31.12.2021</t>
  </si>
  <si>
    <t>TABLE:10</t>
  </si>
  <si>
    <t xml:space="preserve">TARGET </t>
  </si>
  <si>
    <t>Disbursement upto the end of current quarter 31.12.2021</t>
  </si>
  <si>
    <t>Total MSME</t>
  </si>
  <si>
    <t>ANNUAL CREDIT PLAN ACHIEVEMENT UNDER PRIORITY SECTOR AS ON 31.12.2021</t>
  </si>
  <si>
    <t>TABLE: 11(i)</t>
  </si>
  <si>
    <t>EXPORT CREDIT</t>
  </si>
  <si>
    <t>EDUCATION</t>
  </si>
  <si>
    <t>HOUSING</t>
  </si>
  <si>
    <t>TABLE:11(ii)</t>
  </si>
  <si>
    <t>SOCIAL INFRASTRUCTURE</t>
  </si>
  <si>
    <t>RENEWABLE ENERGY</t>
  </si>
  <si>
    <t>OTHERS</t>
  </si>
  <si>
    <t>TOTAL PRIORITY SECTOR</t>
  </si>
  <si>
    <t>Page</t>
  </si>
  <si>
    <t>ANNUAL CREDIT PLAN ACHIEVEMENT UNDER NON-PRIORITY SECTOR AS ON 31.12.2021</t>
  </si>
  <si>
    <t>TABLE:12</t>
  </si>
  <si>
    <t>Sr</t>
  </si>
  <si>
    <t>Bank</t>
  </si>
  <si>
    <t>Target</t>
  </si>
  <si>
    <t>Achievement %</t>
  </si>
  <si>
    <t>POSITION OF NPA AS ON 31.12.2021</t>
  </si>
  <si>
    <t xml:space="preserve">                                                                 SLBC Madhya Pradesh. Convenor-Central Bank of India                                                               </t>
  </si>
  <si>
    <t>TABLE-13</t>
  </si>
  <si>
    <t>Sr.No</t>
  </si>
  <si>
    <t>TOTAL NPA</t>
  </si>
  <si>
    <t>TOTAL ADVANCES</t>
  </si>
  <si>
    <t>NPA %</t>
  </si>
  <si>
    <t>POSITION OF SECTOR WISE NPA (PRIORITY SECTOR) As on 31.12.2021</t>
  </si>
  <si>
    <r>
      <rPr>
        <b/>
        <sz val="11"/>
        <rFont val="Times New Roman"/>
        <family val="1"/>
      </rP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</si>
  <si>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TABLE-14</t>
  </si>
  <si>
    <t>AGRICULTURE</t>
  </si>
  <si>
    <t>MSME</t>
  </si>
  <si>
    <t>OTHERS PS</t>
  </si>
  <si>
    <t>TOTAL PS NPA</t>
  </si>
  <si>
    <t>POSITION OF SECTOR WISE NPA (NON PRIORITY SECTOR) As on 31.12.2021</t>
  </si>
  <si>
    <t xml:space="preserve">                                             SLBC Madhya Pradesh. Convenor Central Bank of India                                                               </t>
  </si>
  <si>
    <t>TABLE: 15</t>
  </si>
  <si>
    <t>TOTAL NPS</t>
  </si>
  <si>
    <t>POSITION OF NPA UNDER GOVT. SPONSORED SCHEME As on 31.12.2021</t>
  </si>
  <si>
    <r>
      <rPr>
        <b/>
        <sz val="11"/>
        <rFont val="Times New Roman"/>
        <family val="1"/>
      </rP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</si>
  <si>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MMYUY/MMSY</t>
  </si>
  <si>
    <t>PMEGP</t>
  </si>
  <si>
    <t>CMRHM</t>
  </si>
  <si>
    <t>SHG LOANS</t>
  </si>
  <si>
    <t>MUDRA LOANS</t>
  </si>
  <si>
    <t>SR.</t>
  </si>
  <si>
    <t>NPA</t>
  </si>
  <si>
    <t>OUTSTANDING</t>
  </si>
  <si>
    <t>NPA%</t>
  </si>
  <si>
    <t>NO.</t>
  </si>
  <si>
    <t>AMT.</t>
  </si>
  <si>
    <t>PROGRESS UNDER KISAN CREDIT CARD (as on 31.12.2021)</t>
  </si>
  <si>
    <t>TABLE:17</t>
  </si>
  <si>
    <t>No. of KCC issued from 01.04.21 to 31.12.21 (Including renewal)</t>
  </si>
  <si>
    <t>Total no. of KCC as on 31.12.2021</t>
  </si>
  <si>
    <t>PROGRESS UNDER HIGHER EDUCATION LOANS AS ON 31.12.2021</t>
  </si>
  <si>
    <t>TABLE: 18</t>
  </si>
  <si>
    <t xml:space="preserve">Sr. No. </t>
  </si>
  <si>
    <t>Name of the Bank</t>
  </si>
  <si>
    <t xml:space="preserve">TARGET for FY   2021-22 </t>
  </si>
  <si>
    <t>Sanctioned during the year (including application received during previous year)</t>
  </si>
  <si>
    <t>of which no of loans guaranteed by  MP STATE GOVT</t>
  </si>
  <si>
    <t xml:space="preserve">Education Loan Outstanding </t>
  </si>
  <si>
    <t xml:space="preserve">      </t>
  </si>
  <si>
    <t>POSITION SHG BANK LINKAGE PROGRAMME AS ON 31.12.2021</t>
  </si>
  <si>
    <t>TABLE-19</t>
  </si>
  <si>
    <t>Current FY</t>
  </si>
  <si>
    <t>Savings Linked</t>
  </si>
  <si>
    <t>Credit Linked</t>
  </si>
  <si>
    <t>RELIEF MEASURES EXTENDED BY BANKS ON ACCOUNT OF NATURAL CALAMITIES IN MADHYA PRADESH</t>
  </si>
  <si>
    <t>TABLE: 33</t>
  </si>
  <si>
    <t>Year 2014-15</t>
  </si>
  <si>
    <t>Year 2015-16 (31.03.2016)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</si>
  <si>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</si>
  <si>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</si>
  <si>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</si>
  <si>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</si>
  <si>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</si>
  <si>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</si>
  <si>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Allahabad Bank</t>
  </si>
  <si>
    <t>Andhra Bank</t>
  </si>
  <si>
    <t>Corporation Bank</t>
  </si>
  <si>
    <t>Dena Bank</t>
  </si>
  <si>
    <t>Oriental Bank of Commerce</t>
  </si>
  <si>
    <t>Punjab &amp; Sind Bank</t>
  </si>
  <si>
    <t>Syndicate Bank</t>
  </si>
  <si>
    <t>Uco Bank</t>
  </si>
  <si>
    <t>United Bank of India</t>
  </si>
  <si>
    <t>Vijaya Bank</t>
  </si>
  <si>
    <t>Bandan Bank</t>
  </si>
  <si>
    <t>Bharatiya Mahila Bank</t>
  </si>
  <si>
    <t>S.B. of Hyderabad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</si>
  <si>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</si>
  <si>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</si>
  <si>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</si>
  <si>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</si>
  <si>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</si>
  <si>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</si>
  <si>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</si>
  <si>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</si>
  <si>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>The Federal Bank Ltd.</t>
  </si>
  <si>
    <t xml:space="preserve">The Jammu &amp; Kashmir Bank </t>
  </si>
  <si>
    <t>Karur Vysya Bank</t>
  </si>
  <si>
    <t>Ratnakar Bank</t>
  </si>
  <si>
    <t>The South Indian Bank</t>
  </si>
  <si>
    <t>Citi Bank</t>
  </si>
  <si>
    <t>DCB Bank</t>
  </si>
  <si>
    <t xml:space="preserve">M G B </t>
  </si>
  <si>
    <t>NJGB</t>
  </si>
  <si>
    <t>CMPGB</t>
  </si>
  <si>
    <t>M.P.Co-operative Bank</t>
  </si>
  <si>
    <t xml:space="preserve">TOTAL </t>
  </si>
  <si>
    <t>LOANS OUTSTANDING TO MINORITY COMMUNITIES AS ON 31.12.2021</t>
  </si>
  <si>
    <t>TABLE-20</t>
  </si>
  <si>
    <t>CHRISTIANS</t>
  </si>
  <si>
    <t>MUSLIMS</t>
  </si>
  <si>
    <t>BUDDHISTS</t>
  </si>
  <si>
    <t>SIKHS</t>
  </si>
  <si>
    <t>ZORASTRIANS</t>
  </si>
  <si>
    <t>JAINS</t>
  </si>
  <si>
    <t>LOANS DISBURSED TO MINORITY COMMUNITIES 01.04.2021 TO 31.12.2021</t>
  </si>
  <si>
    <t>TABLE-21</t>
  </si>
  <si>
    <t>LOANS OUTSTANDING TO SC/ST AS ON 31.12.2021</t>
  </si>
  <si>
    <t>Table: 22</t>
  </si>
  <si>
    <t>SCHEDULED CASTE</t>
  </si>
  <si>
    <t>SCHEDULED TRIBES</t>
  </si>
  <si>
    <t>LOANS DISBURSED TO SC/ST 01.04.2021 TO 31.12.2021</t>
  </si>
  <si>
    <t>Table: 23</t>
  </si>
  <si>
    <t>ADVANCES TO WOMEN AS ON 31.12.2021</t>
  </si>
  <si>
    <t>Table: 24</t>
  </si>
  <si>
    <t>Outstanding loans to Women</t>
  </si>
  <si>
    <t>Individual woman beneficiary upto Rs. 1 Lakh (out of total loans o/s to women)</t>
  </si>
  <si>
    <t>Pradhan Mantri Jan Dhan Yojana (PMJDY) Cumulative status                          as on 31.03.2021</t>
  </si>
  <si>
    <t xml:space="preserve">No. in Actual </t>
  </si>
  <si>
    <t>Bank Name</t>
  </si>
  <si>
    <t>Total no. of A/cs</t>
  </si>
  <si>
    <t>Out of total Female A/cs</t>
  </si>
  <si>
    <t>No. of RuPay card issued</t>
  </si>
  <si>
    <t>Aadhaar Seeded</t>
  </si>
  <si>
    <t>Zero Balance A/cs</t>
  </si>
  <si>
    <t>Total Deposit in Rs crore</t>
  </si>
  <si>
    <t>PSBs Sub Total</t>
  </si>
  <si>
    <t>Axis Bank Ltd</t>
  </si>
  <si>
    <t>City Union Bank Ltd</t>
  </si>
  <si>
    <t>Federal Bank Ltd</t>
  </si>
  <si>
    <t>HDFC Bank Ltd</t>
  </si>
  <si>
    <t>ICICI Bank Ltd</t>
  </si>
  <si>
    <t>IDBI Bank Ltd.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</si>
  <si>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</si>
  <si>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</si>
  <si>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</si>
  <si>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</si>
  <si>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</si>
  <si>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</si>
  <si>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</si>
  <si>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PVTs Sub Total</t>
  </si>
  <si>
    <t>MP Gramin Bank</t>
  </si>
  <si>
    <t>Madhyanchal Gramin Bank</t>
  </si>
  <si>
    <t>RRBs Sub Total</t>
  </si>
  <si>
    <t>Grand Total</t>
  </si>
  <si>
    <t>PROGRESS OF RURAL SELF EMPLOYMENT TRAINING INSTITUTES (RSETIs) IN THE STATE OF MADHYA PRADESH AS ON MAR- 2021</t>
  </si>
  <si>
    <t>RSETI</t>
  </si>
  <si>
    <t>Targets                 FY 2020-21</t>
  </si>
  <si>
    <t>Achievement FY-2020-21</t>
  </si>
  <si>
    <t>Cummulative achievement since 01.04.11</t>
  </si>
  <si>
    <t>No.of pro.</t>
  </si>
  <si>
    <t>No of Candidates</t>
  </si>
  <si>
    <t>No.ofpro</t>
  </si>
  <si>
    <t>No. of Candidates</t>
  </si>
  <si>
    <t>BPL</t>
  </si>
  <si>
    <t>APL</t>
  </si>
  <si>
    <t>SC</t>
  </si>
  <si>
    <t>ST</t>
  </si>
  <si>
    <t>OBC</t>
  </si>
  <si>
    <t>Minority</t>
  </si>
  <si>
    <t>No.ofpro.</t>
  </si>
  <si>
    <t>No.ofcanidatestrained</t>
  </si>
  <si>
    <t>No.of Candidates settled</t>
  </si>
  <si>
    <t>BF</t>
  </si>
  <si>
    <t>SF</t>
  </si>
  <si>
    <t>WE</t>
  </si>
  <si>
    <t>ALHBSatna</t>
  </si>
  <si>
    <t>  14  </t>
  </si>
  <si>
    <t>401  </t>
  </si>
  <si>
    <t>  8  </t>
  </si>
  <si>
    <t>  127  </t>
  </si>
  <si>
    <t>  29  </t>
  </si>
  <si>
    <t>  153  </t>
  </si>
  <si>
    <t>  236  </t>
  </si>
  <si>
    <t>  6884  </t>
  </si>
  <si>
    <t>  4836  </t>
  </si>
  <si>
    <t>  1508  </t>
  </si>
  <si>
    <t>  3328  </t>
  </si>
  <si>
    <t>  183  </t>
  </si>
  <si>
    <t>BF-Bank Finance</t>
  </si>
  <si>
    <t>BOBAlirajpur</t>
  </si>
  <si>
    <t>  461  </t>
  </si>
  <si>
    <t>422  </t>
  </si>
  <si>
    <t>  39  </t>
  </si>
  <si>
    <t>  3  </t>
  </si>
  <si>
    <t>  458  </t>
  </si>
  <si>
    <t>  169  </t>
  </si>
  <si>
    <t>  5028  </t>
  </si>
  <si>
    <t>  3371  </t>
  </si>
  <si>
    <t>  1893  </t>
  </si>
  <si>
    <t>  1478  </t>
  </si>
  <si>
    <t>  22  </t>
  </si>
  <si>
    <t>SF-Self Employed</t>
  </si>
  <si>
    <t>BOBJhabua</t>
  </si>
  <si>
    <t>  13  </t>
  </si>
  <si>
    <t>  376  </t>
  </si>
  <si>
    <t>376  </t>
  </si>
  <si>
    <t>  7  </t>
  </si>
  <si>
    <t>  362  </t>
  </si>
  <si>
    <t>  6  </t>
  </si>
  <si>
    <t>  234  </t>
  </si>
  <si>
    <t>  6887  </t>
  </si>
  <si>
    <t>  4814  </t>
  </si>
  <si>
    <t>  1485  </t>
  </si>
  <si>
    <t>  3329  </t>
  </si>
  <si>
    <t>  57  </t>
  </si>
  <si>
    <t>WE-Wage Employed</t>
  </si>
  <si>
    <t>BOIBarwani</t>
  </si>
  <si>
    <t>  17  </t>
  </si>
  <si>
    <t>  451  </t>
  </si>
  <si>
    <t>392  </t>
  </si>
  <si>
    <t>  5  </t>
  </si>
  <si>
    <t>  354  </t>
  </si>
  <si>
    <t>  88  </t>
  </si>
  <si>
    <t>  177  </t>
  </si>
  <si>
    <t>  4920  </t>
  </si>
  <si>
    <t>  3403  </t>
  </si>
  <si>
    <t>  1062  </t>
  </si>
  <si>
    <t>  2341  </t>
  </si>
  <si>
    <t>  68  </t>
  </si>
  <si>
    <t>BOIBhopal</t>
  </si>
  <si>
    <t>0</t>
  </si>
  <si>
    <t>  84  </t>
  </si>
  <si>
    <t>  2398  </t>
  </si>
  <si>
    <t>  1912  </t>
  </si>
  <si>
    <t>  1302  </t>
  </si>
  <si>
    <t>  610  </t>
  </si>
  <si>
    <t>  111  </t>
  </si>
  <si>
    <t>BOIBurhanpur</t>
  </si>
  <si>
    <t>  19  </t>
  </si>
  <si>
    <t>  455  </t>
  </si>
  <si>
    <t>426  </t>
  </si>
  <si>
    <t>  70  </t>
  </si>
  <si>
    <t>  43  </t>
  </si>
  <si>
    <t>  294  </t>
  </si>
  <si>
    <t>  37  </t>
  </si>
  <si>
    <t>  208  </t>
  </si>
  <si>
    <t>  5596  </t>
  </si>
  <si>
    <t>  4144  </t>
  </si>
  <si>
    <t>  1439  </t>
  </si>
  <si>
    <t>  2705  </t>
  </si>
  <si>
    <t>  187  </t>
  </si>
  <si>
    <t>BOIDewas</t>
  </si>
  <si>
    <t>  501  </t>
  </si>
  <si>
    <t>497  </t>
  </si>
  <si>
    <t>  4  </t>
  </si>
  <si>
    <t>  231  </t>
  </si>
  <si>
    <t>  64  </t>
  </si>
  <si>
    <t>  133  </t>
  </si>
  <si>
    <t>  49  </t>
  </si>
  <si>
    <t>  193  </t>
  </si>
  <si>
    <t>  5500  </t>
  </si>
  <si>
    <t>  3897  </t>
  </si>
  <si>
    <t>  1894  </t>
  </si>
  <si>
    <t>  2003  </t>
  </si>
  <si>
    <t>  160  </t>
  </si>
  <si>
    <t>BOIDhar</t>
  </si>
  <si>
    <t>  16  </t>
  </si>
  <si>
    <t>  410  </t>
  </si>
  <si>
    <t>400  </t>
  </si>
  <si>
    <t>  10  </t>
  </si>
  <si>
    <t>  51  </t>
  </si>
  <si>
    <t>  277  </t>
  </si>
  <si>
    <t>  44  </t>
  </si>
  <si>
    <t>  11  </t>
  </si>
  <si>
    <t>  5059  </t>
  </si>
  <si>
    <t>  3414  </t>
  </si>
  <si>
    <t>  1158  </t>
  </si>
  <si>
    <t>  2256  </t>
  </si>
  <si>
    <t>BOIKhandwa</t>
  </si>
  <si>
    <t>  15  </t>
  </si>
  <si>
    <t>  460  </t>
  </si>
  <si>
    <t>213  </t>
  </si>
  <si>
    <t>  151  </t>
  </si>
  <si>
    <t>  237  </t>
  </si>
  <si>
    <t>  6209  </t>
  </si>
  <si>
    <t>  4250  </t>
  </si>
  <si>
    <t>  1781  </t>
  </si>
  <si>
    <t>  2469  </t>
  </si>
  <si>
    <t>BOIKhargone</t>
  </si>
  <si>
    <t>  18  </t>
  </si>
  <si>
    <t>  454  </t>
  </si>
  <si>
    <t>167  </t>
  </si>
  <si>
    <t>  69  </t>
  </si>
  <si>
    <t>  50  </t>
  </si>
  <si>
    <t>  135  </t>
  </si>
  <si>
    <t>  244  </t>
  </si>
  <si>
    <t>  1  </t>
  </si>
  <si>
    <t>  194  </t>
  </si>
  <si>
    <t>  5405  </t>
  </si>
  <si>
    <t>  3981  </t>
  </si>
  <si>
    <t>  1459  </t>
  </si>
  <si>
    <t>  2522  </t>
  </si>
  <si>
    <t>  239  </t>
  </si>
  <si>
    <t>BOIRajgarh</t>
  </si>
  <si>
    <t>461  </t>
  </si>
  <si>
    <t>  107  </t>
  </si>
  <si>
    <t>  313  </t>
  </si>
  <si>
    <t>  257  </t>
  </si>
  <si>
    <t>  7821  </t>
  </si>
  <si>
    <t>  6455  </t>
  </si>
  <si>
    <t>  4978  </t>
  </si>
  <si>
    <t>  1477  </t>
  </si>
  <si>
    <t>  189  </t>
  </si>
  <si>
    <t>BOISehore</t>
  </si>
  <si>
    <t>  12  </t>
  </si>
  <si>
    <t>  308  </t>
  </si>
  <si>
    <t>242  </t>
  </si>
  <si>
    <t>  66  </t>
  </si>
  <si>
    <t>  113  </t>
  </si>
  <si>
    <t>  2  </t>
  </si>
  <si>
    <t>  170  </t>
  </si>
  <si>
    <t>  158  </t>
  </si>
  <si>
    <t>  4783  </t>
  </si>
  <si>
    <t>  3323  </t>
  </si>
  <si>
    <t>  2212  </t>
  </si>
  <si>
    <t>  1111  </t>
  </si>
  <si>
    <t>  63  </t>
  </si>
  <si>
    <t>BOIShajapur</t>
  </si>
  <si>
    <t>  453  </t>
  </si>
  <si>
    <t>332  </t>
  </si>
  <si>
    <t>  121  </t>
  </si>
  <si>
    <t>  179  </t>
  </si>
  <si>
    <t>  174  </t>
  </si>
  <si>
    <t>  5556  </t>
  </si>
  <si>
    <t>  4179  </t>
  </si>
  <si>
    <t>  1831  </t>
  </si>
  <si>
    <t>  2348  </t>
  </si>
  <si>
    <t>  387  </t>
  </si>
  <si>
    <t>BOIUjjain</t>
  </si>
  <si>
    <t>  486  </t>
  </si>
  <si>
    <t>306  </t>
  </si>
  <si>
    <t>  9  </t>
  </si>
  <si>
    <t>  161  </t>
  </si>
  <si>
    <t>  201  </t>
  </si>
  <si>
    <t>  5058  </t>
  </si>
  <si>
    <t>  3547  </t>
  </si>
  <si>
    <t>  1777  </t>
  </si>
  <si>
    <t>  1770  </t>
  </si>
  <si>
    <t>CBIAnuppur</t>
  </si>
  <si>
    <t>  372  </t>
  </si>
  <si>
    <t>370  </t>
  </si>
  <si>
    <t>  2</t>
  </si>
  <si>
    <t>  40  </t>
  </si>
  <si>
    <t>  211  </t>
  </si>
  <si>
    <t>  100  </t>
  </si>
  <si>
    <t>  165  </t>
  </si>
  <si>
    <t>  4205  </t>
  </si>
  <si>
    <t>  3246  </t>
  </si>
  <si>
    <t>  1457  </t>
  </si>
  <si>
    <t>  1789  </t>
  </si>
  <si>
    <t>  147  </t>
  </si>
  <si>
    <t>CBIBalaghat</t>
  </si>
  <si>
    <t>  457  </t>
  </si>
  <si>
    <t>349  </t>
  </si>
  <si>
    <t>  93  </t>
  </si>
  <si>
    <t>  391  </t>
  </si>
  <si>
    <t>  5429  </t>
  </si>
  <si>
    <t>  3797  </t>
  </si>
  <si>
    <t>  1751  </t>
  </si>
  <si>
    <t>  2046  </t>
  </si>
  <si>
    <t>  129  </t>
  </si>
  <si>
    <t>CBIBetul</t>
  </si>
  <si>
    <t>  405  </t>
  </si>
  <si>
    <t>236  </t>
  </si>
  <si>
    <t>  167  </t>
  </si>
  <si>
    <t>  150  </t>
  </si>
  <si>
    <t>  166  </t>
  </si>
  <si>
    <t>  4238  </t>
  </si>
  <si>
    <t>  2675  </t>
  </si>
  <si>
    <t>  1150  </t>
  </si>
  <si>
    <t>  1525  </t>
  </si>
  <si>
    <t>  -  </t>
  </si>
  <si>
    <t>CBIBhind</t>
  </si>
  <si>
    <t>  325  </t>
  </si>
  <si>
    <t>121  </t>
  </si>
  <si>
    <t>  204  </t>
  </si>
  <si>
    <t>  134  </t>
  </si>
  <si>
    <t>  144  </t>
  </si>
  <si>
    <t>  3964  </t>
  </si>
  <si>
    <t>  2470  </t>
  </si>
  <si>
    <t>  1089  </t>
  </si>
  <si>
    <t>  1381  </t>
  </si>
  <si>
    <t>  116  </t>
  </si>
  <si>
    <t>CBIChhindwara</t>
  </si>
  <si>
    <t>  343  </t>
  </si>
  <si>
    <t>274  </t>
  </si>
  <si>
    <t>  125  </t>
  </si>
  <si>
    <t>  148  </t>
  </si>
  <si>
    <t>  163  </t>
  </si>
  <si>
    <t>  4542  </t>
  </si>
  <si>
    <t>  2691  </t>
  </si>
  <si>
    <t>  1022  </t>
  </si>
  <si>
    <t>  1669  </t>
  </si>
  <si>
    <t>  137  </t>
  </si>
  <si>
    <t>CBIDindori</t>
  </si>
  <si>
    <t>  421  </t>
  </si>
  <si>
    <t>412  </t>
  </si>
  <si>
    <t>  271  </t>
  </si>
  <si>
    <t>  216  </t>
  </si>
  <si>
    <t>  6071  </t>
  </si>
  <si>
    <t>  3944  </t>
  </si>
  <si>
    <t>  1638  </t>
  </si>
  <si>
    <t>  2306  </t>
  </si>
  <si>
    <t>  25  </t>
  </si>
  <si>
    <t>CBIGwalior</t>
  </si>
  <si>
    <t>  490  </t>
  </si>
  <si>
    <t>266  </t>
  </si>
  <si>
    <t>  198  </t>
  </si>
  <si>
    <t>  97  </t>
  </si>
  <si>
    <t>  71  </t>
  </si>
  <si>
    <t>  35  </t>
  </si>
  <si>
    <t>  221  </t>
  </si>
  <si>
    <t>  5521  </t>
  </si>
  <si>
    <t>  3382  </t>
  </si>
  <si>
    <t>  2080  </t>
  </si>
  <si>
    <t>  89  </t>
  </si>
  <si>
    <t>CBIHoshangabad</t>
  </si>
  <si>
    <t>  360  </t>
  </si>
  <si>
    <t>181  </t>
  </si>
  <si>
    <t>  38  </t>
  </si>
  <si>
    <t>  172  </t>
  </si>
  <si>
    <t>  217  </t>
  </si>
  <si>
    <t>  5581  </t>
  </si>
  <si>
    <t>  3737  </t>
  </si>
  <si>
    <t>  2100  </t>
  </si>
  <si>
    <t>  1637  </t>
  </si>
  <si>
    <t>CBIJabalpur</t>
  </si>
  <si>
    <t>  383  </t>
  </si>
  <si>
    <t>  77  </t>
  </si>
  <si>
    <t>  56  </t>
  </si>
  <si>
    <t>  141  </t>
  </si>
  <si>
    <t>  162  </t>
  </si>
  <si>
    <t>  5910  </t>
  </si>
  <si>
    <t>  3811  </t>
  </si>
  <si>
    <t>  2972  </t>
  </si>
  <si>
    <t>  839  </t>
  </si>
  <si>
    <t>  159  </t>
  </si>
  <si>
    <t>CBIMandla</t>
  </si>
  <si>
    <t>  316  </t>
  </si>
  <si>
    <t>241  </t>
  </si>
  <si>
    <t>  74  </t>
  </si>
  <si>
    <t>  168  </t>
  </si>
  <si>
    <t>  171  </t>
  </si>
  <si>
    <t>  4651  </t>
  </si>
  <si>
    <t>  3049  </t>
  </si>
  <si>
    <t>  1254  </t>
  </si>
  <si>
    <t>  1795  </t>
  </si>
  <si>
    <t>  67  </t>
  </si>
  <si>
    <t>CBIMandsaur</t>
  </si>
  <si>
    <t>  353  </t>
  </si>
  <si>
    <t>205  </t>
  </si>
  <si>
    <t>  80  </t>
  </si>
  <si>
    <t>  154  </t>
  </si>
  <si>
    <t>  191  </t>
  </si>
  <si>
    <t>  5466  </t>
  </si>
  <si>
    <t>  3497  </t>
  </si>
  <si>
    <t>  1340  </t>
  </si>
  <si>
    <t>  2157  </t>
  </si>
  <si>
    <t>  514  </t>
  </si>
  <si>
    <t>CBIMorena</t>
  </si>
  <si>
    <t>228  </t>
  </si>
  <si>
    <t>  5044  </t>
  </si>
  <si>
    <t>  3461  </t>
  </si>
  <si>
    <t>  1102  </t>
  </si>
  <si>
    <t>  2359  </t>
  </si>
  <si>
    <t>  276  </t>
  </si>
  <si>
    <t>CBINarsinghpur</t>
  </si>
  <si>
    <t>232  </t>
  </si>
  <si>
    <t>  85  </t>
  </si>
  <si>
    <t>  32  </t>
  </si>
  <si>
    <t>  212  </t>
  </si>
  <si>
    <t>  6462  </t>
  </si>
  <si>
    <t>  4972  </t>
  </si>
  <si>
    <t>  3343  </t>
  </si>
  <si>
    <t>  1629  </t>
  </si>
  <si>
    <t>  175  </t>
  </si>
  <si>
    <t>CBIRaisen</t>
  </si>
  <si>
    <t>  304  </t>
  </si>
  <si>
    <t>281  </t>
  </si>
  <si>
    <t>  23  </t>
  </si>
  <si>
    <t>  46  </t>
  </si>
  <si>
    <t>  99  </t>
  </si>
  <si>
    <t>  192  </t>
  </si>
  <si>
    <t>  5966  </t>
  </si>
  <si>
    <t>  3825  </t>
  </si>
  <si>
    <t>  2806  </t>
  </si>
  <si>
    <t>  1019  </t>
  </si>
  <si>
    <t>CBIRatlam</t>
  </si>
  <si>
    <t>  279  </t>
  </si>
  <si>
    <t>230  </t>
  </si>
  <si>
    <t>  45  </t>
  </si>
  <si>
    <t>  58  </t>
  </si>
  <si>
    <t>  210  </t>
  </si>
  <si>
    <t>  256  </t>
  </si>
  <si>
    <t>  7016  </t>
  </si>
  <si>
    <t>  5492  </t>
  </si>
  <si>
    <t>  3086  </t>
  </si>
  <si>
    <t>  2406  </t>
  </si>
  <si>
    <t>CBISagar</t>
  </si>
  <si>
    <t>  203  </t>
  </si>
  <si>
    <t>173  </t>
  </si>
  <si>
    <t>  126  </t>
  </si>
  <si>
    <t>  6680  </t>
  </si>
  <si>
    <t>  4602  </t>
  </si>
  <si>
    <t>  2524  </t>
  </si>
  <si>
    <t>  2078  </t>
  </si>
  <si>
    <t>  55  </t>
  </si>
  <si>
    <t>CBISeoni</t>
  </si>
  <si>
    <t>  314  </t>
  </si>
  <si>
    <t>139  </t>
  </si>
  <si>
    <t>  72  </t>
  </si>
  <si>
    <t>  34  </t>
  </si>
  <si>
    <t>  105  </t>
  </si>
  <si>
    <t>  181  </t>
  </si>
  <si>
    <t>  4594  </t>
  </si>
  <si>
    <t>  3191  </t>
  </si>
  <si>
    <t>  1246  </t>
  </si>
  <si>
    <t>  1945  </t>
  </si>
  <si>
    <t>CBIShahdol</t>
  </si>
  <si>
    <t>  358  </t>
  </si>
  <si>
    <t>358  </t>
  </si>
  <si>
    <t>  233  </t>
  </si>
  <si>
    <t>  6951  </t>
  </si>
  <si>
    <t>  4358  </t>
  </si>
  <si>
    <t>  1808  </t>
  </si>
  <si>
    <t>  2550  </t>
  </si>
  <si>
    <t>PNBDatia</t>
  </si>
  <si>
    <t>  502  </t>
  </si>
  <si>
    <t>  250  </t>
  </si>
  <si>
    <t>  326  </t>
  </si>
  <si>
    <t>  8754  </t>
  </si>
  <si>
    <t>  5460  </t>
  </si>
  <si>
    <t>  586  </t>
  </si>
  <si>
    <t>RUDSETIBhopal</t>
  </si>
  <si>
    <t>  651  </t>
  </si>
  <si>
    <t>581  </t>
  </si>
  <si>
    <t>  42  </t>
  </si>
  <si>
    <t>  368  </t>
  </si>
  <si>
    <t>  24  </t>
  </si>
  <si>
    <t>  345  </t>
  </si>
  <si>
    <t>  9680  </t>
  </si>
  <si>
    <t>  6570  </t>
  </si>
  <si>
    <t>  2369  </t>
  </si>
  <si>
    <t>  4201  </t>
  </si>
  <si>
    <t>  1483  </t>
  </si>
  <si>
    <t>SBIAshokNagar</t>
  </si>
  <si>
    <t>  255  </t>
  </si>
  <si>
    <t>150  </t>
  </si>
  <si>
    <t>  90  </t>
  </si>
  <si>
    <t>  130  </t>
  </si>
  <si>
    <t>  186  </t>
  </si>
  <si>
    <t>  4642  </t>
  </si>
  <si>
    <t>  2886  </t>
  </si>
  <si>
    <t>  1199  </t>
  </si>
  <si>
    <t>  1687  </t>
  </si>
  <si>
    <t>  447  </t>
  </si>
  <si>
    <t>SBIChhatarpur</t>
  </si>
  <si>
    <t>  414  </t>
  </si>
  <si>
    <t>  119  </t>
  </si>
  <si>
    <t>  222  </t>
  </si>
  <si>
    <t>  240  </t>
  </si>
  <si>
    <t>  6809  </t>
  </si>
  <si>
    <t>  4431  </t>
  </si>
  <si>
    <t>  1807  </t>
  </si>
  <si>
    <t>  2637  </t>
  </si>
  <si>
    <t>SBIDamoh</t>
  </si>
  <si>
    <t>  307  </t>
  </si>
  <si>
    <t>305  </t>
  </si>
  <si>
    <t>  61  </t>
  </si>
  <si>
    <t>  7069  </t>
  </si>
  <si>
    <t>  4592  </t>
  </si>
  <si>
    <t>  1406  </t>
  </si>
  <si>
    <t>  3186  </t>
  </si>
  <si>
    <t>  1359  </t>
  </si>
  <si>
    <t>SBIGuna</t>
  </si>
  <si>
    <t>193  </t>
  </si>
  <si>
    <t>  54  </t>
  </si>
  <si>
    <t>  36  </t>
  </si>
  <si>
    <t>  136  </t>
  </si>
  <si>
    <t>  195  </t>
  </si>
  <si>
    <t>  5623  </t>
  </si>
  <si>
    <t>  3430  </t>
  </si>
  <si>
    <t>  1015  </t>
  </si>
  <si>
    <t>  2415  </t>
  </si>
  <si>
    <t>  1021  </t>
  </si>
  <si>
    <t>SBIHarda</t>
  </si>
  <si>
    <t>149  </t>
  </si>
  <si>
    <t>  52  </t>
  </si>
  <si>
    <t>  81  </t>
  </si>
  <si>
    <t>  164  </t>
  </si>
  <si>
    <t>  4163  </t>
  </si>
  <si>
    <t>  2658  </t>
  </si>
  <si>
    <t>  710  </t>
  </si>
  <si>
    <t>  1948  </t>
  </si>
  <si>
    <t>  247  </t>
  </si>
  <si>
    <t>SBIKatni</t>
  </si>
  <si>
    <t>  21  </t>
  </si>
  <si>
    <t>  592  </t>
  </si>
  <si>
    <t>425  </t>
  </si>
  <si>
    <t>  306  </t>
  </si>
  <si>
    <t>  5868  </t>
  </si>
  <si>
    <t>  4256  </t>
  </si>
  <si>
    <t>  1833  </t>
  </si>
  <si>
    <t>  2423  </t>
  </si>
  <si>
    <t>  337  </t>
  </si>
  <si>
    <t>SBINeemuch</t>
  </si>
  <si>
    <t>  328  </t>
  </si>
  <si>
    <t>191  </t>
  </si>
  <si>
    <t>  30  </t>
  </si>
  <si>
    <t>  185  </t>
  </si>
  <si>
    <t>  4684  </t>
  </si>
  <si>
    <t>  3025  </t>
  </si>
  <si>
    <t>  1014  </t>
  </si>
  <si>
    <t>  2011  </t>
  </si>
  <si>
    <t>  850  </t>
  </si>
  <si>
    <t>SBIPanna</t>
  </si>
  <si>
    <t>210  </t>
  </si>
  <si>
    <t>  3077  </t>
  </si>
  <si>
    <t>  1326  </t>
  </si>
  <si>
    <t>SBISheopur</t>
  </si>
  <si>
    <t>  351  </t>
  </si>
  <si>
    <t>327  </t>
  </si>
  <si>
    <t>  87  </t>
  </si>
  <si>
    <t>  5880  </t>
  </si>
  <si>
    <t>  3828  </t>
  </si>
  <si>
    <t>  1625  </t>
  </si>
  <si>
    <t>  2203  </t>
  </si>
  <si>
    <t>SBIShivpuri</t>
  </si>
  <si>
    <t>  303  </t>
  </si>
  <si>
    <t>143  </t>
  </si>
  <si>
    <t>  75  </t>
  </si>
  <si>
    <t>  188  </t>
  </si>
  <si>
    <t>  5064  </t>
  </si>
  <si>
    <t>  3064  </t>
  </si>
  <si>
    <t>  1352  </t>
  </si>
  <si>
    <t>  1712  </t>
  </si>
  <si>
    <t>  268  </t>
  </si>
  <si>
    <t>SBITikamgarh</t>
  </si>
  <si>
    <t>  366  </t>
  </si>
  <si>
    <t>189  </t>
  </si>
  <si>
    <t>  109  </t>
  </si>
  <si>
    <t>  219  </t>
  </si>
  <si>
    <t>  6022  </t>
  </si>
  <si>
    <t>  4037  </t>
  </si>
  <si>
    <t>  1417  </t>
  </si>
  <si>
    <t>  2620  </t>
  </si>
  <si>
    <t>  363  </t>
  </si>
  <si>
    <t>SBIUmaria</t>
  </si>
  <si>
    <t>  305  </t>
  </si>
  <si>
    <t>280  </t>
  </si>
  <si>
    <t>  190  </t>
  </si>
  <si>
    <t>  5499  </t>
  </si>
  <si>
    <t>  3968  </t>
  </si>
  <si>
    <t>  1210  </t>
  </si>
  <si>
    <t>  2758  </t>
  </si>
  <si>
    <t>  466  </t>
  </si>
  <si>
    <t>SBIVidisha</t>
  </si>
  <si>
    <t>  373  </t>
  </si>
  <si>
    <t>373  </t>
  </si>
  <si>
    <t>  228  </t>
  </si>
  <si>
    <t>  28  </t>
  </si>
  <si>
    <t>  4768  </t>
  </si>
  <si>
    <t>  3352  </t>
  </si>
  <si>
    <t>  1630  </t>
  </si>
  <si>
    <t>  1722  </t>
  </si>
  <si>
    <t>  346  </t>
  </si>
  <si>
    <t>UBIRewa</t>
  </si>
  <si>
    <t>  450  </t>
  </si>
  <si>
    <t>311  </t>
  </si>
  <si>
    <t>  139  </t>
  </si>
  <si>
    <t>  120  </t>
  </si>
  <si>
    <t>  245  </t>
  </si>
  <si>
    <t>  6689  </t>
  </si>
  <si>
    <t>  4362  </t>
  </si>
  <si>
    <t>  1785  </t>
  </si>
  <si>
    <t>  2577  </t>
  </si>
  <si>
    <t>UBISidhi</t>
  </si>
  <si>
    <t>  558  </t>
  </si>
  <si>
    <t>524  </t>
  </si>
  <si>
    <t>  33  </t>
  </si>
  <si>
    <t>  173  </t>
  </si>
  <si>
    <t>  196  </t>
  </si>
  <si>
    <t>  5404  </t>
  </si>
  <si>
    <t>  3213  </t>
  </si>
  <si>
    <t>  1041  </t>
  </si>
  <si>
    <t>  2172  </t>
  </si>
  <si>
    <t>  218  </t>
  </si>
  <si>
    <t>UBIsingarauli</t>
  </si>
  <si>
    <t>  300  </t>
  </si>
  <si>
    <t>294  </t>
  </si>
  <si>
    <t>  176  </t>
  </si>
  <si>
    <t>  5062  </t>
  </si>
  <si>
    <t>  3308  </t>
  </si>
  <si>
    <t>  1343  </t>
  </si>
  <si>
    <t>  1965  </t>
  </si>
  <si>
    <t>  128  </t>
  </si>
  <si>
    <t>BOBIndore</t>
  </si>
  <si>
    <t>145  </t>
  </si>
  <si>
    <t>  155  </t>
  </si>
  <si>
    <t>  106  </t>
  </si>
  <si>
    <t>  209  </t>
  </si>
  <si>
    <t>  4819  </t>
  </si>
  <si>
    <t>  3593  </t>
  </si>
  <si>
    <t>  1441  </t>
  </si>
  <si>
    <t>  2152  </t>
  </si>
  <si>
    <t>  413  </t>
  </si>
  <si>
    <t>  704  </t>
  </si>
  <si>
    <t>  19215  </t>
  </si>
  <si>
    <t>761  </t>
  </si>
  <si>
    <t>  2564  </t>
  </si>
  <si>
    <t>  4271  </t>
  </si>
  <si>
    <t>  4960  </t>
  </si>
  <si>
    <t>  7795  </t>
  </si>
  <si>
    <t>  438  </t>
  </si>
  <si>
    <t>  10342  </t>
  </si>
  <si>
    <t>  286814  </t>
  </si>
  <si>
    <t>  194836  </t>
  </si>
  <si>
    <t>  87116  </t>
  </si>
  <si>
    <t>  107733  </t>
  </si>
  <si>
    <t>  13837  </t>
  </si>
  <si>
    <t>Pradhan Mantri MUDRA Yojana Progress FY 2020-21</t>
  </si>
  <si>
    <t xml:space="preserve">        Numbers in actual &amp; Disbursed amount in Crore</t>
  </si>
  <si>
    <t>As on 31.03.2021</t>
  </si>
  <si>
    <t>Shishu</t>
  </si>
  <si>
    <t>Kishor</t>
  </si>
  <si>
    <t>Tarun</t>
  </si>
  <si>
    <t>Accounts</t>
  </si>
  <si>
    <t>Public Sector Banks</t>
  </si>
  <si>
    <t>Private Sector Banks</t>
  </si>
  <si>
    <t>Dhanlaxmi Bank</t>
  </si>
  <si>
    <t>Federal Bank</t>
  </si>
  <si>
    <t>IDBI Bank Limited</t>
  </si>
  <si>
    <t>IDFC Bank Limited</t>
  </si>
  <si>
    <t>IndusInd Bank</t>
  </si>
  <si>
    <t>Jammu &amp; Kashmir Bank</t>
  </si>
  <si>
    <t>Karnataka Bank</t>
  </si>
  <si>
    <t>Regional Rural Banks</t>
  </si>
  <si>
    <t>Madhya Pradesh Gramin Bank</t>
  </si>
  <si>
    <t>Jana Small Finance Bank Limited</t>
  </si>
  <si>
    <t>AU Small Finance Bank Limited</t>
  </si>
  <si>
    <t>ESAF Small Finance Bank</t>
  </si>
  <si>
    <t>SFBs Sub Total</t>
  </si>
  <si>
    <t>Stand-up India Scheme- District wise progress FY 2018-19</t>
  </si>
  <si>
    <t xml:space="preserve">As on 30.09.2018 </t>
  </si>
  <si>
    <t>Sanctioned amount in lakh</t>
  </si>
  <si>
    <t>District</t>
  </si>
  <si>
    <t>Female</t>
  </si>
  <si>
    <t>Male</t>
  </si>
  <si>
    <t>Sanc. Amount</t>
  </si>
  <si>
    <t>Barwani</t>
  </si>
  <si>
    <t>Bhopal</t>
  </si>
  <si>
    <t>Chhatarpur</t>
  </si>
  <si>
    <t>Dewas</t>
  </si>
  <si>
    <t>Dhar</t>
  </si>
  <si>
    <t>Gwalior</t>
  </si>
  <si>
    <t>Indore</t>
  </si>
  <si>
    <t>Jabalpur</t>
  </si>
  <si>
    <t>Katni</t>
  </si>
  <si>
    <t>Mandsaur</t>
  </si>
  <si>
    <t>Raisen</t>
  </si>
  <si>
    <t>Ratlam</t>
  </si>
  <si>
    <t>Rewa</t>
  </si>
  <si>
    <t>Seoni</t>
  </si>
  <si>
    <t>Shahdol</t>
  </si>
  <si>
    <t>Sidhi</t>
  </si>
  <si>
    <t>Singrauli</t>
  </si>
  <si>
    <t>Ujjain</t>
  </si>
  <si>
    <t>PRADHAN MANTRI AWAS YOJANA-URBAN AS ON 30.09.2018</t>
  </si>
  <si>
    <t>Rs. In Lakhs</t>
  </si>
  <si>
    <t>Sr. No.</t>
  </si>
  <si>
    <t>Name of Bank/HFC</t>
  </si>
  <si>
    <t>No. of Cases Disbursed</t>
  </si>
  <si>
    <t>Loan Sanctioned</t>
  </si>
  <si>
    <t>Subsidy Released</t>
  </si>
  <si>
    <t>Aadhar Housing Finance Ltd.</t>
  </si>
  <si>
    <t>Aditya Birla Housing Finance Ltd.</t>
  </si>
  <si>
    <t>Aspire Home Finance Corporation Ltd.</t>
  </si>
  <si>
    <t>AU Housing Finance Ltd.</t>
  </si>
  <si>
    <t>Axis Bank Ltd.</t>
  </si>
  <si>
    <t>Bhartiya Mahila Bank Ltd.</t>
  </si>
  <si>
    <t>Can Fin Homes Ltd.</t>
  </si>
  <si>
    <t>Capital First Home Finance Ltd.</t>
  </si>
  <si>
    <t>Cent Bank Home Finance Ltd.</t>
  </si>
  <si>
    <t>Central Madhya Pradesh Gramin Bank</t>
  </si>
  <si>
    <t xml:space="preserve">Centrum Housing Finance Ltd. </t>
  </si>
  <si>
    <t>Dewan Housing Finance Corporation Ltd.</t>
  </si>
  <si>
    <t>Equitas Housing Finance Pvt. Ltd.</t>
  </si>
  <si>
    <t xml:space="preserve">Equitas Small Finance Bank </t>
  </si>
  <si>
    <t>GIC Housing Finance Ltd.</t>
  </si>
  <si>
    <t>GRUH Finance Ltd.</t>
  </si>
  <si>
    <t>Home First Finance Company India Pvt. Ltd.</t>
  </si>
  <si>
    <t>Housing Development Finance Corporation Ltd.</t>
  </si>
  <si>
    <t>ICICI Bank Ltd.</t>
  </si>
  <si>
    <t>ICICI Home Finance Company Ltd.</t>
  </si>
  <si>
    <t>India Bulls Housing Finance Ltd.</t>
  </si>
  <si>
    <t>India Infoline Housing Finance Ltd.</t>
  </si>
  <si>
    <t>India Shelter Finance Corporation Ltd.</t>
  </si>
  <si>
    <t>Karnataka Bank Ltd.</t>
  </si>
  <si>
    <t>Kotak Mahindra Bank Ltd.</t>
  </si>
  <si>
    <t>LIC Housing Finance Ltd.</t>
  </si>
  <si>
    <t xml:space="preserve">Magma Housing Finance </t>
  </si>
  <si>
    <t>Mahindra Rural Housing Finance Ltd.</t>
  </si>
  <si>
    <t>Mentor Home Loans India Ltd.</t>
  </si>
  <si>
    <t>Micro Housing Finance Corporation Ltd.</t>
  </si>
  <si>
    <t>Muthoot Homefin(India) Ltd.</t>
  </si>
  <si>
    <t>Muthoot Housing Finance Company  Ltd.</t>
  </si>
  <si>
    <t>Narmada Jhabua Gramin Bank</t>
  </si>
  <si>
    <t>PNB Housing Finance Ltd.</t>
  </si>
  <si>
    <t>Reliance Home Finance Ltd.</t>
  </si>
  <si>
    <t>Repco Home Finance Ltd.</t>
  </si>
  <si>
    <t>SEWA Grih Rin Ltd.</t>
  </si>
  <si>
    <t xml:space="preserve">Shivalik Mercantile Co-Operative Bank </t>
  </si>
  <si>
    <t>Shriram Housing Finance Ltd.</t>
  </si>
  <si>
    <t>Shubham Housing Development Finance Company Pvt. Ltd.</t>
  </si>
  <si>
    <t>State Bank of Patiala</t>
  </si>
  <si>
    <t>Sundaram BNP Paribas Home Finance Ltd.</t>
  </si>
  <si>
    <t>Tata Capital Housing Finance Ltd.</t>
  </si>
  <si>
    <t>Vastu Housing Finance Corporation Ltd.</t>
  </si>
  <si>
    <t>BANK WISE CASA AND AADHAAR AUTHENTICATION AS ON 30.09.2018</t>
  </si>
  <si>
    <t>Number in Lakh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</si>
  <si>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</si>
  <si>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</si>
  <si>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</si>
  <si>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</si>
  <si>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</si>
  <si>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PSBs SUB TOTAL</t>
  </si>
  <si>
    <t>Airtel Payment Bank</t>
  </si>
  <si>
    <t>Catholic Syrian Bank Ltd</t>
  </si>
  <si>
    <t>DCB Bank Limited</t>
  </si>
  <si>
    <t>Dhanalakshmi Bank Ltd</t>
  </si>
  <si>
    <t>IDFC Bank Ltd.</t>
  </si>
  <si>
    <t>Tamilnadu Mercantile Bank Ltd</t>
  </si>
  <si>
    <t>PVBs SUB TOTAL</t>
  </si>
  <si>
    <t>RRBs SUB TOTAL</t>
  </si>
  <si>
    <t>BANK WISE AADHAAR AUTHENTICATION STATUS AS ON 31.12.2017</t>
  </si>
  <si>
    <t>Number in lakh</t>
  </si>
  <si>
    <t>Page-98</t>
  </si>
  <si>
    <t>Rural</t>
  </si>
  <si>
    <t>Semi-Urban</t>
  </si>
  <si>
    <t>Urban &amp; Metro</t>
  </si>
  <si>
    <t>CENTRE WISE DEPOSITS, ADVANCES AND C.D.RATIO  31.12.2021</t>
  </si>
  <si>
    <t>Numbers</t>
  </si>
  <si>
    <t>Previous Quarter 30.09.2021</t>
  </si>
  <si>
    <t>Current Quarter 31.12.2021</t>
  </si>
  <si>
    <t>AGRICULTURE LOANS OUTSTANDING AS ON 31.12.2021</t>
  </si>
  <si>
    <t>% of Agri adv. to total credit</t>
  </si>
  <si>
    <t>Amt. in Lakh</t>
  </si>
  <si>
    <t>Outstanding at the end of quarter 31.12.2021</t>
  </si>
  <si>
    <t>Outstanding at the end of  quarter 31.12.2021</t>
  </si>
  <si>
    <t>Outstanding at the end of the quarter (Amt in Lakh)</t>
  </si>
  <si>
    <r>
      <t>of which girl student</t>
    </r>
    <r>
      <rPr>
        <sz val="10.5"/>
        <rFont val="Times New Roman"/>
        <family val="1"/>
      </rPr>
      <t xml:space="preserve">          </t>
    </r>
    <r>
      <rPr>
        <b/>
        <sz val="10.5"/>
        <rFont val="Times New Roman"/>
        <family val="1"/>
      </rPr>
      <t>(Out of column 3)</t>
    </r>
  </si>
  <si>
    <r>
      <t>of Which Girl Student</t>
    </r>
    <r>
      <rPr>
        <sz val="10.5"/>
        <rFont val="Times New Roman"/>
        <family val="1"/>
      </rPr>
      <t> </t>
    </r>
  </si>
  <si>
    <t>Loans disbursed to women 01.04.2021 to 31.12.21</t>
  </si>
  <si>
    <t>Outstanding at the end of the quarter 31.12.2021</t>
  </si>
  <si>
    <t>Punjab and Sind Bank</t>
  </si>
  <si>
    <t>Agar-malwa</t>
  </si>
  <si>
    <t>Alirajpur</t>
  </si>
  <si>
    <t>Anuppur</t>
  </si>
  <si>
    <t>Ashoknagar</t>
  </si>
  <si>
    <t>Balaghat</t>
  </si>
  <si>
    <t>Betul</t>
  </si>
  <si>
    <t>Bhind</t>
  </si>
  <si>
    <t>Burhanpur</t>
  </si>
  <si>
    <t>Chhindwara</t>
  </si>
  <si>
    <t>Damoh</t>
  </si>
  <si>
    <t>Datia</t>
  </si>
  <si>
    <t>Dindori</t>
  </si>
  <si>
    <t>East nimar</t>
  </si>
  <si>
    <t>Guna</t>
  </si>
  <si>
    <t>Harda</t>
  </si>
  <si>
    <t>Hoshangabad</t>
  </si>
  <si>
    <t>Jhabua</t>
  </si>
  <si>
    <t>Khargone</t>
  </si>
  <si>
    <t>Mandla</t>
  </si>
  <si>
    <t>Morena</t>
  </si>
  <si>
    <t>Narsimhapur</t>
  </si>
  <si>
    <t>Neemuch</t>
  </si>
  <si>
    <t>Niwari</t>
  </si>
  <si>
    <t>Panna</t>
  </si>
  <si>
    <t>Rajgarh</t>
  </si>
  <si>
    <t>Sagar</t>
  </si>
  <si>
    <t>Satna</t>
  </si>
  <si>
    <t>Sehore</t>
  </si>
  <si>
    <t>Shajapur</t>
  </si>
  <si>
    <t>Sheopur</t>
  </si>
  <si>
    <t>Shivpuri</t>
  </si>
  <si>
    <t>Tikamgarh</t>
  </si>
  <si>
    <t>Umaria</t>
  </si>
  <si>
    <t>Vidisha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</si>
</sst>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0"/>
      <color rgb="FF21798F"/>
      <name val="Calibri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0.5"/>
      <name val="Times New Roman"/>
      <family val="1"/>
    </font>
    <font>
      <sz val="10.5"/>
      <name val="Calibri"/>
      <family val="2"/>
    </font>
    <font>
      <sz val="10.5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21798F"/>
      <name val="Times New Roman"/>
      <family val="1"/>
    </font>
    <font>
      <b/>
      <sz val="10"/>
      <color rgb="FF21798F"/>
      <name val="Calibri"/>
      <family val="2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b/>
      <sz val="9"/>
      <name val="Times New Roman"/>
      <family val="1"/>
    </font>
    <font>
      <sz val="9"/>
      <name val="Calibri"/>
      <family val="2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sz val="11"/>
      <color rgb="FF21798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2">
    <xf numFmtId="0" fontId="0" fillId="0" borderId="0" xfId="0" applyFont="1" applyAlignment="1">
      <alignment vertical="top" wrapText="1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" fontId="3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5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2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center" vertical="center" wrapText="1"/>
    </xf>
    <xf numFmtId="1" fontId="14" fillId="0" borderId="13" xfId="0" applyNumberFormat="1" applyFont="1" applyBorder="1" applyAlignment="1">
      <alignment horizontal="left" vertical="center" wrapText="1"/>
    </xf>
    <xf numFmtId="1" fontId="14" fillId="0" borderId="13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left" vertical="center" wrapText="1"/>
    </xf>
    <xf numFmtId="1" fontId="13" fillId="0" borderId="13" xfId="0" applyNumberFormat="1" applyFont="1" applyBorder="1" applyAlignment="1">
      <alignment horizontal="right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left" vertical="center" wrapText="1"/>
    </xf>
    <xf numFmtId="1" fontId="14" fillId="0" borderId="17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right" vertical="center" wrapText="1"/>
    </xf>
    <xf numFmtId="1" fontId="13" fillId="0" borderId="2" xfId="0" applyNumberFormat="1" applyFont="1" applyBorder="1" applyAlignment="1">
      <alignment horizontal="left" vertical="center" wrapText="1"/>
    </xf>
    <xf numFmtId="1" fontId="13" fillId="0" borderId="2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left" vertical="center" wrapText="1"/>
    </xf>
    <xf numFmtId="1" fontId="2" fillId="0" borderId="2" xfId="0" applyNumberFormat="1" applyFont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2" fontId="3" fillId="0" borderId="0" xfId="0" applyNumberFormat="1" applyFont="1" applyAlignment="1">
      <alignment vertical="center" wrapText="1"/>
    </xf>
    <xf numFmtId="0" fontId="2" fillId="0" borderId="0" xfId="0" applyFont="1" applyAlignment="1"/>
    <xf numFmtId="0" fontId="5" fillId="0" borderId="1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horizontal="right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right"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vertical="center"/>
    </xf>
    <xf numFmtId="0" fontId="21" fillId="2" borderId="21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 wrapText="1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 wrapText="1"/>
    </xf>
    <xf numFmtId="0" fontId="24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1" fontId="23" fillId="2" borderId="0" xfId="0" applyNumberFormat="1" applyFont="1" applyFill="1" applyAlignment="1">
      <alignment horizontal="right" vertical="center" wrapText="1"/>
    </xf>
    <xf numFmtId="2" fontId="23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vertical="top" wrapText="1"/>
    </xf>
    <xf numFmtId="0" fontId="6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1" fontId="6" fillId="2" borderId="0" xfId="0" applyNumberFormat="1" applyFont="1" applyFill="1" applyAlignment="1">
      <alignment horizontal="center" vertical="top" wrapText="1"/>
    </xf>
    <xf numFmtId="1" fontId="17" fillId="2" borderId="6" xfId="0" applyNumberFormat="1" applyFont="1" applyFill="1" applyBorder="1" applyAlignment="1">
      <alignment horizontal="center" vertical="center" wrapTex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/>
    <xf numFmtId="1" fontId="19" fillId="2" borderId="2" xfId="0" applyNumberFormat="1" applyFont="1" applyFill="1" applyBorder="1" applyAlignment="1"/>
    <xf numFmtId="164" fontId="19" fillId="2" borderId="2" xfId="0" applyNumberFormat="1" applyFont="1" applyFill="1" applyBorder="1" applyAlignment="1"/>
    <xf numFmtId="0" fontId="19" fillId="2" borderId="2" xfId="0" applyFont="1" applyFill="1" applyBorder="1" applyAlignment="1">
      <alignment vertical="top" wrapText="1"/>
    </xf>
    <xf numFmtId="0" fontId="17" fillId="2" borderId="2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vertical="top" wrapText="1"/>
    </xf>
    <xf numFmtId="1" fontId="17" fillId="2" borderId="2" xfId="0" applyNumberFormat="1" applyFont="1" applyFill="1" applyBorder="1" applyAlignment="1"/>
    <xf numFmtId="164" fontId="17" fillId="2" borderId="2" xfId="0" applyNumberFormat="1" applyFont="1" applyFill="1" applyBorder="1" applyAlignment="1"/>
    <xf numFmtId="0" fontId="19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top" wrapText="1"/>
    </xf>
    <xf numFmtId="1" fontId="5" fillId="2" borderId="0" xfId="0" applyNumberFormat="1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right" vertical="top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vertical="center"/>
    </xf>
    <xf numFmtId="1" fontId="6" fillId="2" borderId="2" xfId="0" applyNumberFormat="1" applyFont="1" applyFill="1" applyBorder="1" applyAlignment="1"/>
    <xf numFmtId="1" fontId="5" fillId="2" borderId="2" xfId="0" applyNumberFormat="1" applyFont="1" applyFill="1" applyBorder="1" applyAlignment="1">
      <alignment vertical="center"/>
    </xf>
    <xf numFmtId="1" fontId="17" fillId="2" borderId="2" xfId="0" applyNumberFormat="1" applyFont="1" applyFill="1" applyBorder="1" applyAlignment="1">
      <alignment horizontal="center" vertical="center" wrapText="1"/>
    </xf>
    <xf numFmtId="1" fontId="19" fillId="2" borderId="2" xfId="0" applyNumberFormat="1" applyFont="1" applyFill="1" applyBorder="1" applyAlignment="1">
      <alignment vertical="center"/>
    </xf>
    <xf numFmtId="2" fontId="19" fillId="2" borderId="2" xfId="0" applyNumberFormat="1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right" vertical="center"/>
    </xf>
    <xf numFmtId="2" fontId="17" fillId="2" borderId="2" xfId="0" applyNumberFormat="1" applyFont="1" applyFill="1" applyBorder="1" applyAlignment="1">
      <alignment horizontal="right" vertical="center" wrapText="1"/>
    </xf>
    <xf numFmtId="1" fontId="19" fillId="2" borderId="2" xfId="0" applyNumberFormat="1" applyFont="1" applyFill="1" applyBorder="1" applyAlignment="1">
      <alignment horizontal="right" vertical="center"/>
    </xf>
    <xf numFmtId="1" fontId="19" fillId="3" borderId="2" xfId="0" applyNumberFormat="1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vertical="center"/>
    </xf>
    <xf numFmtId="1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top" wrapText="1"/>
    </xf>
    <xf numFmtId="1" fontId="7" fillId="2" borderId="0" xfId="0" applyNumberFormat="1" applyFont="1" applyFill="1" applyAlignment="1">
      <alignment horizontal="right" vertical="top" wrapText="1"/>
    </xf>
    <xf numFmtId="1" fontId="7" fillId="2" borderId="0" xfId="0" applyNumberFormat="1" applyFont="1" applyFill="1" applyAlignment="1">
      <alignment horizontal="right" vertical="center"/>
    </xf>
    <xf numFmtId="1" fontId="7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" fontId="5" fillId="2" borderId="0" xfId="0" applyNumberFormat="1" applyFont="1" applyFill="1" applyAlignment="1">
      <alignment horizontal="right" vertical="center"/>
    </xf>
    <xf numFmtId="2" fontId="5" fillId="2" borderId="0" xfId="0" applyNumberFormat="1" applyFont="1" applyFill="1" applyAlignment="1">
      <alignment horizontal="right" vertical="center"/>
    </xf>
    <xf numFmtId="1" fontId="23" fillId="2" borderId="0" xfId="0" applyNumberFormat="1" applyFont="1" applyFill="1" applyAlignment="1">
      <alignment vertical="center"/>
    </xf>
    <xf numFmtId="1" fontId="21" fillId="2" borderId="0" xfId="0" applyNumberFormat="1" applyFont="1" applyFill="1" applyAlignment="1">
      <alignment vertical="center"/>
    </xf>
    <xf numFmtId="1" fontId="24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top" wrapText="1"/>
    </xf>
    <xf numFmtId="0" fontId="20" fillId="2" borderId="0" xfId="0" applyFont="1" applyFill="1" applyAlignment="1">
      <alignment vertical="center"/>
    </xf>
    <xf numFmtId="2" fontId="2" fillId="2" borderId="0" xfId="0" applyNumberFormat="1" applyFont="1" applyFill="1" applyAlignment="1">
      <alignment vertical="center"/>
    </xf>
    <xf numFmtId="1" fontId="17" fillId="2" borderId="2" xfId="0" applyNumberFormat="1" applyFont="1" applyFill="1" applyBorder="1" applyAlignment="1">
      <alignment horizontal="center" vertical="center"/>
    </xf>
    <xf numFmtId="2" fontId="19" fillId="2" borderId="2" xfId="0" applyNumberFormat="1" applyFont="1" applyFill="1" applyBorder="1" applyAlignment="1">
      <alignment vertical="center"/>
    </xf>
    <xf numFmtId="2" fontId="17" fillId="2" borderId="2" xfId="0" applyNumberFormat="1" applyFont="1" applyFill="1" applyBorder="1" applyAlignment="1">
      <alignment vertical="center"/>
    </xf>
    <xf numFmtId="1" fontId="9" fillId="2" borderId="0" xfId="0" applyNumberFormat="1" applyFont="1" applyFill="1" applyAlignment="1">
      <alignment vertical="center"/>
    </xf>
    <xf numFmtId="2" fontId="23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2" fontId="0" fillId="2" borderId="0" xfId="0" applyNumberFormat="1" applyFont="1" applyFill="1" applyAlignment="1">
      <alignment vertical="center" wrapText="1"/>
    </xf>
    <xf numFmtId="2" fontId="2" fillId="4" borderId="0" xfId="0" applyNumberFormat="1" applyFont="1" applyFill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1" fontId="5" fillId="2" borderId="2" xfId="0" applyNumberFormat="1" applyFont="1" applyFill="1" applyBorder="1" applyAlignment="1"/>
    <xf numFmtId="1" fontId="19" fillId="2" borderId="2" xfId="0" applyNumberFormat="1" applyFont="1" applyFill="1" applyBorder="1" applyAlignment="1">
      <alignment horizontal="center" vertical="center"/>
    </xf>
    <xf numFmtId="1" fontId="0" fillId="2" borderId="0" xfId="0" applyNumberFormat="1" applyFont="1" applyFill="1" applyAlignment="1">
      <alignment vertical="center" wrapText="1"/>
    </xf>
    <xf numFmtId="0" fontId="25" fillId="2" borderId="0" xfId="0" applyFont="1" applyFill="1" applyAlignment="1">
      <alignment vertical="top" wrapText="1"/>
    </xf>
    <xf numFmtId="1" fontId="24" fillId="2" borderId="2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horizontal="center" vertical="center"/>
    </xf>
    <xf numFmtId="1" fontId="23" fillId="2" borderId="2" xfId="0" applyNumberFormat="1" applyFont="1" applyFill="1" applyBorder="1" applyAlignment="1">
      <alignment vertical="center"/>
    </xf>
    <xf numFmtId="1" fontId="23" fillId="2" borderId="2" xfId="0" applyNumberFormat="1" applyFont="1" applyFill="1" applyBorder="1" applyAlignment="1"/>
    <xf numFmtId="2" fontId="23" fillId="2" borderId="2" xfId="0" applyNumberFormat="1" applyFont="1" applyFill="1" applyBorder="1" applyAlignment="1">
      <alignment vertical="center"/>
    </xf>
    <xf numFmtId="1" fontId="24" fillId="2" borderId="2" xfId="0" applyNumberFormat="1" applyFont="1" applyFill="1" applyBorder="1" applyAlignment="1">
      <alignment vertical="center"/>
    </xf>
    <xf numFmtId="1" fontId="24" fillId="2" borderId="2" xfId="0" applyNumberFormat="1" applyFont="1" applyFill="1" applyBorder="1" applyAlignment="1"/>
    <xf numFmtId="2" fontId="24" fillId="2" borderId="2" xfId="0" applyNumberFormat="1" applyFont="1" applyFill="1" applyBorder="1" applyAlignment="1">
      <alignment vertical="center"/>
    </xf>
    <xf numFmtId="1" fontId="24" fillId="2" borderId="0" xfId="0" applyNumberFormat="1" applyFont="1" applyFill="1" applyAlignment="1">
      <alignment horizontal="center" vertical="center"/>
    </xf>
    <xf numFmtId="2" fontId="25" fillId="2" borderId="0" xfId="0" applyNumberFormat="1" applyFont="1" applyFill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top" wrapText="1"/>
    </xf>
    <xf numFmtId="2" fontId="6" fillId="2" borderId="0" xfId="0" applyNumberFormat="1" applyFont="1" applyFill="1" applyAlignment="1">
      <alignment vertical="top" wrapText="1"/>
    </xf>
    <xf numFmtId="1" fontId="5" fillId="2" borderId="0" xfId="0" applyNumberFormat="1" applyFont="1" applyFill="1" applyAlignment="1">
      <alignment vertical="top" wrapText="1"/>
    </xf>
    <xf numFmtId="164" fontId="6" fillId="2" borderId="2" xfId="0" applyNumberFormat="1" applyFont="1" applyFill="1" applyBorder="1" applyAlignment="1">
      <alignment vertical="top" wrapText="1"/>
    </xf>
    <xf numFmtId="164" fontId="5" fillId="2" borderId="2" xfId="0" applyNumberFormat="1" applyFont="1" applyFill="1" applyBorder="1" applyAlignment="1">
      <alignment vertical="top" wrapText="1"/>
    </xf>
    <xf numFmtId="2" fontId="0" fillId="2" borderId="0" xfId="0" applyNumberFormat="1" applyFont="1" applyFill="1" applyAlignment="1">
      <alignment vertical="top" wrapText="1"/>
    </xf>
    <xf numFmtId="164" fontId="2" fillId="2" borderId="0" xfId="0" applyNumberFormat="1" applyFont="1" applyFill="1" applyAlignment="1">
      <alignment vertical="center" wrapText="1"/>
    </xf>
    <xf numFmtId="1" fontId="2" fillId="2" borderId="0" xfId="0" applyNumberFormat="1" applyFont="1" applyFill="1" applyAlignment="1">
      <alignment vertical="center" wrapText="1"/>
    </xf>
    <xf numFmtId="1" fontId="3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vertical="center" wrapText="1"/>
    </xf>
    <xf numFmtId="164" fontId="17" fillId="2" borderId="2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vertical="center" wrapText="1"/>
    </xf>
    <xf numFmtId="1" fontId="28" fillId="2" borderId="2" xfId="0" applyNumberFormat="1" applyFont="1" applyFill="1" applyBorder="1" applyAlignment="1">
      <alignment horizontal="left" vertical="top" wrapText="1" readingOrder="1"/>
    </xf>
    <xf numFmtId="1" fontId="19" fillId="2" borderId="3" xfId="0" applyNumberFormat="1" applyFont="1" applyFill="1" applyBorder="1" applyAlignment="1">
      <alignment horizontal="center" vertical="center"/>
    </xf>
    <xf numFmtId="1" fontId="19" fillId="2" borderId="3" xfId="0" applyNumberFormat="1" applyFont="1" applyFill="1" applyBorder="1" applyAlignment="1">
      <alignment vertical="center"/>
    </xf>
    <xf numFmtId="1" fontId="19" fillId="2" borderId="2" xfId="0" applyNumberFormat="1" applyFont="1" applyFill="1" applyBorder="1" applyAlignment="1">
      <alignment horizontal="right" vertical="center" wrapText="1"/>
    </xf>
    <xf numFmtId="164" fontId="19" fillId="2" borderId="2" xfId="0" applyNumberFormat="1" applyFont="1" applyFill="1" applyBorder="1" applyAlignment="1">
      <alignment horizontal="right" vertical="center" wrapText="1"/>
    </xf>
    <xf numFmtId="164" fontId="17" fillId="2" borderId="2" xfId="0" applyNumberFormat="1" applyFont="1" applyFill="1" applyBorder="1" applyAlignment="1">
      <alignment horizontal="right" vertical="center" wrapText="1"/>
    </xf>
    <xf numFmtId="164" fontId="27" fillId="2" borderId="2" xfId="0" applyNumberFormat="1" applyFont="1" applyFill="1" applyBorder="1" applyAlignment="1">
      <alignment horizontal="right" vertical="center" wrapText="1"/>
    </xf>
    <xf numFmtId="164" fontId="28" fillId="2" borderId="2" xfId="0" applyNumberFormat="1" applyFont="1" applyFill="1" applyBorder="1" applyAlignment="1">
      <alignment horizontal="right" vertical="center" wrapText="1"/>
    </xf>
    <xf numFmtId="1" fontId="28" fillId="2" borderId="2" xfId="0" applyNumberFormat="1" applyFont="1" applyFill="1" applyBorder="1" applyAlignment="1">
      <alignment horizontal="right" vertical="center" wrapText="1"/>
    </xf>
    <xf numFmtId="1" fontId="12" fillId="2" borderId="0" xfId="0" applyNumberFormat="1" applyFont="1" applyFill="1" applyAlignment="1">
      <alignment horizontal="left" vertical="center" wrapText="1"/>
    </xf>
    <xf numFmtId="164" fontId="12" fillId="2" borderId="0" xfId="0" applyNumberFormat="1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vertical="top" wrapText="1"/>
    </xf>
    <xf numFmtId="1" fontId="3" fillId="2" borderId="0" xfId="0" applyNumberFormat="1" applyFont="1" applyFill="1" applyAlignment="1">
      <alignment vertical="top" wrapText="1"/>
    </xf>
    <xf numFmtId="2" fontId="19" fillId="2" borderId="2" xfId="0" applyNumberFormat="1" applyFont="1" applyFill="1" applyBorder="1" applyAlignment="1">
      <alignment vertical="center" wrapText="1"/>
    </xf>
    <xf numFmtId="2" fontId="17" fillId="2" borderId="2" xfId="0" applyNumberFormat="1" applyFont="1" applyFill="1" applyBorder="1" applyAlignment="1">
      <alignment vertical="center" wrapText="1"/>
    </xf>
    <xf numFmtId="1" fontId="20" fillId="2" borderId="0" xfId="0" applyNumberFormat="1" applyFont="1" applyFill="1" applyAlignment="1">
      <alignment horizontal="center" vertical="center" wrapText="1"/>
    </xf>
    <xf numFmtId="1" fontId="23" fillId="2" borderId="0" xfId="0" applyNumberFormat="1" applyFont="1" applyFill="1" applyAlignment="1">
      <alignment vertical="center" wrapText="1"/>
    </xf>
    <xf numFmtId="1" fontId="23" fillId="2" borderId="0" xfId="0" applyNumberFormat="1" applyFont="1" applyFill="1" applyAlignment="1">
      <alignment horizontal="center" vertical="center" wrapText="1"/>
    </xf>
    <xf numFmtId="1" fontId="24" fillId="2" borderId="0" xfId="0" applyNumberFormat="1" applyFont="1" applyFill="1" applyAlignment="1">
      <alignment vertical="center" wrapText="1"/>
    </xf>
    <xf numFmtId="1" fontId="23" fillId="2" borderId="10" xfId="0" applyNumberFormat="1" applyFont="1" applyFill="1" applyBorder="1" applyAlignment="1">
      <alignment vertical="center" wrapText="1"/>
    </xf>
    <xf numFmtId="0" fontId="23" fillId="2" borderId="0" xfId="0" applyFont="1" applyFill="1" applyAlignment="1">
      <alignment vertical="center" wrapText="1"/>
    </xf>
    <xf numFmtId="1" fontId="13" fillId="2" borderId="0" xfId="0" applyNumberFormat="1" applyFont="1" applyFill="1" applyAlignment="1">
      <alignment vertical="top" wrapText="1"/>
    </xf>
    <xf numFmtId="1" fontId="2" fillId="3" borderId="10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2" fontId="2" fillId="2" borderId="0" xfId="0" applyNumberFormat="1" applyFont="1" applyFill="1" applyAlignment="1">
      <alignment vertical="top" wrapText="1"/>
    </xf>
    <xf numFmtId="1" fontId="29" fillId="2" borderId="2" xfId="0" applyNumberFormat="1" applyFont="1" applyFill="1" applyBorder="1" applyAlignment="1">
      <alignment horizontal="center" vertical="top" wrapText="1"/>
    </xf>
    <xf numFmtId="1" fontId="29" fillId="2" borderId="2" xfId="0" applyNumberFormat="1" applyFont="1" applyFill="1" applyBorder="1" applyAlignment="1">
      <alignment vertical="top" wrapText="1"/>
    </xf>
    <xf numFmtId="1" fontId="29" fillId="2" borderId="2" xfId="0" applyNumberFormat="1" applyFont="1" applyFill="1" applyBorder="1" applyAlignment="1">
      <alignment horizontal="center" vertical="center" wrapText="1"/>
    </xf>
    <xf numFmtId="1" fontId="31" fillId="2" borderId="2" xfId="0" applyNumberFormat="1" applyFont="1" applyFill="1" applyBorder="1" applyAlignment="1">
      <alignment horizontal="center" vertical="center"/>
    </xf>
    <xf numFmtId="1" fontId="31" fillId="2" borderId="2" xfId="0" applyNumberFormat="1" applyFont="1" applyFill="1" applyBorder="1" applyAlignment="1">
      <alignment vertical="center"/>
    </xf>
    <xf numFmtId="1" fontId="31" fillId="2" borderId="2" xfId="0" applyNumberFormat="1" applyFont="1" applyFill="1" applyBorder="1" applyAlignment="1"/>
    <xf numFmtId="164" fontId="31" fillId="2" borderId="2" xfId="0" applyNumberFormat="1" applyFont="1" applyFill="1" applyBorder="1" applyAlignment="1">
      <alignment vertical="top" wrapText="1"/>
    </xf>
    <xf numFmtId="1" fontId="31" fillId="3" borderId="2" xfId="0" applyNumberFormat="1" applyFont="1" applyFill="1" applyBorder="1" applyAlignment="1">
      <alignment horizontal="center" vertical="center"/>
    </xf>
    <xf numFmtId="1" fontId="31" fillId="3" borderId="2" xfId="0" applyNumberFormat="1" applyFont="1" applyFill="1" applyBorder="1" applyAlignment="1">
      <alignment vertical="center"/>
    </xf>
    <xf numFmtId="1" fontId="31" fillId="3" borderId="2" xfId="0" applyNumberFormat="1" applyFont="1" applyFill="1" applyBorder="1" applyAlignment="1"/>
    <xf numFmtId="164" fontId="31" fillId="3" borderId="2" xfId="0" applyNumberFormat="1" applyFont="1" applyFill="1" applyBorder="1" applyAlignment="1">
      <alignment vertical="top" wrapText="1"/>
    </xf>
    <xf numFmtId="1" fontId="29" fillId="2" borderId="2" xfId="0" applyNumberFormat="1" applyFont="1" applyFill="1" applyBorder="1" applyAlignment="1">
      <alignment horizontal="center" vertical="center"/>
    </xf>
    <xf numFmtId="1" fontId="29" fillId="2" borderId="2" xfId="0" applyNumberFormat="1" applyFont="1" applyFill="1" applyBorder="1" applyAlignment="1">
      <alignment vertical="center"/>
    </xf>
    <xf numFmtId="1" fontId="29" fillId="2" borderId="2" xfId="0" applyNumberFormat="1" applyFont="1" applyFill="1" applyBorder="1" applyAlignment="1"/>
    <xf numFmtId="164" fontId="29" fillId="2" borderId="2" xfId="0" applyNumberFormat="1" applyFont="1" applyFill="1" applyBorder="1" applyAlignment="1">
      <alignment vertical="top" wrapText="1"/>
    </xf>
    <xf numFmtId="2" fontId="13" fillId="2" borderId="0" xfId="0" applyNumberFormat="1" applyFont="1" applyFill="1" applyAlignment="1">
      <alignment vertical="top" wrapText="1"/>
    </xf>
    <xf numFmtId="0" fontId="15" fillId="2" borderId="0" xfId="0" applyFont="1" applyFill="1" applyAlignment="1">
      <alignment vertical="center" wrapText="1"/>
    </xf>
    <xf numFmtId="1" fontId="15" fillId="2" borderId="0" xfId="0" applyNumberFormat="1" applyFont="1" applyFill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1" fontId="6" fillId="2" borderId="9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vertical="center"/>
    </xf>
    <xf numFmtId="1" fontId="6" fillId="2" borderId="21" xfId="0" applyNumberFormat="1" applyFont="1" applyFill="1" applyBorder="1" applyAlignment="1">
      <alignment vertical="center" wrapText="1"/>
    </xf>
    <xf numFmtId="1" fontId="21" fillId="2" borderId="2" xfId="0" applyNumberFormat="1" applyFont="1" applyFill="1" applyBorder="1" applyAlignment="1">
      <alignment horizontal="center" vertical="center"/>
    </xf>
    <xf numFmtId="1" fontId="21" fillId="2" borderId="2" xfId="0" applyNumberFormat="1" applyFont="1" applyFill="1" applyBorder="1" applyAlignment="1">
      <alignment vertical="center"/>
    </xf>
    <xf numFmtId="1" fontId="21" fillId="2" borderId="21" xfId="0" applyNumberFormat="1" applyFont="1" applyFill="1" applyBorder="1" applyAlignment="1">
      <alignment vertical="center" wrapText="1"/>
    </xf>
    <xf numFmtId="1" fontId="33" fillId="2" borderId="2" xfId="0" applyNumberFormat="1" applyFont="1" applyFill="1" applyBorder="1" applyAlignment="1">
      <alignment vertical="center" wrapText="1"/>
    </xf>
    <xf numFmtId="1" fontId="21" fillId="2" borderId="2" xfId="0" applyNumberFormat="1" applyFont="1" applyFill="1" applyBorder="1" applyAlignment="1">
      <alignment horizontal="center" vertical="center" wrapText="1"/>
    </xf>
    <xf numFmtId="1" fontId="21" fillId="2" borderId="2" xfId="0" applyNumberFormat="1" applyFont="1" applyFill="1" applyBorder="1" applyAlignment="1">
      <alignment vertical="center" wrapText="1"/>
    </xf>
    <xf numFmtId="2" fontId="21" fillId="2" borderId="0" xfId="0" applyNumberFormat="1" applyFont="1" applyFill="1" applyAlignment="1">
      <alignment vertical="center"/>
    </xf>
    <xf numFmtId="2" fontId="22" fillId="2" borderId="0" xfId="0" applyNumberFormat="1" applyFont="1" applyFill="1" applyAlignment="1">
      <alignment vertical="center" wrapText="1"/>
    </xf>
    <xf numFmtId="1" fontId="22" fillId="2" borderId="0" xfId="0" applyNumberFormat="1" applyFont="1" applyFill="1" applyAlignment="1">
      <alignment vertical="center" wrapText="1"/>
    </xf>
    <xf numFmtId="0" fontId="34" fillId="2" borderId="0" xfId="0" applyFont="1" applyFill="1" applyAlignment="1">
      <alignment vertical="center" wrapText="1"/>
    </xf>
    <xf numFmtId="1" fontId="34" fillId="2" borderId="0" xfId="0" applyNumberFormat="1" applyFont="1" applyFill="1" applyAlignment="1">
      <alignment vertical="center" wrapText="1"/>
    </xf>
    <xf numFmtId="0" fontId="2" fillId="2" borderId="0" xfId="0" applyFont="1" applyFill="1" applyAlignment="1">
      <alignment horizontal="center" vertical="top" wrapText="1"/>
    </xf>
    <xf numFmtId="1" fontId="27" fillId="2" borderId="2" xfId="0" applyNumberFormat="1" applyFont="1" applyFill="1" applyBorder="1" applyAlignment="1">
      <alignment horizontal="left" vertical="top" wrapText="1" readingOrder="1"/>
    </xf>
    <xf numFmtId="1" fontId="19" fillId="2" borderId="2" xfId="0" applyNumberFormat="1" applyFont="1" applyFill="1" applyBorder="1" applyAlignment="1">
      <alignment vertical="top" wrapText="1"/>
    </xf>
    <xf numFmtId="1" fontId="27" fillId="2" borderId="2" xfId="0" applyNumberFormat="1" applyFont="1" applyFill="1" applyBorder="1" applyAlignment="1">
      <alignment horizontal="right" vertical="top" wrapText="1" readingOrder="1"/>
    </xf>
    <xf numFmtId="1" fontId="19" fillId="2" borderId="2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vertical="top" wrapText="1"/>
    </xf>
    <xf numFmtId="1" fontId="28" fillId="2" borderId="2" xfId="0" applyNumberFormat="1" applyFont="1" applyFill="1" applyBorder="1" applyAlignment="1">
      <alignment horizontal="right" vertical="top" wrapText="1" readingOrder="1"/>
    </xf>
    <xf numFmtId="1" fontId="19" fillId="2" borderId="9" xfId="0" applyNumberFormat="1" applyFont="1" applyFill="1" applyBorder="1" applyAlignment="1">
      <alignment horizontal="center" vertical="center"/>
    </xf>
    <xf numFmtId="1" fontId="19" fillId="2" borderId="9" xfId="0" applyNumberFormat="1" applyFont="1" applyFill="1" applyBorder="1" applyAlignment="1">
      <alignment vertical="center"/>
    </xf>
    <xf numFmtId="1" fontId="27" fillId="2" borderId="9" xfId="0" applyNumberFormat="1" applyFont="1" applyFill="1" applyBorder="1" applyAlignment="1">
      <alignment horizontal="left" vertical="top" wrapText="1" readingOrder="1"/>
    </xf>
    <xf numFmtId="1" fontId="19" fillId="2" borderId="9" xfId="0" applyNumberFormat="1" applyFont="1" applyFill="1" applyBorder="1" applyAlignment="1">
      <alignment vertical="top" wrapText="1"/>
    </xf>
    <xf numFmtId="1" fontId="27" fillId="2" borderId="9" xfId="0" applyNumberFormat="1" applyFont="1" applyFill="1" applyBorder="1" applyAlignment="1">
      <alignment horizontal="right" vertical="top" wrapText="1" readingOrder="1"/>
    </xf>
    <xf numFmtId="1" fontId="19" fillId="2" borderId="9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" fontId="19" fillId="2" borderId="2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Alignment="1">
      <alignment vertical="top" wrapText="1"/>
    </xf>
    <xf numFmtId="1" fontId="0" fillId="2" borderId="0" xfId="0" applyNumberFormat="1" applyFont="1" applyFill="1" applyAlignment="1">
      <alignment vertical="top" wrapText="1"/>
    </xf>
    <xf numFmtId="1" fontId="17" fillId="2" borderId="6" xfId="0" applyNumberFormat="1" applyFont="1" applyFill="1" applyBorder="1" applyAlignment="1">
      <alignment vertical="top" wrapText="1"/>
    </xf>
    <xf numFmtId="1" fontId="19" fillId="2" borderId="6" xfId="0" applyNumberFormat="1" applyFont="1" applyFill="1" applyBorder="1" applyAlignment="1">
      <alignment vertical="top" wrapText="1"/>
    </xf>
    <xf numFmtId="1" fontId="17" fillId="2" borderId="5" xfId="0" applyNumberFormat="1" applyFont="1" applyFill="1" applyBorder="1" applyAlignment="1">
      <alignment horizontal="right" vertical="top" wrapText="1"/>
    </xf>
    <xf numFmtId="1" fontId="19" fillId="2" borderId="5" xfId="0" applyNumberFormat="1" applyFont="1" applyFill="1" applyBorder="1" applyAlignment="1">
      <alignment horizontal="right" vertical="top" wrapText="1"/>
    </xf>
    <xf numFmtId="1" fontId="19" fillId="2" borderId="3" xfId="0" applyNumberFormat="1" applyFont="1" applyFill="1" applyBorder="1" applyAlignment="1">
      <alignment horizontal="right" vertical="top" wrapText="1"/>
    </xf>
    <xf numFmtId="1" fontId="17" fillId="2" borderId="21" xfId="0" applyNumberFormat="1" applyFont="1" applyFill="1" applyBorder="1" applyAlignment="1">
      <alignment horizontal="right" vertical="top" wrapText="1"/>
    </xf>
    <xf numFmtId="1" fontId="19" fillId="2" borderId="21" xfId="0" applyNumberFormat="1" applyFont="1" applyFill="1" applyBorder="1" applyAlignment="1">
      <alignment horizontal="right" vertical="top" wrapText="1"/>
    </xf>
    <xf numFmtId="1" fontId="19" fillId="2" borderId="21" xfId="0" applyNumberFormat="1" applyFont="1" applyFill="1" applyBorder="1" applyAlignment="1">
      <alignment horizontal="right"/>
    </xf>
    <xf numFmtId="164" fontId="0" fillId="2" borderId="0" xfId="0" applyNumberFormat="1" applyFont="1" applyFill="1" applyAlignment="1">
      <alignment vertical="top" wrapText="1"/>
    </xf>
    <xf numFmtId="2" fontId="5" fillId="2" borderId="0" xfId="0" applyNumberFormat="1" applyFont="1" applyFill="1" applyAlignment="1">
      <alignment vertical="center"/>
    </xf>
    <xf numFmtId="2" fontId="6" fillId="2" borderId="0" xfId="0" applyNumberFormat="1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" fontId="5" fillId="2" borderId="0" xfId="0" applyNumberFormat="1" applyFont="1" applyFill="1" applyAlignment="1">
      <alignment vertical="center" wrapText="1"/>
    </xf>
    <xf numFmtId="2" fontId="6" fillId="2" borderId="0" xfId="0" applyNumberFormat="1" applyFont="1" applyFill="1" applyAlignment="1">
      <alignment horizontal="center" vertical="top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19" fillId="2" borderId="6" xfId="0" applyNumberFormat="1" applyFont="1" applyFill="1" applyBorder="1" applyAlignment="1">
      <alignment horizontal="left" vertical="center" wrapText="1"/>
    </xf>
    <xf numFmtId="2" fontId="5" fillId="2" borderId="0" xfId="0" applyNumberFormat="1" applyFont="1" applyFill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1" fontId="24" fillId="2" borderId="2" xfId="0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top" wrapText="1"/>
    </xf>
    <xf numFmtId="2" fontId="22" fillId="2" borderId="0" xfId="0" applyNumberFormat="1" applyFont="1" applyFill="1" applyAlignment="1">
      <alignment horizontal="center" vertical="center" wrapText="1"/>
    </xf>
    <xf numFmtId="1" fontId="22" fillId="2" borderId="2" xfId="0" applyNumberFormat="1" applyFont="1" applyFill="1" applyBorder="1" applyAlignment="1">
      <alignment vertical="center"/>
    </xf>
    <xf numFmtId="1" fontId="23" fillId="2" borderId="2" xfId="0" applyNumberFormat="1" applyFont="1" applyFill="1" applyBorder="1" applyAlignment="1">
      <alignment vertical="center" wrapText="1"/>
    </xf>
    <xf numFmtId="1" fontId="24" fillId="2" borderId="2" xfId="0" applyNumberFormat="1" applyFont="1" applyFill="1" applyBorder="1" applyAlignment="1">
      <alignment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1" fontId="21" fillId="2" borderId="0" xfId="0" applyNumberFormat="1" applyFont="1" applyFill="1" applyAlignment="1">
      <alignment vertical="center" wrapText="1"/>
    </xf>
    <xf numFmtId="164" fontId="23" fillId="2" borderId="0" xfId="0" applyNumberFormat="1" applyFont="1" applyFill="1" applyAlignment="1">
      <alignment vertical="center" wrapText="1"/>
    </xf>
    <xf numFmtId="164" fontId="22" fillId="2" borderId="0" xfId="0" applyNumberFormat="1" applyFont="1" applyFill="1" applyAlignment="1">
      <alignment vertical="center" wrapText="1"/>
    </xf>
    <xf numFmtId="0" fontId="23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vertical="center"/>
    </xf>
    <xf numFmtId="0" fontId="23" fillId="3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vertical="center" wrapText="1"/>
    </xf>
    <xf numFmtId="1" fontId="5" fillId="2" borderId="0" xfId="0" applyNumberFormat="1" applyFont="1" applyFill="1" applyAlignment="1">
      <alignment vertical="center"/>
    </xf>
    <xf numFmtId="0" fontId="2" fillId="3" borderId="10" xfId="0" applyFont="1" applyFill="1" applyBorder="1" applyAlignment="1">
      <alignment vertical="center" wrapText="1"/>
    </xf>
    <xf numFmtId="1" fontId="19" fillId="3" borderId="2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vertical="top" wrapText="1"/>
    </xf>
    <xf numFmtId="1" fontId="8" fillId="2" borderId="0" xfId="0" applyNumberFormat="1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164" fontId="6" fillId="2" borderId="2" xfId="0" applyNumberFormat="1" applyFont="1" applyFill="1" applyBorder="1" applyAlignment="1">
      <alignment horizontal="right" vertical="center"/>
    </xf>
    <xf numFmtId="164" fontId="6" fillId="2" borderId="2" xfId="0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5" fillId="2" borderId="2" xfId="0" applyNumberFormat="1" applyFont="1" applyFill="1" applyBorder="1" applyAlignment="1">
      <alignment vertical="center"/>
    </xf>
    <xf numFmtId="1" fontId="3" fillId="2" borderId="0" xfId="0" applyNumberFormat="1" applyFont="1" applyFill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top" wrapText="1"/>
    </xf>
    <xf numFmtId="164" fontId="2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" fontId="2" fillId="2" borderId="2" xfId="0" applyNumberFormat="1" applyFont="1" applyFill="1" applyBorder="1" applyAlignment="1"/>
    <xf numFmtId="1" fontId="3" fillId="2" borderId="2" xfId="0" applyNumberFormat="1" applyFont="1" applyFill="1" applyBorder="1" applyAlignment="1"/>
    <xf numFmtId="1" fontId="11" fillId="2" borderId="2" xfId="0" applyNumberFormat="1" applyFont="1" applyFill="1" applyBorder="1" applyAlignment="1">
      <alignment horizontal="right" vertical="top" wrapText="1" readingOrder="1"/>
    </xf>
    <xf numFmtId="164" fontId="2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center" readingOrder="1"/>
    </xf>
    <xf numFmtId="1" fontId="10" fillId="2" borderId="2" xfId="0" applyNumberFormat="1" applyFont="1" applyFill="1" applyBorder="1" applyAlignment="1">
      <alignment horizontal="right" vertical="top" wrapText="1" readingOrder="1"/>
    </xf>
    <xf numFmtId="164" fontId="3" fillId="2" borderId="2" xfId="0" applyNumberFormat="1" applyFont="1" applyFill="1" applyBorder="1" applyAlignment="1">
      <alignment horizontal="right" vertical="center" readingOrder="1"/>
    </xf>
    <xf numFmtId="1" fontId="3" fillId="2" borderId="2" xfId="0" applyNumberFormat="1" applyFont="1" applyFill="1" applyBorder="1" applyAlignment="1">
      <alignment horizontal="right" vertical="center" readingOrder="1"/>
    </xf>
    <xf numFmtId="1" fontId="2" fillId="2" borderId="2" xfId="0" applyNumberFormat="1" applyFont="1" applyFill="1" applyBorder="1" applyAlignment="1">
      <alignment horizontal="right" vertical="top" wrapText="1" readingOrder="1"/>
    </xf>
    <xf numFmtId="1" fontId="2" fillId="2" borderId="2" xfId="0" applyNumberFormat="1" applyFont="1" applyFill="1" applyBorder="1" applyAlignment="1">
      <alignment horizontal="right"/>
    </xf>
    <xf numFmtId="0" fontId="0" fillId="2" borderId="0" xfId="0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right" vertical="center"/>
    </xf>
    <xf numFmtId="1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 vertical="center"/>
    </xf>
    <xf numFmtId="1" fontId="10" fillId="2" borderId="2" xfId="0" applyNumberFormat="1" applyFont="1" applyFill="1" applyBorder="1" applyAlignment="1">
      <alignment horizontal="right" vertical="top" wrapText="1"/>
    </xf>
    <xf numFmtId="0" fontId="0" fillId="2" borderId="0" xfId="0" applyFont="1" applyFill="1" applyAlignment="1">
      <alignment vertical="center" wrapText="1"/>
    </xf>
    <xf numFmtId="1" fontId="31" fillId="4" borderId="2" xfId="0" applyNumberFormat="1" applyFont="1" applyFill="1" applyBorder="1" applyAlignment="1"/>
    <xf numFmtId="164" fontId="31" fillId="4" borderId="2" xfId="0" applyNumberFormat="1" applyFont="1" applyFill="1" applyBorder="1" applyAlignment="1">
      <alignment vertical="top" wrapText="1"/>
    </xf>
    <xf numFmtId="0" fontId="0" fillId="2" borderId="0" xfId="0" applyFont="1" applyFill="1" applyAlignment="1">
      <alignment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vertical="center" wrapText="1"/>
    </xf>
    <xf numFmtId="0" fontId="24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top" wrapText="1"/>
    </xf>
    <xf numFmtId="1" fontId="17" fillId="2" borderId="6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vertical="top" wrapText="1"/>
    </xf>
    <xf numFmtId="0" fontId="18" fillId="2" borderId="5" xfId="0" applyFont="1" applyFill="1" applyBorder="1" applyAlignment="1">
      <alignment vertical="top" wrapText="1"/>
    </xf>
    <xf numFmtId="0" fontId="20" fillId="2" borderId="0" xfId="0" applyFont="1" applyFill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top" wrapText="1"/>
    </xf>
    <xf numFmtId="1" fontId="17" fillId="2" borderId="4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1" fontId="5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8" fillId="2" borderId="9" xfId="0" applyFont="1" applyFill="1" applyBorder="1" applyAlignment="1">
      <alignment vertical="top" wrapText="1"/>
    </xf>
    <xf numFmtId="1" fontId="5" fillId="2" borderId="0" xfId="0" applyNumberFormat="1" applyFont="1" applyFill="1" applyAlignment="1">
      <alignment horizontal="center" vertical="top" wrapText="1"/>
    </xf>
    <xf numFmtId="0" fontId="17" fillId="2" borderId="6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right" vertical="center"/>
    </xf>
    <xf numFmtId="0" fontId="18" fillId="2" borderId="5" xfId="0" applyFont="1" applyFill="1" applyBorder="1" applyAlignment="1">
      <alignment vertical="center" wrapText="1"/>
    </xf>
    <xf numFmtId="0" fontId="2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2" fontId="17" fillId="2" borderId="3" xfId="0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" fontId="17" fillId="2" borderId="3" xfId="0" applyNumberFormat="1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horizontal="center" vertical="center"/>
    </xf>
    <xf numFmtId="0" fontId="25" fillId="2" borderId="0" xfId="0" applyFont="1" applyFill="1" applyAlignment="1">
      <alignment vertical="top" wrapText="1"/>
    </xf>
    <xf numFmtId="1" fontId="24" fillId="2" borderId="3" xfId="0" applyNumberFormat="1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vertical="top" wrapText="1"/>
    </xf>
    <xf numFmtId="0" fontId="23" fillId="2" borderId="9" xfId="0" applyFont="1" applyFill="1" applyBorder="1" applyAlignment="1">
      <alignment vertical="top" wrapText="1"/>
    </xf>
    <xf numFmtId="1" fontId="24" fillId="2" borderId="6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vertical="top" wrapText="1"/>
    </xf>
    <xf numFmtId="0" fontId="23" fillId="2" borderId="4" xfId="0" applyFont="1" applyFill="1" applyBorder="1" applyAlignment="1">
      <alignment vertical="top" wrapText="1"/>
    </xf>
    <xf numFmtId="1" fontId="24" fillId="2" borderId="3" xfId="0" applyNumberFormat="1" applyFont="1" applyFill="1" applyBorder="1" applyAlignment="1">
      <alignment horizontal="center" vertical="center"/>
    </xf>
    <xf numFmtId="1" fontId="20" fillId="2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top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1" fontId="1" fillId="2" borderId="0" xfId="0" applyNumberFormat="1" applyFont="1" applyFill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top" wrapText="1"/>
    </xf>
    <xf numFmtId="164" fontId="5" fillId="2" borderId="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13" xfId="0" applyFont="1" applyFill="1" applyBorder="1" applyAlignment="1">
      <alignment vertical="top" wrapText="1"/>
    </xf>
    <xf numFmtId="1" fontId="3" fillId="2" borderId="3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" fontId="17" fillId="2" borderId="3" xfId="0" applyNumberFormat="1" applyFont="1" applyFill="1" applyBorder="1" applyAlignment="1">
      <alignment vertical="center" wrapText="1"/>
    </xf>
    <xf numFmtId="1" fontId="5" fillId="2" borderId="0" xfId="0" applyNumberFormat="1" applyFont="1" applyFill="1" applyAlignment="1">
      <alignment horizontal="right" vertical="center" wrapText="1"/>
    </xf>
    <xf numFmtId="0" fontId="19" fillId="2" borderId="5" xfId="0" applyFont="1" applyFill="1" applyBorder="1" applyAlignment="1">
      <alignment vertical="center" wrapText="1"/>
    </xf>
    <xf numFmtId="1" fontId="24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1" fontId="20" fillId="2" borderId="0" xfId="0" applyNumberFormat="1" applyFont="1" applyFill="1" applyAlignment="1">
      <alignment horizontal="center" vertical="center" wrapText="1"/>
    </xf>
    <xf numFmtId="1" fontId="24" fillId="2" borderId="0" xfId="0" applyNumberFormat="1" applyFont="1" applyFill="1" applyAlignment="1">
      <alignment horizontal="center" vertical="center"/>
    </xf>
    <xf numFmtId="1" fontId="29" fillId="2" borderId="6" xfId="0" applyNumberFormat="1" applyFont="1" applyFill="1" applyBorder="1" applyAlignment="1">
      <alignment horizontal="center" vertical="top" wrapText="1"/>
    </xf>
    <xf numFmtId="0" fontId="30" fillId="2" borderId="4" xfId="0" applyFont="1" applyFill="1" applyBorder="1" applyAlignment="1">
      <alignment vertical="top" wrapText="1"/>
    </xf>
    <xf numFmtId="0" fontId="30" fillId="2" borderId="5" xfId="0" applyFont="1" applyFill="1" applyBorder="1" applyAlignment="1">
      <alignment vertical="top" wrapText="1"/>
    </xf>
    <xf numFmtId="1" fontId="3" fillId="2" borderId="0" xfId="0" applyNumberFormat="1" applyFont="1" applyFill="1" applyAlignment="1">
      <alignment horizontal="center" vertical="top" wrapText="1"/>
    </xf>
    <xf numFmtId="1" fontId="29" fillId="2" borderId="3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vertical="top" wrapText="1"/>
    </xf>
    <xf numFmtId="1" fontId="29" fillId="2" borderId="6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 wrapText="1"/>
    </xf>
    <xf numFmtId="1" fontId="21" fillId="2" borderId="21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1" fontId="5" fillId="2" borderId="21" xfId="0" applyNumberFormat="1" applyFont="1" applyFill="1" applyBorder="1" applyAlignment="1">
      <alignment horizontal="center" vertical="center" wrapText="1"/>
    </xf>
    <xf numFmtId="1" fontId="32" fillId="2" borderId="21" xfId="0" applyNumberFormat="1" applyFont="1" applyFill="1" applyBorder="1" applyAlignment="1">
      <alignment horizontal="center" vertical="center" wrapText="1"/>
    </xf>
    <xf numFmtId="1" fontId="5" fillId="2" borderId="22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17" fillId="2" borderId="11" xfId="0" applyNumberFormat="1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2" fontId="21" fillId="2" borderId="0" xfId="0" applyNumberFormat="1" applyFont="1" applyFill="1" applyAlignment="1">
      <alignment horizontal="center" vertical="center" wrapText="1"/>
    </xf>
    <xf numFmtId="0" fontId="23" fillId="2" borderId="5" xfId="0" applyFont="1" applyFill="1" applyBorder="1" applyAlignment="1">
      <alignment vertical="center" wrapText="1"/>
    </xf>
    <xf numFmtId="2" fontId="20" fillId="2" borderId="0" xfId="0" applyNumberFormat="1" applyFont="1" applyFill="1" applyAlignment="1">
      <alignment horizontal="center" vertical="center" wrapText="1"/>
    </xf>
    <xf numFmtId="2" fontId="21" fillId="2" borderId="0" xfId="0" applyNumberFormat="1" applyFont="1" applyFill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 wrapText="1"/>
    </xf>
    <xf numFmtId="0" fontId="23" fillId="2" borderId="9" xfId="0" applyFont="1" applyFill="1" applyBorder="1" applyAlignment="1">
      <alignment vertical="center" wrapText="1"/>
    </xf>
    <xf numFmtId="1" fontId="24" fillId="2" borderId="11" xfId="0" applyNumberFormat="1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vertical="top" wrapText="1"/>
    </xf>
    <xf numFmtId="2" fontId="2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top" wrapText="1"/>
    </xf>
    <xf numFmtId="0" fontId="23" fillId="2" borderId="15" xfId="0" applyFont="1" applyFill="1" applyBorder="1" applyAlignment="1">
      <alignment vertical="top" wrapText="1"/>
    </xf>
    <xf numFmtId="2" fontId="5" fillId="2" borderId="1" xfId="0" applyNumberFormat="1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vertical="top" wrapText="1"/>
    </xf>
    <xf numFmtId="0" fontId="18" fillId="2" borderId="16" xfId="0" applyFont="1" applyFill="1" applyBorder="1" applyAlignment="1">
      <alignment vertical="top" wrapText="1"/>
    </xf>
    <xf numFmtId="2" fontId="5" fillId="2" borderId="0" xfId="0" applyNumberFormat="1" applyFont="1" applyFill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1" fontId="13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vertical="center" textRotation="0" indent="0" justifyLastLine="0" shrinkToFit="0" readingOrder="0"/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2EDF4"/>
          <bgColor rgb="FFD2EDF4"/>
        </patternFill>
      </fill>
    </dxf>
  </dxfs>
  <tableStyles count="1">
    <tableStyle name="Branch ATM_1-style" pivot="0" count="2">
      <tableStyleElement type="firstRowStripe" dxfId="49"/>
      <tableStyleElement type="secondRowStripe" dxfId="4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0975" cy="257175"/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5:G61" headerRowCount="0" headerRowDxfId="47" dataDxfId="46" totalsRowDxfId="45">
  <tableColumns count="7">
    <tableColumn id="1" name="Column1" dataDxfId="44"/>
    <tableColumn id="2" name="Column2" dataDxfId="43"/>
    <tableColumn id="3" name="Column3" dataDxfId="42"/>
    <tableColumn id="4" name="Column4" dataDxfId="41"/>
    <tableColumn id="5" name="Column5" dataDxfId="40"/>
    <tableColumn id="6" name="Column6" dataDxfId="39"/>
    <tableColumn id="7" name="Column7" dataDxfId="38"/>
  </tableColumns>
  <tableStyleInfo name="Branch ATM_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33"/>
  </sheetPr>
  <dimension ref="A1:G102"/>
  <sheetViews>
    <sheetView showGridLines="0" zoomScaleNormal="100" workbookViewId="0">
      <pane xSplit="2" ySplit="5" topLeftCell="C12" activePane="bottomRight" state="frozen"/>
      <selection pane="topRight" activeCell="C1" sqref="C1"/>
      <selection pane="bottomLeft" activeCell="A4" sqref="A4"/>
      <selection pane="bottomRight" activeCell="I20" sqref="I20"/>
    </sheetView>
  </sheetViews>
  <sheetFormatPr defaultColWidth="14.42578125" defaultRowHeight="15" customHeight="1" x14ac:dyDescent="0.2"/>
  <cols>
    <col min="1" max="1" width="5.85546875" style="102" customWidth="1"/>
    <col min="2" max="2" width="26.28515625" style="102" customWidth="1"/>
    <col min="3" max="3" width="11.140625" style="102" customWidth="1"/>
    <col min="4" max="4" width="13.140625" style="102" customWidth="1"/>
    <col min="5" max="5" width="12.140625" style="102" customWidth="1"/>
    <col min="6" max="6" width="11" style="102" customWidth="1"/>
    <col min="7" max="7" width="12.85546875" style="102" customWidth="1"/>
    <col min="8" max="16384" width="14.42578125" style="102"/>
  </cols>
  <sheetData>
    <row r="1" spans="1:7" ht="18.75" customHeight="1" x14ac:dyDescent="0.2">
      <c r="A1" s="375" t="s">
        <v>0</v>
      </c>
      <c r="B1" s="376"/>
      <c r="C1" s="376"/>
      <c r="D1" s="376"/>
      <c r="E1" s="376"/>
      <c r="F1" s="376"/>
      <c r="G1" s="376"/>
    </row>
    <row r="2" spans="1:7" ht="15" customHeight="1" x14ac:dyDescent="0.2">
      <c r="A2" s="377" t="s">
        <v>1</v>
      </c>
      <c r="B2" s="378"/>
      <c r="C2" s="378"/>
      <c r="D2" s="378"/>
      <c r="E2" s="378"/>
      <c r="F2" s="378"/>
      <c r="G2" s="378"/>
    </row>
    <row r="3" spans="1:7" ht="15" customHeight="1" x14ac:dyDescent="0.2">
      <c r="A3" s="103"/>
      <c r="B3" s="104"/>
      <c r="C3" s="104"/>
      <c r="D3" s="104"/>
      <c r="E3" s="104"/>
      <c r="F3" s="104"/>
      <c r="G3" s="104"/>
    </row>
    <row r="4" spans="1:7" ht="15" customHeight="1" x14ac:dyDescent="0.2">
      <c r="A4" s="103"/>
      <c r="B4" s="104"/>
      <c r="C4" s="104"/>
      <c r="D4" s="104"/>
      <c r="E4" s="104"/>
      <c r="F4" s="104" t="s">
        <v>1008</v>
      </c>
      <c r="G4" s="104"/>
    </row>
    <row r="5" spans="1:7" ht="33" customHeight="1" x14ac:dyDescent="0.2">
      <c r="A5" s="95" t="s">
        <v>2</v>
      </c>
      <c r="B5" s="95" t="s">
        <v>3</v>
      </c>
      <c r="C5" s="95" t="s">
        <v>4</v>
      </c>
      <c r="D5" s="95" t="s">
        <v>5</v>
      </c>
      <c r="E5" s="95" t="s">
        <v>6</v>
      </c>
      <c r="F5" s="95" t="s">
        <v>7</v>
      </c>
      <c r="G5" s="95" t="s">
        <v>8</v>
      </c>
    </row>
    <row r="6" spans="1:7" ht="13.5" customHeight="1" x14ac:dyDescent="0.2">
      <c r="A6" s="96">
        <v>1</v>
      </c>
      <c r="B6" s="97" t="s">
        <v>9</v>
      </c>
      <c r="C6" s="97">
        <v>45</v>
      </c>
      <c r="D6" s="97">
        <v>87</v>
      </c>
      <c r="E6" s="97">
        <v>137</v>
      </c>
      <c r="F6" s="97">
        <f>Table_1[[#This Row],[Column3]]+Table_1[[#This Row],[Column4]]+Table_1[[#This Row],[Column5]]</f>
        <v>269</v>
      </c>
      <c r="G6" s="97">
        <v>384</v>
      </c>
    </row>
    <row r="7" spans="1:7" ht="13.5" customHeight="1" x14ac:dyDescent="0.2">
      <c r="A7" s="96">
        <v>2</v>
      </c>
      <c r="B7" s="97" t="s">
        <v>10</v>
      </c>
      <c r="C7" s="97">
        <v>166</v>
      </c>
      <c r="D7" s="97">
        <v>136</v>
      </c>
      <c r="E7" s="97">
        <v>139</v>
      </c>
      <c r="F7" s="97">
        <f>Table_1[[#This Row],[Column3]]+Table_1[[#This Row],[Column4]]+Table_1[[#This Row],[Column5]]</f>
        <v>441</v>
      </c>
      <c r="G7" s="97">
        <v>711</v>
      </c>
    </row>
    <row r="8" spans="1:7" ht="13.5" customHeight="1" x14ac:dyDescent="0.2">
      <c r="A8" s="96">
        <v>3</v>
      </c>
      <c r="B8" s="97" t="s">
        <v>11</v>
      </c>
      <c r="C8" s="97">
        <v>78</v>
      </c>
      <c r="D8" s="97">
        <v>24</v>
      </c>
      <c r="E8" s="97">
        <v>57</v>
      </c>
      <c r="F8" s="97">
        <f>Table_1[[#This Row],[Column3]]+Table_1[[#This Row],[Column4]]+Table_1[[#This Row],[Column5]]</f>
        <v>159</v>
      </c>
      <c r="G8" s="97">
        <v>122</v>
      </c>
    </row>
    <row r="9" spans="1:7" ht="13.5" customHeight="1" x14ac:dyDescent="0.2">
      <c r="A9" s="96">
        <v>4</v>
      </c>
      <c r="B9" s="97" t="s">
        <v>12</v>
      </c>
      <c r="C9" s="97">
        <v>48</v>
      </c>
      <c r="D9" s="97">
        <v>117</v>
      </c>
      <c r="E9" s="97">
        <v>149</v>
      </c>
      <c r="F9" s="97">
        <f>Table_1[[#This Row],[Column3]]+Table_1[[#This Row],[Column4]]+Table_1[[#This Row],[Column5]]</f>
        <v>314</v>
      </c>
      <c r="G9" s="97">
        <v>276</v>
      </c>
    </row>
    <row r="10" spans="1:7" ht="13.5" customHeight="1" x14ac:dyDescent="0.2">
      <c r="A10" s="96">
        <v>5</v>
      </c>
      <c r="B10" s="97" t="s">
        <v>13</v>
      </c>
      <c r="C10" s="97">
        <v>235</v>
      </c>
      <c r="D10" s="97">
        <v>135</v>
      </c>
      <c r="E10" s="97">
        <v>97</v>
      </c>
      <c r="F10" s="97">
        <f>Table_1[[#This Row],[Column3]]+Table_1[[#This Row],[Column4]]+Table_1[[#This Row],[Column5]]</f>
        <v>467</v>
      </c>
      <c r="G10" s="97">
        <v>432</v>
      </c>
    </row>
    <row r="11" spans="1:7" ht="13.5" customHeight="1" x14ac:dyDescent="0.2">
      <c r="A11" s="96">
        <v>6</v>
      </c>
      <c r="B11" s="97" t="s">
        <v>14</v>
      </c>
      <c r="C11" s="97">
        <v>79</v>
      </c>
      <c r="D11" s="97">
        <v>52</v>
      </c>
      <c r="E11" s="97">
        <v>102</v>
      </c>
      <c r="F11" s="97">
        <f>Table_1[[#This Row],[Column3]]+Table_1[[#This Row],[Column4]]+Table_1[[#This Row],[Column5]]</f>
        <v>233</v>
      </c>
      <c r="G11" s="97">
        <v>114</v>
      </c>
    </row>
    <row r="12" spans="1:7" ht="13.5" customHeight="1" x14ac:dyDescent="0.2">
      <c r="A12" s="96">
        <v>7</v>
      </c>
      <c r="B12" s="97" t="s">
        <v>15</v>
      </c>
      <c r="C12" s="97">
        <v>9</v>
      </c>
      <c r="D12" s="97">
        <v>6</v>
      </c>
      <c r="E12" s="97">
        <v>42</v>
      </c>
      <c r="F12" s="97">
        <f>Table_1[[#This Row],[Column3]]+Table_1[[#This Row],[Column4]]+Table_1[[#This Row],[Column5]]</f>
        <v>57</v>
      </c>
      <c r="G12" s="97">
        <v>46</v>
      </c>
    </row>
    <row r="13" spans="1:7" ht="13.5" customHeight="1" x14ac:dyDescent="0.2">
      <c r="A13" s="96">
        <v>8</v>
      </c>
      <c r="B13" s="97" t="s">
        <v>1021</v>
      </c>
      <c r="C13" s="97">
        <v>10</v>
      </c>
      <c r="D13" s="97">
        <v>6</v>
      </c>
      <c r="E13" s="97">
        <v>24</v>
      </c>
      <c r="F13" s="97">
        <f>Table_1[[#This Row],[Column3]]+Table_1[[#This Row],[Column4]]+Table_1[[#This Row],[Column5]]</f>
        <v>40</v>
      </c>
      <c r="G13" s="97">
        <v>30</v>
      </c>
    </row>
    <row r="14" spans="1:7" ht="12.75" customHeight="1" x14ac:dyDescent="0.2">
      <c r="A14" s="96">
        <v>9</v>
      </c>
      <c r="B14" s="97" t="s">
        <v>17</v>
      </c>
      <c r="C14" s="97">
        <v>88</v>
      </c>
      <c r="D14" s="97">
        <v>97</v>
      </c>
      <c r="E14" s="97">
        <v>185</v>
      </c>
      <c r="F14" s="97">
        <f>Table_1[[#This Row],[Column3]]+Table_1[[#This Row],[Column4]]+Table_1[[#This Row],[Column5]]</f>
        <v>370</v>
      </c>
      <c r="G14" s="97">
        <v>562</v>
      </c>
    </row>
    <row r="15" spans="1:7" ht="13.5" customHeight="1" x14ac:dyDescent="0.2">
      <c r="A15" s="96">
        <v>10</v>
      </c>
      <c r="B15" s="97" t="s">
        <v>18</v>
      </c>
      <c r="C15" s="97">
        <v>340</v>
      </c>
      <c r="D15" s="97">
        <v>367</v>
      </c>
      <c r="E15" s="97">
        <v>403</v>
      </c>
      <c r="F15" s="97">
        <f>Table_1[[#This Row],[Column3]]+Table_1[[#This Row],[Column4]]+Table_1[[#This Row],[Column5]]</f>
        <v>1110</v>
      </c>
      <c r="G15" s="97">
        <v>4212</v>
      </c>
    </row>
    <row r="16" spans="1:7" ht="13.5" customHeight="1" x14ac:dyDescent="0.2">
      <c r="A16" s="96">
        <v>11</v>
      </c>
      <c r="B16" s="97" t="s">
        <v>19</v>
      </c>
      <c r="C16" s="97">
        <v>41</v>
      </c>
      <c r="D16" s="97">
        <v>44</v>
      </c>
      <c r="E16" s="97">
        <v>82</v>
      </c>
      <c r="F16" s="97">
        <f>Table_1[[#This Row],[Column3]]+Table_1[[#This Row],[Column4]]+Table_1[[#This Row],[Column5]]</f>
        <v>167</v>
      </c>
      <c r="G16" s="97">
        <v>121</v>
      </c>
    </row>
    <row r="17" spans="1:7" ht="13.5" customHeight="1" x14ac:dyDescent="0.2">
      <c r="A17" s="93">
        <v>12</v>
      </c>
      <c r="B17" s="94" t="s">
        <v>20</v>
      </c>
      <c r="C17" s="94">
        <v>101</v>
      </c>
      <c r="D17" s="94">
        <v>100</v>
      </c>
      <c r="E17" s="94">
        <v>184</v>
      </c>
      <c r="F17" s="94">
        <f>Table_1[[#This Row],[Column3]]+Table_1[[#This Row],[Column4]]+Table_1[[#This Row],[Column5]]</f>
        <v>385</v>
      </c>
      <c r="G17" s="94">
        <v>534</v>
      </c>
    </row>
    <row r="18" spans="1:7" ht="13.5" customHeight="1" x14ac:dyDescent="0.2">
      <c r="A18" s="91"/>
      <c r="B18" s="92" t="s">
        <v>21</v>
      </c>
      <c r="C18" s="92">
        <f t="shared" ref="C18:G18" si="0">SUBTOTAL(109,C6:C17)</f>
        <v>1240</v>
      </c>
      <c r="D18" s="92">
        <f t="shared" si="0"/>
        <v>1171</v>
      </c>
      <c r="E18" s="92">
        <f t="shared" si="0"/>
        <v>1601</v>
      </c>
      <c r="F18" s="92">
        <f t="shared" si="0"/>
        <v>4012</v>
      </c>
      <c r="G18" s="92">
        <f t="shared" si="0"/>
        <v>7544</v>
      </c>
    </row>
    <row r="19" spans="1:7" ht="13.5" customHeight="1" x14ac:dyDescent="0.2">
      <c r="A19" s="89">
        <v>13</v>
      </c>
      <c r="B19" s="90" t="s">
        <v>22</v>
      </c>
      <c r="C19" s="90">
        <v>35</v>
      </c>
      <c r="D19" s="90">
        <v>63</v>
      </c>
      <c r="E19" s="90">
        <v>98</v>
      </c>
      <c r="F19" s="90">
        <f>Table_1[[#This Row],[Column3]]+Table_1[[#This Row],[Column4]]+Table_1[[#This Row],[Column5]]</f>
        <v>196</v>
      </c>
      <c r="G19" s="90">
        <v>475</v>
      </c>
    </row>
    <row r="20" spans="1:7" ht="13.5" customHeight="1" x14ac:dyDescent="0.2">
      <c r="A20" s="89">
        <v>14</v>
      </c>
      <c r="B20" s="90" t="s">
        <v>23</v>
      </c>
      <c r="C20" s="90">
        <v>28</v>
      </c>
      <c r="D20" s="90">
        <v>147</v>
      </c>
      <c r="E20" s="90">
        <v>109</v>
      </c>
      <c r="F20" s="90">
        <f>Table_1[[#This Row],[Column3]]+Table_1[[#This Row],[Column4]]+Table_1[[#This Row],[Column5]]</f>
        <v>284</v>
      </c>
      <c r="G20" s="90">
        <v>24</v>
      </c>
    </row>
    <row r="21" spans="1:7" ht="13.5" customHeight="1" x14ac:dyDescent="0.2">
      <c r="A21" s="89">
        <v>15</v>
      </c>
      <c r="B21" s="90" t="s">
        <v>24</v>
      </c>
      <c r="C21" s="90">
        <v>0</v>
      </c>
      <c r="D21" s="90">
        <v>0</v>
      </c>
      <c r="E21" s="90">
        <v>4</v>
      </c>
      <c r="F21" s="90">
        <f>Table_1[[#This Row],[Column3]]+Table_1[[#This Row],[Column4]]+Table_1[[#This Row],[Column5]]</f>
        <v>4</v>
      </c>
      <c r="G21" s="90">
        <v>2</v>
      </c>
    </row>
    <row r="22" spans="1:7" ht="13.5" customHeight="1" x14ac:dyDescent="0.2">
      <c r="A22" s="89">
        <v>16</v>
      </c>
      <c r="B22" s="90" t="s">
        <v>25</v>
      </c>
      <c r="C22" s="90">
        <v>0</v>
      </c>
      <c r="D22" s="90">
        <v>2</v>
      </c>
      <c r="E22" s="90">
        <v>2</v>
      </c>
      <c r="F22" s="90">
        <f>Table_1[[#This Row],[Column3]]+Table_1[[#This Row],[Column4]]+Table_1[[#This Row],[Column5]]</f>
        <v>4</v>
      </c>
      <c r="G22" s="90">
        <v>5</v>
      </c>
    </row>
    <row r="23" spans="1:7" ht="13.5" customHeight="1" x14ac:dyDescent="0.2">
      <c r="A23" s="89">
        <v>17</v>
      </c>
      <c r="B23" s="90" t="s">
        <v>26</v>
      </c>
      <c r="C23" s="90">
        <v>12</v>
      </c>
      <c r="D23" s="90">
        <v>13</v>
      </c>
      <c r="E23" s="90">
        <v>8</v>
      </c>
      <c r="F23" s="90">
        <f>Table_1[[#This Row],[Column3]]+Table_1[[#This Row],[Column4]]+Table_1[[#This Row],[Column5]]</f>
        <v>33</v>
      </c>
      <c r="G23" s="90">
        <v>27</v>
      </c>
    </row>
    <row r="24" spans="1:7" ht="13.5" customHeight="1" x14ac:dyDescent="0.2">
      <c r="A24" s="89">
        <v>18</v>
      </c>
      <c r="B24" s="90" t="s">
        <v>27</v>
      </c>
      <c r="C24" s="90">
        <v>0</v>
      </c>
      <c r="D24" s="90">
        <v>0</v>
      </c>
      <c r="E24" s="90">
        <v>1</v>
      </c>
      <c r="F24" s="90">
        <f>Table_1[[#This Row],[Column3]]+Table_1[[#This Row],[Column4]]+Table_1[[#This Row],[Column5]]</f>
        <v>1</v>
      </c>
      <c r="G24" s="90">
        <v>1</v>
      </c>
    </row>
    <row r="25" spans="1:7" ht="13.5" customHeight="1" x14ac:dyDescent="0.2">
      <c r="A25" s="89">
        <v>19</v>
      </c>
      <c r="B25" s="90" t="s">
        <v>28</v>
      </c>
      <c r="C25" s="90">
        <v>1</v>
      </c>
      <c r="D25" s="90">
        <v>2</v>
      </c>
      <c r="E25" s="90">
        <v>8</v>
      </c>
      <c r="F25" s="90">
        <f>Table_1[[#This Row],[Column3]]+Table_1[[#This Row],[Column4]]+Table_1[[#This Row],[Column5]]</f>
        <v>11</v>
      </c>
      <c r="G25" s="90">
        <v>11</v>
      </c>
    </row>
    <row r="26" spans="1:7" ht="13.5" customHeight="1" x14ac:dyDescent="0.2">
      <c r="A26" s="89">
        <v>20</v>
      </c>
      <c r="B26" s="90" t="s">
        <v>29</v>
      </c>
      <c r="C26" s="90">
        <v>11</v>
      </c>
      <c r="D26" s="90">
        <v>77</v>
      </c>
      <c r="E26" s="90">
        <v>103</v>
      </c>
      <c r="F26" s="90">
        <f>Table_1[[#This Row],[Column3]]+Table_1[[#This Row],[Column4]]+Table_1[[#This Row],[Column5]]</f>
        <v>191</v>
      </c>
      <c r="G26" s="90">
        <v>336</v>
      </c>
    </row>
    <row r="27" spans="1:7" ht="13.5" customHeight="1" x14ac:dyDescent="0.2">
      <c r="A27" s="89">
        <v>21</v>
      </c>
      <c r="B27" s="90" t="s">
        <v>30</v>
      </c>
      <c r="C27" s="90">
        <v>61</v>
      </c>
      <c r="D27" s="90">
        <v>90</v>
      </c>
      <c r="E27" s="90">
        <v>104</v>
      </c>
      <c r="F27" s="90">
        <f>Table_1[[#This Row],[Column3]]+Table_1[[#This Row],[Column4]]+Table_1[[#This Row],[Column5]]</f>
        <v>255</v>
      </c>
      <c r="G27" s="90">
        <v>377</v>
      </c>
    </row>
    <row r="28" spans="1:7" ht="13.5" customHeight="1" x14ac:dyDescent="0.2">
      <c r="A28" s="89">
        <v>22</v>
      </c>
      <c r="B28" s="90" t="s">
        <v>31</v>
      </c>
      <c r="C28" s="90">
        <v>24</v>
      </c>
      <c r="D28" s="90">
        <v>35</v>
      </c>
      <c r="E28" s="90">
        <v>47</v>
      </c>
      <c r="F28" s="90">
        <f>Table_1[[#This Row],[Column3]]+Table_1[[#This Row],[Column4]]+Table_1[[#This Row],[Column5]]</f>
        <v>106</v>
      </c>
      <c r="G28" s="90">
        <v>189</v>
      </c>
    </row>
    <row r="29" spans="1:7" ht="13.5" customHeight="1" x14ac:dyDescent="0.2">
      <c r="A29" s="89">
        <v>23</v>
      </c>
      <c r="B29" s="90" t="s">
        <v>32</v>
      </c>
      <c r="C29" s="90">
        <v>19</v>
      </c>
      <c r="D29" s="90">
        <v>20</v>
      </c>
      <c r="E29" s="90">
        <v>38</v>
      </c>
      <c r="F29" s="90">
        <f>Table_1[[#This Row],[Column3]]+Table_1[[#This Row],[Column4]]+Table_1[[#This Row],[Column5]]</f>
        <v>77</v>
      </c>
      <c r="G29" s="90">
        <v>25</v>
      </c>
    </row>
    <row r="30" spans="1:7" ht="13.5" customHeight="1" x14ac:dyDescent="0.2">
      <c r="A30" s="89">
        <v>24</v>
      </c>
      <c r="B30" s="90" t="s">
        <v>33</v>
      </c>
      <c r="C30" s="90">
        <v>33</v>
      </c>
      <c r="D30" s="90">
        <v>22</v>
      </c>
      <c r="E30" s="90">
        <v>46</v>
      </c>
      <c r="F30" s="90">
        <f>Table_1[[#This Row],[Column3]]+Table_1[[#This Row],[Column4]]+Table_1[[#This Row],[Column5]]</f>
        <v>101</v>
      </c>
      <c r="G30" s="90">
        <v>82</v>
      </c>
    </row>
    <row r="31" spans="1:7" ht="13.5" customHeight="1" x14ac:dyDescent="0.2">
      <c r="A31" s="89">
        <v>25</v>
      </c>
      <c r="B31" s="90" t="s">
        <v>34</v>
      </c>
      <c r="C31" s="90">
        <v>0</v>
      </c>
      <c r="D31" s="90">
        <v>0</v>
      </c>
      <c r="E31" s="90">
        <v>2</v>
      </c>
      <c r="F31" s="90">
        <f>Table_1[[#This Row],[Column3]]+Table_1[[#This Row],[Column4]]+Table_1[[#This Row],[Column5]]</f>
        <v>2</v>
      </c>
      <c r="G31" s="90">
        <v>1</v>
      </c>
    </row>
    <row r="32" spans="1:7" ht="13.5" customHeight="1" x14ac:dyDescent="0.2">
      <c r="A32" s="89">
        <v>26</v>
      </c>
      <c r="B32" s="90" t="s">
        <v>35</v>
      </c>
      <c r="C32" s="90">
        <v>0</v>
      </c>
      <c r="D32" s="90">
        <v>0</v>
      </c>
      <c r="E32" s="90">
        <v>7</v>
      </c>
      <c r="F32" s="90">
        <f>Table_1[[#This Row],[Column3]]+Table_1[[#This Row],[Column4]]+Table_1[[#This Row],[Column5]]</f>
        <v>7</v>
      </c>
      <c r="G32" s="90">
        <v>6</v>
      </c>
    </row>
    <row r="33" spans="1:7" ht="13.5" customHeight="1" x14ac:dyDescent="0.2">
      <c r="A33" s="89">
        <v>27</v>
      </c>
      <c r="B33" s="90" t="s">
        <v>36</v>
      </c>
      <c r="C33" s="90">
        <v>0</v>
      </c>
      <c r="D33" s="90">
        <v>0</v>
      </c>
      <c r="E33" s="90">
        <v>4</v>
      </c>
      <c r="F33" s="90">
        <f>Table_1[[#This Row],[Column3]]+Table_1[[#This Row],[Column4]]+Table_1[[#This Row],[Column5]]</f>
        <v>4</v>
      </c>
      <c r="G33" s="90">
        <v>4</v>
      </c>
    </row>
    <row r="34" spans="1:7" ht="13.5" customHeight="1" x14ac:dyDescent="0.2">
      <c r="A34" s="89">
        <v>28</v>
      </c>
      <c r="B34" s="90" t="s">
        <v>37</v>
      </c>
      <c r="C34" s="90">
        <v>7</v>
      </c>
      <c r="D34" s="90">
        <v>12</v>
      </c>
      <c r="E34" s="90">
        <v>28</v>
      </c>
      <c r="F34" s="90">
        <f>Table_1[[#This Row],[Column3]]+Table_1[[#This Row],[Column4]]+Table_1[[#This Row],[Column5]]</f>
        <v>47</v>
      </c>
      <c r="G34" s="90">
        <v>46</v>
      </c>
    </row>
    <row r="35" spans="1:7" ht="13.5" customHeight="1" x14ac:dyDescent="0.2">
      <c r="A35" s="89">
        <v>29</v>
      </c>
      <c r="B35" s="90" t="s">
        <v>38</v>
      </c>
      <c r="C35" s="90">
        <v>0</v>
      </c>
      <c r="D35" s="90">
        <v>1</v>
      </c>
      <c r="E35" s="90">
        <v>4</v>
      </c>
      <c r="F35" s="90">
        <f>Table_1[[#This Row],[Column3]]+Table_1[[#This Row],[Column4]]+Table_1[[#This Row],[Column5]]</f>
        <v>5</v>
      </c>
      <c r="G35" s="90">
        <v>5</v>
      </c>
    </row>
    <row r="36" spans="1:7" ht="13.5" customHeight="1" x14ac:dyDescent="0.2">
      <c r="A36" s="89">
        <v>30</v>
      </c>
      <c r="B36" s="90" t="s">
        <v>39</v>
      </c>
      <c r="C36" s="90">
        <v>4</v>
      </c>
      <c r="D36" s="90">
        <v>6</v>
      </c>
      <c r="E36" s="90">
        <v>4</v>
      </c>
      <c r="F36" s="90">
        <f>Table_1[[#This Row],[Column3]]+Table_1[[#This Row],[Column4]]+Table_1[[#This Row],[Column5]]</f>
        <v>14</v>
      </c>
      <c r="G36" s="90">
        <v>10</v>
      </c>
    </row>
    <row r="37" spans="1:7" ht="13.5" customHeight="1" x14ac:dyDescent="0.2">
      <c r="A37" s="89">
        <v>31</v>
      </c>
      <c r="B37" s="90" t="s">
        <v>40</v>
      </c>
      <c r="C37" s="90">
        <v>0</v>
      </c>
      <c r="D37" s="90">
        <v>0</v>
      </c>
      <c r="E37" s="90">
        <v>4</v>
      </c>
      <c r="F37" s="90">
        <f>Table_1[[#This Row],[Column3]]+Table_1[[#This Row],[Column4]]+Table_1[[#This Row],[Column5]]</f>
        <v>4</v>
      </c>
      <c r="G37" s="90">
        <v>4</v>
      </c>
    </row>
    <row r="38" spans="1:7" ht="13.5" customHeight="1" x14ac:dyDescent="0.2">
      <c r="A38" s="89">
        <v>32</v>
      </c>
      <c r="B38" s="90" t="s">
        <v>41</v>
      </c>
      <c r="C38" s="90">
        <v>0</v>
      </c>
      <c r="D38" s="90">
        <v>0</v>
      </c>
      <c r="E38" s="90">
        <v>0</v>
      </c>
      <c r="F38" s="90">
        <f>Table_1[[#This Row],[Column3]]+Table_1[[#This Row],[Column4]]+Table_1[[#This Row],[Column5]]</f>
        <v>0</v>
      </c>
      <c r="G38" s="90">
        <v>0</v>
      </c>
    </row>
    <row r="39" spans="1:7" ht="13.5" customHeight="1" x14ac:dyDescent="0.2">
      <c r="A39" s="89">
        <v>33</v>
      </c>
      <c r="B39" s="90" t="s">
        <v>42</v>
      </c>
      <c r="C39" s="90">
        <v>0</v>
      </c>
      <c r="D39" s="90">
        <v>1</v>
      </c>
      <c r="E39" s="90">
        <v>2</v>
      </c>
      <c r="F39" s="90">
        <f>Table_1[[#This Row],[Column3]]+Table_1[[#This Row],[Column4]]+Table_1[[#This Row],[Column5]]</f>
        <v>3</v>
      </c>
      <c r="G39" s="90">
        <v>3</v>
      </c>
    </row>
    <row r="40" spans="1:7" ht="13.5" customHeight="1" x14ac:dyDescent="0.2">
      <c r="A40" s="89">
        <v>34</v>
      </c>
      <c r="B40" s="90" t="s">
        <v>43</v>
      </c>
      <c r="C40" s="90">
        <v>12</v>
      </c>
      <c r="D40" s="90">
        <v>22</v>
      </c>
      <c r="E40" s="90">
        <v>24</v>
      </c>
      <c r="F40" s="90">
        <f>Table_1[[#This Row],[Column3]]+Table_1[[#This Row],[Column4]]+Table_1[[#This Row],[Column5]]</f>
        <v>58</v>
      </c>
      <c r="G40" s="90">
        <v>51</v>
      </c>
    </row>
    <row r="41" spans="1:7" ht="13.5" customHeight="1" x14ac:dyDescent="0.2">
      <c r="A41" s="91"/>
      <c r="B41" s="92" t="s">
        <v>44</v>
      </c>
      <c r="C41" s="92">
        <f>SUBTOTAL(109,C19:C40)</f>
        <v>247</v>
      </c>
      <c r="D41" s="92">
        <f>SUBTOTAL(109,D19:D40)</f>
        <v>513</v>
      </c>
      <c r="E41" s="92">
        <f>SUBTOTAL(109,E19:E40)</f>
        <v>647</v>
      </c>
      <c r="F41" s="92">
        <f>SUBTOTAL(109,F19:F40)</f>
        <v>1407</v>
      </c>
      <c r="G41" s="92">
        <f>SUBTOTAL(109,G19:G40)</f>
        <v>1684</v>
      </c>
    </row>
    <row r="42" spans="1:7" ht="13.5" customHeight="1" x14ac:dyDescent="0.2">
      <c r="A42" s="91"/>
      <c r="B42" s="98" t="s">
        <v>45</v>
      </c>
      <c r="C42" s="92">
        <f>C41+C18</f>
        <v>1487</v>
      </c>
      <c r="D42" s="92">
        <f>D41+D18</f>
        <v>1684</v>
      </c>
      <c r="E42" s="92">
        <f>E41+E18</f>
        <v>2248</v>
      </c>
      <c r="F42" s="92">
        <f>F41+F18</f>
        <v>5419</v>
      </c>
      <c r="G42" s="92">
        <f>G41+G18</f>
        <v>9228</v>
      </c>
    </row>
    <row r="43" spans="1:7" ht="13.5" customHeight="1" x14ac:dyDescent="0.2">
      <c r="A43" s="89">
        <v>35</v>
      </c>
      <c r="B43" s="90" t="s">
        <v>46</v>
      </c>
      <c r="C43" s="90">
        <v>316</v>
      </c>
      <c r="D43" s="90">
        <v>90</v>
      </c>
      <c r="E43" s="90">
        <v>48</v>
      </c>
      <c r="F43" s="90">
        <f>Table_1[[#This Row],[Column3]]+Table_1[[#This Row],[Column4]]+Table_1[[#This Row],[Column5]]</f>
        <v>454</v>
      </c>
      <c r="G43" s="90">
        <v>0</v>
      </c>
    </row>
    <row r="44" spans="1:7" ht="13.5" customHeight="1" x14ac:dyDescent="0.2">
      <c r="A44" s="89">
        <v>36</v>
      </c>
      <c r="B44" s="90" t="s">
        <v>47</v>
      </c>
      <c r="C44" s="90">
        <v>538</v>
      </c>
      <c r="D44" s="90">
        <v>228</v>
      </c>
      <c r="E44" s="90">
        <v>100</v>
      </c>
      <c r="F44" s="90">
        <f>Table_1[[#This Row],[Column3]]+Table_1[[#This Row],[Column4]]+Table_1[[#This Row],[Column5]]</f>
        <v>866</v>
      </c>
      <c r="G44" s="90">
        <v>0</v>
      </c>
    </row>
    <row r="45" spans="1:7" ht="13.5" customHeight="1" x14ac:dyDescent="0.2">
      <c r="A45" s="91"/>
      <c r="B45" s="92" t="s">
        <v>48</v>
      </c>
      <c r="C45" s="92">
        <f t="shared" ref="C45:G45" si="1">C43+C44</f>
        <v>854</v>
      </c>
      <c r="D45" s="92">
        <f t="shared" si="1"/>
        <v>318</v>
      </c>
      <c r="E45" s="92">
        <f t="shared" si="1"/>
        <v>148</v>
      </c>
      <c r="F45" s="92">
        <f t="shared" si="1"/>
        <v>1320</v>
      </c>
      <c r="G45" s="92">
        <f t="shared" si="1"/>
        <v>0</v>
      </c>
    </row>
    <row r="46" spans="1:7" ht="13.5" customHeight="1" x14ac:dyDescent="0.2">
      <c r="A46" s="89">
        <v>37</v>
      </c>
      <c r="B46" s="90" t="s">
        <v>49</v>
      </c>
      <c r="C46" s="90">
        <v>380</v>
      </c>
      <c r="D46" s="90">
        <v>250</v>
      </c>
      <c r="E46" s="90">
        <v>221</v>
      </c>
      <c r="F46" s="90">
        <f>Table_1[[#This Row],[Column3]]+Table_1[[#This Row],[Column4]]+Table_1[[#This Row],[Column5]]</f>
        <v>851</v>
      </c>
      <c r="G46" s="90">
        <v>26</v>
      </c>
    </row>
    <row r="47" spans="1:7" ht="13.5" customHeight="1" x14ac:dyDescent="0.2">
      <c r="A47" s="91"/>
      <c r="B47" s="92" t="s">
        <v>50</v>
      </c>
      <c r="C47" s="92">
        <f t="shared" ref="C47:G47" si="2">C46</f>
        <v>380</v>
      </c>
      <c r="D47" s="92">
        <f t="shared" si="2"/>
        <v>250</v>
      </c>
      <c r="E47" s="92">
        <f t="shared" si="2"/>
        <v>221</v>
      </c>
      <c r="F47" s="92">
        <f t="shared" si="2"/>
        <v>851</v>
      </c>
      <c r="G47" s="92">
        <f t="shared" si="2"/>
        <v>26</v>
      </c>
    </row>
    <row r="48" spans="1:7" ht="13.5" customHeight="1" x14ac:dyDescent="0.2">
      <c r="A48" s="89">
        <v>38</v>
      </c>
      <c r="B48" s="90" t="s">
        <v>51</v>
      </c>
      <c r="C48" s="90">
        <v>6</v>
      </c>
      <c r="D48" s="90">
        <v>59</v>
      </c>
      <c r="E48" s="90">
        <v>14</v>
      </c>
      <c r="F48" s="90">
        <f>Table_1[[#This Row],[Column3]]+Table_1[[#This Row],[Column4]]+Table_1[[#This Row],[Column5]]</f>
        <v>79</v>
      </c>
      <c r="G48" s="90">
        <v>44</v>
      </c>
    </row>
    <row r="49" spans="1:7" ht="13.5" customHeight="1" x14ac:dyDescent="0.2">
      <c r="A49" s="89">
        <v>39</v>
      </c>
      <c r="B49" s="90" t="s">
        <v>52</v>
      </c>
      <c r="C49" s="90">
        <v>5</v>
      </c>
      <c r="D49" s="90">
        <v>13</v>
      </c>
      <c r="E49" s="90">
        <v>35</v>
      </c>
      <c r="F49" s="90">
        <f>Table_1[[#This Row],[Column3]]+Table_1[[#This Row],[Column4]]+Table_1[[#This Row],[Column5]]</f>
        <v>53</v>
      </c>
      <c r="G49" s="90">
        <v>20</v>
      </c>
    </row>
    <row r="50" spans="1:7" ht="13.5" customHeight="1" x14ac:dyDescent="0.2">
      <c r="A50" s="89">
        <v>40</v>
      </c>
      <c r="B50" s="90" t="s">
        <v>53</v>
      </c>
      <c r="C50" s="90">
        <v>1</v>
      </c>
      <c r="D50" s="90">
        <v>25</v>
      </c>
      <c r="E50" s="90">
        <v>14</v>
      </c>
      <c r="F50" s="90">
        <f>Table_1[[#This Row],[Column3]]+Table_1[[#This Row],[Column4]]+Table_1[[#This Row],[Column5]]</f>
        <v>40</v>
      </c>
      <c r="G50" s="90">
        <v>18</v>
      </c>
    </row>
    <row r="51" spans="1:7" ht="13.5" customHeight="1" x14ac:dyDescent="0.2">
      <c r="A51" s="89">
        <v>41</v>
      </c>
      <c r="B51" s="90" t="s">
        <v>54</v>
      </c>
      <c r="C51" s="90">
        <v>5</v>
      </c>
      <c r="D51" s="90">
        <v>45</v>
      </c>
      <c r="E51" s="90">
        <v>21</v>
      </c>
      <c r="F51" s="90">
        <f>Table_1[[#This Row],[Column3]]+Table_1[[#This Row],[Column4]]+Table_1[[#This Row],[Column5]]</f>
        <v>71</v>
      </c>
      <c r="G51" s="90">
        <v>6</v>
      </c>
    </row>
    <row r="52" spans="1:7" ht="13.5" customHeight="1" x14ac:dyDescent="0.2">
      <c r="A52" s="89">
        <v>42</v>
      </c>
      <c r="B52" s="90" t="s">
        <v>55</v>
      </c>
      <c r="C52" s="90">
        <v>46</v>
      </c>
      <c r="D52" s="90">
        <v>5</v>
      </c>
      <c r="E52" s="90">
        <v>26</v>
      </c>
      <c r="F52" s="90">
        <f>Table_1[[#This Row],[Column3]]+Table_1[[#This Row],[Column4]]+Table_1[[#This Row],[Column5]]</f>
        <v>77</v>
      </c>
      <c r="G52" s="90">
        <v>4</v>
      </c>
    </row>
    <row r="53" spans="1:7" ht="13.5" customHeight="1" x14ac:dyDescent="0.2">
      <c r="A53" s="89">
        <v>43</v>
      </c>
      <c r="B53" s="90" t="s">
        <v>56</v>
      </c>
      <c r="C53" s="90">
        <v>6</v>
      </c>
      <c r="D53" s="90">
        <v>8</v>
      </c>
      <c r="E53" s="90">
        <v>22</v>
      </c>
      <c r="F53" s="90">
        <f>Table_1[[#This Row],[Column3]]+Table_1[[#This Row],[Column4]]+Table_1[[#This Row],[Column5]]</f>
        <v>36</v>
      </c>
      <c r="G53" s="90">
        <v>0</v>
      </c>
    </row>
    <row r="54" spans="1:7" ht="13.5" customHeight="1" x14ac:dyDescent="0.2">
      <c r="A54" s="89">
        <v>44</v>
      </c>
      <c r="B54" s="90" t="s">
        <v>57</v>
      </c>
      <c r="C54" s="90">
        <v>1</v>
      </c>
      <c r="D54" s="90">
        <v>4</v>
      </c>
      <c r="E54" s="90">
        <v>6</v>
      </c>
      <c r="F54" s="90">
        <f>Table_1[[#This Row],[Column3]]+Table_1[[#This Row],[Column4]]+Table_1[[#This Row],[Column5]]</f>
        <v>11</v>
      </c>
      <c r="G54" s="90">
        <v>11</v>
      </c>
    </row>
    <row r="55" spans="1:7" ht="13.5" customHeight="1" x14ac:dyDescent="0.2">
      <c r="A55" s="89">
        <v>45</v>
      </c>
      <c r="B55" s="90" t="s">
        <v>58</v>
      </c>
      <c r="C55" s="90">
        <v>14</v>
      </c>
      <c r="D55" s="90">
        <v>2</v>
      </c>
      <c r="E55" s="90">
        <v>19</v>
      </c>
      <c r="F55" s="90">
        <f>Table_1[[#This Row],[Column3]]+Table_1[[#This Row],[Column4]]+Table_1[[#This Row],[Column5]]</f>
        <v>35</v>
      </c>
      <c r="G55" s="90">
        <v>9</v>
      </c>
    </row>
    <row r="56" spans="1:7" ht="13.5" customHeight="1" x14ac:dyDescent="0.2">
      <c r="A56" s="91"/>
      <c r="B56" s="92" t="s">
        <v>59</v>
      </c>
      <c r="C56" s="92">
        <f>SUM(C48:C55)</f>
        <v>84</v>
      </c>
      <c r="D56" s="92">
        <f t="shared" ref="D56:G56" si="3">SUM(D48:D55)</f>
        <v>161</v>
      </c>
      <c r="E56" s="92">
        <f t="shared" si="3"/>
        <v>157</v>
      </c>
      <c r="F56" s="92">
        <f t="shared" si="3"/>
        <v>402</v>
      </c>
      <c r="G56" s="92">
        <f t="shared" si="3"/>
        <v>112</v>
      </c>
    </row>
    <row r="57" spans="1:7" ht="13.5" customHeight="1" x14ac:dyDescent="0.2">
      <c r="A57" s="89">
        <v>46</v>
      </c>
      <c r="B57" s="90" t="s">
        <v>60</v>
      </c>
      <c r="C57" s="90">
        <v>0</v>
      </c>
      <c r="D57" s="90">
        <v>0</v>
      </c>
      <c r="E57" s="90">
        <v>42</v>
      </c>
      <c r="F57" s="90">
        <f>Table_1[[#This Row],[Column3]]+Table_1[[#This Row],[Column4]]+Table_1[[#This Row],[Column5]]</f>
        <v>42</v>
      </c>
      <c r="G57" s="90">
        <v>0</v>
      </c>
    </row>
    <row r="58" spans="1:7" ht="13.5" customHeight="1" x14ac:dyDescent="0.2">
      <c r="A58" s="91"/>
      <c r="B58" s="92" t="s">
        <v>61</v>
      </c>
      <c r="C58" s="92">
        <f t="shared" ref="C58:G58" si="4">C57</f>
        <v>0</v>
      </c>
      <c r="D58" s="92">
        <f t="shared" si="4"/>
        <v>0</v>
      </c>
      <c r="E58" s="92">
        <f t="shared" si="4"/>
        <v>42</v>
      </c>
      <c r="F58" s="92">
        <f t="shared" si="4"/>
        <v>42</v>
      </c>
      <c r="G58" s="92">
        <f t="shared" si="4"/>
        <v>0</v>
      </c>
    </row>
    <row r="59" spans="1:7" ht="13.5" customHeight="1" x14ac:dyDescent="0.2">
      <c r="A59" s="91"/>
      <c r="B59" s="92" t="s">
        <v>7</v>
      </c>
      <c r="C59" s="92">
        <f t="shared" ref="C59:G59" si="5">C58+C56+C47+C45+C42</f>
        <v>2805</v>
      </c>
      <c r="D59" s="92">
        <f t="shared" si="5"/>
        <v>2413</v>
      </c>
      <c r="E59" s="92">
        <f t="shared" si="5"/>
        <v>2816</v>
      </c>
      <c r="F59" s="92">
        <f t="shared" si="5"/>
        <v>8034</v>
      </c>
      <c r="G59" s="92">
        <f t="shared" si="5"/>
        <v>9366</v>
      </c>
    </row>
    <row r="60" spans="1:7" ht="18.75" customHeight="1" x14ac:dyDescent="0.2">
      <c r="A60" s="99"/>
      <c r="B60" s="100"/>
      <c r="C60" s="101" t="s">
        <v>62</v>
      </c>
      <c r="D60" s="100"/>
      <c r="E60" s="100"/>
      <c r="F60" s="101"/>
      <c r="G60" s="100"/>
    </row>
    <row r="61" spans="1:7" ht="18.75" hidden="1" customHeight="1" x14ac:dyDescent="0.2">
      <c r="A61" s="99"/>
      <c r="B61" s="100"/>
      <c r="C61" s="101">
        <v>2720</v>
      </c>
      <c r="D61" s="101">
        <v>2367</v>
      </c>
      <c r="E61" s="101">
        <v>2429</v>
      </c>
      <c r="F61" s="101"/>
      <c r="G61" s="100">
        <v>9580</v>
      </c>
    </row>
    <row r="62" spans="1:7" ht="18.75" hidden="1" customHeight="1" x14ac:dyDescent="0.2">
      <c r="A62" s="105"/>
      <c r="B62" s="105"/>
      <c r="C62" s="106"/>
      <c r="D62" s="106"/>
      <c r="E62" s="106"/>
      <c r="F62" s="107"/>
      <c r="G62" s="106"/>
    </row>
    <row r="63" spans="1:7" ht="18.75" hidden="1" customHeight="1" x14ac:dyDescent="0.2">
      <c r="A63" s="105"/>
      <c r="B63" s="105"/>
      <c r="C63" s="108"/>
      <c r="D63" s="108"/>
      <c r="E63" s="108"/>
      <c r="F63" s="108" t="e">
        <f t="shared" ref="F63:G63" si="6">#REF!-#REF!-F53</f>
        <v>#REF!</v>
      </c>
      <c r="G63" s="108" t="e">
        <f t="shared" si="6"/>
        <v>#REF!</v>
      </c>
    </row>
    <row r="64" spans="1:7" ht="18.75" hidden="1" customHeight="1" x14ac:dyDescent="0.2">
      <c r="A64" s="105"/>
      <c r="B64" s="105"/>
      <c r="C64" s="108"/>
      <c r="D64" s="108" t="e">
        <f>#REF!+#REF!</f>
        <v>#REF!</v>
      </c>
      <c r="E64" s="108"/>
      <c r="F64" s="107"/>
      <c r="G64" s="109"/>
    </row>
    <row r="65" spans="1:7" ht="18.75" customHeight="1" x14ac:dyDescent="0.2">
      <c r="A65" s="105"/>
      <c r="B65" s="105"/>
      <c r="C65" s="106"/>
      <c r="D65" s="106"/>
      <c r="E65" s="106"/>
      <c r="F65" s="107"/>
      <c r="G65" s="106"/>
    </row>
    <row r="66" spans="1:7" ht="18.75" customHeight="1" x14ac:dyDescent="0.2">
      <c r="A66" s="105"/>
      <c r="B66" s="105"/>
      <c r="C66" s="106"/>
      <c r="D66" s="106"/>
      <c r="E66" s="106"/>
      <c r="F66" s="107"/>
      <c r="G66" s="106"/>
    </row>
    <row r="67" spans="1:7" ht="18.75" customHeight="1" x14ac:dyDescent="0.2">
      <c r="A67" s="105"/>
      <c r="B67" s="105"/>
      <c r="C67" s="106"/>
      <c r="D67" s="106"/>
      <c r="E67" s="106"/>
      <c r="F67" s="107"/>
      <c r="G67" s="106"/>
    </row>
    <row r="68" spans="1:7" ht="18.75" customHeight="1" x14ac:dyDescent="0.2">
      <c r="A68" s="105"/>
      <c r="B68" s="105"/>
      <c r="C68" s="106"/>
      <c r="D68" s="106"/>
      <c r="E68" s="106"/>
      <c r="F68" s="107"/>
      <c r="G68" s="106"/>
    </row>
    <row r="69" spans="1:7" ht="18.75" customHeight="1" x14ac:dyDescent="0.2">
      <c r="A69" s="105"/>
      <c r="B69" s="105"/>
      <c r="C69" s="106"/>
      <c r="D69" s="106"/>
      <c r="E69" s="106"/>
      <c r="F69" s="107"/>
      <c r="G69" s="106"/>
    </row>
    <row r="70" spans="1:7" ht="18.75" customHeight="1" x14ac:dyDescent="0.2">
      <c r="A70" s="105"/>
      <c r="B70" s="105"/>
      <c r="C70" s="106"/>
      <c r="D70" s="106"/>
      <c r="E70" s="106"/>
      <c r="F70" s="107"/>
      <c r="G70" s="106"/>
    </row>
    <row r="71" spans="1:7" ht="18.75" customHeight="1" x14ac:dyDescent="0.2">
      <c r="A71" s="105"/>
      <c r="B71" s="105"/>
      <c r="C71" s="106"/>
      <c r="D71" s="106"/>
      <c r="E71" s="106"/>
      <c r="F71" s="107"/>
      <c r="G71" s="106"/>
    </row>
    <row r="72" spans="1:7" ht="18.75" customHeight="1" x14ac:dyDescent="0.2">
      <c r="A72" s="105"/>
      <c r="B72" s="105"/>
      <c r="C72" s="106"/>
      <c r="D72" s="106"/>
      <c r="E72" s="106"/>
      <c r="F72" s="107"/>
      <c r="G72" s="106"/>
    </row>
    <row r="73" spans="1:7" ht="18.75" customHeight="1" x14ac:dyDescent="0.2">
      <c r="A73" s="105"/>
      <c r="B73" s="105"/>
      <c r="C73" s="106"/>
      <c r="D73" s="106"/>
      <c r="E73" s="106"/>
      <c r="F73" s="107"/>
      <c r="G73" s="106"/>
    </row>
    <row r="74" spans="1:7" ht="18.75" customHeight="1" x14ac:dyDescent="0.2">
      <c r="A74" s="105"/>
      <c r="B74" s="105"/>
      <c r="C74" s="106"/>
      <c r="D74" s="106"/>
      <c r="E74" s="106"/>
      <c r="F74" s="107"/>
      <c r="G74" s="106"/>
    </row>
    <row r="75" spans="1:7" ht="18.75" customHeight="1" x14ac:dyDescent="0.2">
      <c r="A75" s="105"/>
      <c r="B75" s="105"/>
      <c r="C75" s="106"/>
      <c r="D75" s="106"/>
      <c r="E75" s="106"/>
      <c r="F75" s="107"/>
      <c r="G75" s="106"/>
    </row>
    <row r="76" spans="1:7" ht="18.75" customHeight="1" x14ac:dyDescent="0.2">
      <c r="A76" s="105"/>
      <c r="B76" s="105"/>
      <c r="C76" s="106"/>
      <c r="D76" s="106"/>
      <c r="E76" s="106"/>
      <c r="F76" s="107"/>
      <c r="G76" s="106"/>
    </row>
    <row r="77" spans="1:7" ht="18.75" customHeight="1" x14ac:dyDescent="0.2">
      <c r="A77" s="105"/>
      <c r="B77" s="105"/>
      <c r="C77" s="106"/>
      <c r="D77" s="106"/>
      <c r="E77" s="106"/>
      <c r="F77" s="107"/>
      <c r="G77" s="106"/>
    </row>
    <row r="78" spans="1:7" ht="18.75" customHeight="1" x14ac:dyDescent="0.2">
      <c r="A78" s="105"/>
      <c r="B78" s="105"/>
      <c r="C78" s="106"/>
      <c r="D78" s="106"/>
      <c r="E78" s="106"/>
      <c r="F78" s="107"/>
      <c r="G78" s="106"/>
    </row>
    <row r="79" spans="1:7" ht="18.75" customHeight="1" x14ac:dyDescent="0.2">
      <c r="A79" s="105"/>
      <c r="B79" s="105"/>
      <c r="C79" s="106"/>
      <c r="D79" s="106"/>
      <c r="E79" s="106"/>
      <c r="F79" s="107"/>
      <c r="G79" s="106"/>
    </row>
    <row r="80" spans="1:7" ht="18.75" customHeight="1" x14ac:dyDescent="0.2">
      <c r="A80" s="105"/>
      <c r="B80" s="105"/>
      <c r="C80" s="106"/>
      <c r="D80" s="106"/>
      <c r="E80" s="106"/>
      <c r="F80" s="107"/>
      <c r="G80" s="106"/>
    </row>
    <row r="81" spans="1:7" ht="18.75" customHeight="1" x14ac:dyDescent="0.2">
      <c r="A81" s="105"/>
      <c r="B81" s="105"/>
      <c r="C81" s="106"/>
      <c r="D81" s="106"/>
      <c r="E81" s="106"/>
      <c r="F81" s="107"/>
      <c r="G81" s="106"/>
    </row>
    <row r="82" spans="1:7" ht="18.75" customHeight="1" x14ac:dyDescent="0.2">
      <c r="A82" s="105"/>
      <c r="B82" s="105"/>
      <c r="C82" s="106"/>
      <c r="D82" s="106"/>
      <c r="E82" s="106"/>
      <c r="F82" s="107"/>
      <c r="G82" s="106"/>
    </row>
    <row r="83" spans="1:7" ht="18.75" customHeight="1" x14ac:dyDescent="0.2">
      <c r="A83" s="105"/>
      <c r="B83" s="105"/>
      <c r="C83" s="106"/>
      <c r="D83" s="106"/>
      <c r="E83" s="106"/>
      <c r="F83" s="107"/>
      <c r="G83" s="106"/>
    </row>
    <row r="84" spans="1:7" ht="18.75" customHeight="1" x14ac:dyDescent="0.2">
      <c r="A84" s="105"/>
      <c r="B84" s="105"/>
      <c r="C84" s="106"/>
      <c r="D84" s="106"/>
      <c r="E84" s="106"/>
      <c r="F84" s="107"/>
      <c r="G84" s="106"/>
    </row>
    <row r="85" spans="1:7" ht="18.75" customHeight="1" x14ac:dyDescent="0.2">
      <c r="A85" s="105"/>
      <c r="B85" s="105"/>
      <c r="C85" s="106"/>
      <c r="D85" s="106"/>
      <c r="E85" s="106"/>
      <c r="F85" s="107"/>
      <c r="G85" s="106"/>
    </row>
    <row r="86" spans="1:7" ht="18.75" customHeight="1" x14ac:dyDescent="0.2">
      <c r="A86" s="105"/>
      <c r="B86" s="105"/>
      <c r="C86" s="106"/>
      <c r="D86" s="106"/>
      <c r="E86" s="106"/>
      <c r="F86" s="107"/>
      <c r="G86" s="106"/>
    </row>
    <row r="87" spans="1:7" ht="18.75" customHeight="1" x14ac:dyDescent="0.2">
      <c r="A87" s="105"/>
      <c r="B87" s="105"/>
      <c r="C87" s="106"/>
      <c r="D87" s="106"/>
      <c r="E87" s="106"/>
      <c r="F87" s="107"/>
      <c r="G87" s="106"/>
    </row>
    <row r="88" spans="1:7" ht="18.75" customHeight="1" x14ac:dyDescent="0.2">
      <c r="A88" s="105"/>
      <c r="B88" s="105"/>
      <c r="C88" s="106"/>
      <c r="D88" s="106"/>
      <c r="E88" s="106"/>
      <c r="F88" s="107"/>
      <c r="G88" s="106"/>
    </row>
    <row r="89" spans="1:7" ht="18.75" customHeight="1" x14ac:dyDescent="0.2">
      <c r="A89" s="105"/>
      <c r="B89" s="105"/>
      <c r="C89" s="106"/>
      <c r="D89" s="106"/>
      <c r="E89" s="106"/>
      <c r="F89" s="107"/>
      <c r="G89" s="106"/>
    </row>
    <row r="90" spans="1:7" ht="18.75" customHeight="1" x14ac:dyDescent="0.2">
      <c r="A90" s="105"/>
      <c r="B90" s="105"/>
      <c r="C90" s="106"/>
      <c r="D90" s="106"/>
      <c r="E90" s="106"/>
      <c r="F90" s="107"/>
      <c r="G90" s="106"/>
    </row>
    <row r="91" spans="1:7" ht="18.75" customHeight="1" x14ac:dyDescent="0.2">
      <c r="A91" s="105"/>
      <c r="B91" s="105"/>
      <c r="C91" s="106"/>
      <c r="D91" s="106"/>
      <c r="E91" s="106"/>
      <c r="F91" s="107"/>
      <c r="G91" s="106"/>
    </row>
    <row r="92" spans="1:7" ht="18.75" customHeight="1" x14ac:dyDescent="0.2">
      <c r="A92" s="105"/>
      <c r="B92" s="105"/>
      <c r="C92" s="106"/>
      <c r="D92" s="106"/>
      <c r="E92" s="106"/>
      <c r="F92" s="107"/>
      <c r="G92" s="106"/>
    </row>
    <row r="93" spans="1:7" ht="18.75" customHeight="1" x14ac:dyDescent="0.2">
      <c r="A93" s="105"/>
      <c r="B93" s="105"/>
      <c r="C93" s="106"/>
      <c r="D93" s="106"/>
      <c r="E93" s="106"/>
      <c r="F93" s="107"/>
      <c r="G93" s="106"/>
    </row>
    <row r="94" spans="1:7" ht="18.75" customHeight="1" x14ac:dyDescent="0.2">
      <c r="A94" s="105"/>
      <c r="B94" s="105"/>
      <c r="C94" s="106"/>
      <c r="D94" s="106"/>
      <c r="E94" s="106"/>
      <c r="F94" s="107"/>
      <c r="G94" s="106"/>
    </row>
    <row r="95" spans="1:7" ht="18.75" customHeight="1" x14ac:dyDescent="0.2">
      <c r="A95" s="105"/>
      <c r="B95" s="105"/>
      <c r="C95" s="106"/>
      <c r="D95" s="106"/>
      <c r="E95" s="106"/>
      <c r="F95" s="107"/>
      <c r="G95" s="106"/>
    </row>
    <row r="96" spans="1:7" ht="18.75" customHeight="1" x14ac:dyDescent="0.2">
      <c r="A96" s="105"/>
      <c r="B96" s="105"/>
      <c r="C96" s="106"/>
      <c r="D96" s="106"/>
      <c r="E96" s="106"/>
      <c r="F96" s="107"/>
      <c r="G96" s="106"/>
    </row>
    <row r="97" spans="1:7" ht="18.75" customHeight="1" x14ac:dyDescent="0.2">
      <c r="A97" s="105"/>
      <c r="B97" s="105"/>
      <c r="C97" s="106"/>
      <c r="D97" s="106"/>
      <c r="E97" s="106"/>
      <c r="F97" s="107"/>
      <c r="G97" s="106"/>
    </row>
    <row r="98" spans="1:7" ht="18.75" customHeight="1" x14ac:dyDescent="0.2">
      <c r="A98" s="105"/>
      <c r="B98" s="105"/>
      <c r="C98" s="106"/>
      <c r="D98" s="106"/>
      <c r="E98" s="106"/>
      <c r="F98" s="107"/>
      <c r="G98" s="106"/>
    </row>
    <row r="99" spans="1:7" ht="18.75" customHeight="1" x14ac:dyDescent="0.2">
      <c r="A99" s="105"/>
      <c r="B99" s="105"/>
      <c r="C99" s="106"/>
      <c r="D99" s="106"/>
      <c r="E99" s="106"/>
      <c r="F99" s="107"/>
      <c r="G99" s="106"/>
    </row>
    <row r="100" spans="1:7" ht="18.75" customHeight="1" x14ac:dyDescent="0.2">
      <c r="A100" s="105"/>
      <c r="B100" s="105"/>
      <c r="C100" s="106"/>
      <c r="D100" s="106"/>
      <c r="E100" s="106"/>
      <c r="F100" s="107"/>
      <c r="G100" s="106"/>
    </row>
    <row r="101" spans="1:7" ht="18.75" customHeight="1" x14ac:dyDescent="0.2">
      <c r="A101" s="105"/>
      <c r="B101" s="105"/>
      <c r="C101" s="106"/>
      <c r="D101" s="106"/>
      <c r="E101" s="106"/>
      <c r="F101" s="107"/>
      <c r="G101" s="106"/>
    </row>
    <row r="102" spans="1:7" ht="18.75" customHeight="1" x14ac:dyDescent="0.2">
      <c r="A102" s="105"/>
      <c r="B102" s="105"/>
      <c r="C102" s="106"/>
      <c r="D102" s="106"/>
      <c r="E102" s="106"/>
      <c r="F102" s="107"/>
      <c r="G102" s="106"/>
    </row>
  </sheetData>
  <mergeCells count="2">
    <mergeCell ref="A1:G1"/>
    <mergeCell ref="A2:G2"/>
  </mergeCells>
  <printOptions horizontalCentered="1"/>
  <pageMargins left="0.25" right="0.25" top="0.25" bottom="0.25" header="0" footer="0"/>
  <pageSetup scale="87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00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I57" sqref="I57"/>
    </sheetView>
  </sheetViews>
  <sheetFormatPr defaultColWidth="14.42578125" defaultRowHeight="15" customHeight="1" x14ac:dyDescent="0.2"/>
  <cols>
    <col min="1" max="1" width="4.42578125" style="110" customWidth="1"/>
    <col min="2" max="2" width="35.5703125" style="110" customWidth="1"/>
    <col min="3" max="4" width="11.85546875" style="110" customWidth="1"/>
    <col min="5" max="5" width="10.85546875" style="110" customWidth="1"/>
    <col min="6" max="6" width="12" style="110" customWidth="1"/>
    <col min="7" max="7" width="9.85546875" style="110" customWidth="1"/>
    <col min="8" max="8" width="10.5703125" style="110" customWidth="1"/>
    <col min="9" max="9" width="10.85546875" style="110" customWidth="1"/>
    <col min="10" max="10" width="10.5703125" style="110" customWidth="1"/>
    <col min="11" max="11" width="11.5703125" style="110" customWidth="1"/>
    <col min="12" max="12" width="8.140625" style="110" customWidth="1"/>
    <col min="13" max="16384" width="14.42578125" style="110"/>
  </cols>
  <sheetData>
    <row r="1" spans="1:12" ht="15" customHeight="1" x14ac:dyDescent="0.2">
      <c r="A1" s="406" t="s">
        <v>136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</row>
    <row r="2" spans="1:12" ht="15" customHeight="1" x14ac:dyDescent="0.2">
      <c r="A2" s="84"/>
      <c r="B2" s="87" t="s">
        <v>86</v>
      </c>
      <c r="C2" s="153"/>
      <c r="D2" s="153"/>
      <c r="E2" s="152"/>
      <c r="F2" s="152"/>
      <c r="G2" s="152"/>
      <c r="H2" s="152"/>
      <c r="I2" s="153" t="s">
        <v>137</v>
      </c>
      <c r="J2" s="152"/>
      <c r="K2" s="152"/>
      <c r="L2" s="152"/>
    </row>
    <row r="3" spans="1:12" ht="15" customHeight="1" x14ac:dyDescent="0.2">
      <c r="A3" s="435" t="s">
        <v>2</v>
      </c>
      <c r="B3" s="435" t="s">
        <v>89</v>
      </c>
      <c r="C3" s="436" t="s">
        <v>138</v>
      </c>
      <c r="D3" s="437"/>
      <c r="E3" s="437"/>
      <c r="F3" s="431"/>
      <c r="G3" s="432" t="s">
        <v>139</v>
      </c>
      <c r="H3" s="430" t="s">
        <v>140</v>
      </c>
      <c r="I3" s="437"/>
      <c r="J3" s="437"/>
      <c r="K3" s="431"/>
      <c r="L3" s="432" t="s">
        <v>139</v>
      </c>
    </row>
    <row r="4" spans="1:12" ht="24.75" customHeight="1" x14ac:dyDescent="0.2">
      <c r="A4" s="433"/>
      <c r="B4" s="433"/>
      <c r="C4" s="430" t="s">
        <v>141</v>
      </c>
      <c r="D4" s="431"/>
      <c r="E4" s="430" t="s">
        <v>142</v>
      </c>
      <c r="F4" s="431"/>
      <c r="G4" s="433"/>
      <c r="H4" s="430" t="s">
        <v>141</v>
      </c>
      <c r="I4" s="431"/>
      <c r="J4" s="430" t="s">
        <v>142</v>
      </c>
      <c r="K4" s="431"/>
      <c r="L4" s="433"/>
    </row>
    <row r="5" spans="1:12" ht="15" customHeight="1" x14ac:dyDescent="0.2">
      <c r="A5" s="434"/>
      <c r="B5" s="434"/>
      <c r="C5" s="171" t="s">
        <v>143</v>
      </c>
      <c r="D5" s="171" t="s">
        <v>144</v>
      </c>
      <c r="E5" s="171" t="s">
        <v>143</v>
      </c>
      <c r="F5" s="171" t="s">
        <v>144</v>
      </c>
      <c r="G5" s="434"/>
      <c r="H5" s="171" t="s">
        <v>143</v>
      </c>
      <c r="I5" s="171" t="s">
        <v>144</v>
      </c>
      <c r="J5" s="171" t="s">
        <v>143</v>
      </c>
      <c r="K5" s="171" t="s">
        <v>144</v>
      </c>
      <c r="L5" s="434"/>
    </row>
    <row r="6" spans="1:12" ht="13.5" customHeight="1" x14ac:dyDescent="0.25">
      <c r="A6" s="172">
        <v>1</v>
      </c>
      <c r="B6" s="132" t="s">
        <v>9</v>
      </c>
      <c r="C6" s="133">
        <v>180089</v>
      </c>
      <c r="D6" s="133">
        <v>402078</v>
      </c>
      <c r="E6" s="133">
        <v>55505</v>
      </c>
      <c r="F6" s="133">
        <v>133807</v>
      </c>
      <c r="G6" s="335">
        <f t="shared" ref="G6:G37" si="0">F6*100/D6</f>
        <v>33.278866289625398</v>
      </c>
      <c r="H6" s="133">
        <v>139553</v>
      </c>
      <c r="I6" s="133">
        <v>263736</v>
      </c>
      <c r="J6" s="133">
        <v>50087</v>
      </c>
      <c r="K6" s="133">
        <v>120888</v>
      </c>
      <c r="L6" s="336">
        <f t="shared" ref="L6:L23" si="1">K6*100/I6</f>
        <v>45.836745836745834</v>
      </c>
    </row>
    <row r="7" spans="1:12" ht="13.5" customHeight="1" x14ac:dyDescent="0.25">
      <c r="A7" s="172">
        <v>2</v>
      </c>
      <c r="B7" s="132" t="s">
        <v>10</v>
      </c>
      <c r="C7" s="133">
        <v>444082</v>
      </c>
      <c r="D7" s="133">
        <v>957921</v>
      </c>
      <c r="E7" s="133">
        <v>368096</v>
      </c>
      <c r="F7" s="133">
        <v>528650</v>
      </c>
      <c r="G7" s="335">
        <f t="shared" si="0"/>
        <v>55.187223163496782</v>
      </c>
      <c r="H7" s="133">
        <v>365094</v>
      </c>
      <c r="I7" s="133">
        <v>709064</v>
      </c>
      <c r="J7" s="133">
        <v>319999</v>
      </c>
      <c r="K7" s="133">
        <v>457311</v>
      </c>
      <c r="L7" s="336">
        <f t="shared" si="1"/>
        <v>64.49502442656798</v>
      </c>
    </row>
    <row r="8" spans="1:12" ht="13.5" customHeight="1" x14ac:dyDescent="0.25">
      <c r="A8" s="172">
        <v>3</v>
      </c>
      <c r="B8" s="132" t="s">
        <v>11</v>
      </c>
      <c r="C8" s="133">
        <v>86543</v>
      </c>
      <c r="D8" s="133">
        <v>229791</v>
      </c>
      <c r="E8" s="133">
        <v>14836</v>
      </c>
      <c r="F8" s="133">
        <v>24473</v>
      </c>
      <c r="G8" s="335">
        <f t="shared" si="0"/>
        <v>10.650112493526727</v>
      </c>
      <c r="H8" s="133">
        <v>62892</v>
      </c>
      <c r="I8" s="133">
        <v>143689</v>
      </c>
      <c r="J8" s="133">
        <v>14355</v>
      </c>
      <c r="K8" s="133">
        <v>23010</v>
      </c>
      <c r="L8" s="336">
        <f t="shared" si="1"/>
        <v>16.013751922554963</v>
      </c>
    </row>
    <row r="9" spans="1:12" ht="13.5" customHeight="1" x14ac:dyDescent="0.25">
      <c r="A9" s="172">
        <v>4</v>
      </c>
      <c r="B9" s="132" t="s">
        <v>12</v>
      </c>
      <c r="C9" s="133">
        <v>117951</v>
      </c>
      <c r="D9" s="133">
        <v>254348</v>
      </c>
      <c r="E9" s="133">
        <v>61916</v>
      </c>
      <c r="F9" s="133">
        <v>148925</v>
      </c>
      <c r="G9" s="335">
        <f t="shared" si="0"/>
        <v>58.551669366379919</v>
      </c>
      <c r="H9" s="133">
        <v>89887</v>
      </c>
      <c r="I9" s="133">
        <v>166250</v>
      </c>
      <c r="J9" s="133">
        <v>731</v>
      </c>
      <c r="K9" s="133">
        <v>1302</v>
      </c>
      <c r="L9" s="336">
        <f t="shared" si="1"/>
        <v>0.78315789473684205</v>
      </c>
    </row>
    <row r="10" spans="1:12" s="356" customFormat="1" ht="13.5" customHeight="1" x14ac:dyDescent="0.25">
      <c r="A10" s="172">
        <v>5</v>
      </c>
      <c r="B10" s="132" t="s">
        <v>13</v>
      </c>
      <c r="C10" s="133">
        <v>434339</v>
      </c>
      <c r="D10" s="133">
        <v>1120530</v>
      </c>
      <c r="E10" s="133">
        <v>334421</v>
      </c>
      <c r="F10" s="133">
        <v>402972</v>
      </c>
      <c r="G10" s="335">
        <f t="shared" si="0"/>
        <v>35.96262482932184</v>
      </c>
      <c r="H10" s="133">
        <v>324246</v>
      </c>
      <c r="I10" s="133">
        <v>694565</v>
      </c>
      <c r="J10" s="133">
        <v>223403</v>
      </c>
      <c r="K10" s="133">
        <v>193416.5151593</v>
      </c>
      <c r="L10" s="336">
        <f t="shared" si="1"/>
        <v>27.847143918754906</v>
      </c>
    </row>
    <row r="11" spans="1:12" ht="13.5" customHeight="1" x14ac:dyDescent="0.25">
      <c r="A11" s="172">
        <v>6</v>
      </c>
      <c r="B11" s="132" t="s">
        <v>14</v>
      </c>
      <c r="C11" s="133">
        <v>128831</v>
      </c>
      <c r="D11" s="133">
        <v>276167</v>
      </c>
      <c r="E11" s="133">
        <v>95660</v>
      </c>
      <c r="F11" s="133">
        <v>198501</v>
      </c>
      <c r="G11" s="335">
        <f t="shared" si="0"/>
        <v>71.87716128284697</v>
      </c>
      <c r="H11" s="133">
        <v>95560</v>
      </c>
      <c r="I11" s="133">
        <v>167368</v>
      </c>
      <c r="J11" s="133">
        <v>83751</v>
      </c>
      <c r="K11" s="133">
        <v>166087</v>
      </c>
      <c r="L11" s="336">
        <f t="shared" si="1"/>
        <v>99.234620716026953</v>
      </c>
    </row>
    <row r="12" spans="1:12" ht="13.5" customHeight="1" x14ac:dyDescent="0.25">
      <c r="A12" s="172">
        <v>7</v>
      </c>
      <c r="B12" s="132" t="s">
        <v>15</v>
      </c>
      <c r="C12" s="133">
        <v>15864</v>
      </c>
      <c r="D12" s="133">
        <v>34342</v>
      </c>
      <c r="E12" s="133">
        <v>3335</v>
      </c>
      <c r="F12" s="133">
        <v>6004</v>
      </c>
      <c r="G12" s="335">
        <f t="shared" si="0"/>
        <v>17.482965465028244</v>
      </c>
      <c r="H12" s="133">
        <v>11028</v>
      </c>
      <c r="I12" s="133">
        <v>20317</v>
      </c>
      <c r="J12" s="133">
        <v>2015</v>
      </c>
      <c r="K12" s="133">
        <v>3182</v>
      </c>
      <c r="L12" s="336">
        <f t="shared" si="1"/>
        <v>15.661761086774622</v>
      </c>
    </row>
    <row r="13" spans="1:12" ht="13.5" customHeight="1" x14ac:dyDescent="0.25">
      <c r="A13" s="172">
        <v>8</v>
      </c>
      <c r="B13" s="132" t="s">
        <v>16</v>
      </c>
      <c r="C13" s="133">
        <v>15924</v>
      </c>
      <c r="D13" s="133">
        <v>32947</v>
      </c>
      <c r="E13" s="133">
        <v>204</v>
      </c>
      <c r="F13" s="133">
        <v>388</v>
      </c>
      <c r="G13" s="335">
        <f t="shared" si="0"/>
        <v>1.1776489513461013</v>
      </c>
      <c r="H13" s="133">
        <v>12061</v>
      </c>
      <c r="I13" s="133">
        <v>20621</v>
      </c>
      <c r="J13" s="133">
        <v>166</v>
      </c>
      <c r="K13" s="133">
        <v>309</v>
      </c>
      <c r="L13" s="336">
        <f t="shared" si="1"/>
        <v>1.4984724310169244</v>
      </c>
    </row>
    <row r="14" spans="1:12" ht="13.5" customHeight="1" x14ac:dyDescent="0.25">
      <c r="A14" s="172">
        <v>9</v>
      </c>
      <c r="B14" s="132" t="s">
        <v>17</v>
      </c>
      <c r="C14" s="133">
        <v>257142</v>
      </c>
      <c r="D14" s="133">
        <v>584350</v>
      </c>
      <c r="E14" s="133">
        <v>50551</v>
      </c>
      <c r="F14" s="133">
        <v>121879.52</v>
      </c>
      <c r="G14" s="335">
        <f t="shared" si="0"/>
        <v>20.857280739282963</v>
      </c>
      <c r="H14" s="133">
        <v>201379</v>
      </c>
      <c r="I14" s="133">
        <v>400399</v>
      </c>
      <c r="J14" s="133">
        <v>49355</v>
      </c>
      <c r="K14" s="133">
        <v>119189.14</v>
      </c>
      <c r="L14" s="336">
        <f t="shared" si="1"/>
        <v>29.767591827152415</v>
      </c>
    </row>
    <row r="15" spans="1:12" ht="13.5" customHeight="1" x14ac:dyDescent="0.25">
      <c r="A15" s="172">
        <v>10</v>
      </c>
      <c r="B15" s="132" t="s">
        <v>18</v>
      </c>
      <c r="C15" s="133">
        <v>1254258</v>
      </c>
      <c r="D15" s="133">
        <v>2956644</v>
      </c>
      <c r="E15" s="133">
        <v>399359</v>
      </c>
      <c r="F15" s="133">
        <v>683268</v>
      </c>
      <c r="G15" s="335">
        <f t="shared" si="0"/>
        <v>23.109579645029974</v>
      </c>
      <c r="H15" s="133">
        <v>999455</v>
      </c>
      <c r="I15" s="133">
        <v>2054564</v>
      </c>
      <c r="J15" s="133">
        <v>392060</v>
      </c>
      <c r="K15" s="133">
        <v>666668</v>
      </c>
      <c r="L15" s="336">
        <f t="shared" si="1"/>
        <v>32.44814958307456</v>
      </c>
    </row>
    <row r="16" spans="1:12" ht="13.5" customHeight="1" x14ac:dyDescent="0.25">
      <c r="A16" s="172">
        <v>11</v>
      </c>
      <c r="B16" s="132" t="s">
        <v>19</v>
      </c>
      <c r="C16" s="133">
        <v>99291</v>
      </c>
      <c r="D16" s="133">
        <v>274004</v>
      </c>
      <c r="E16" s="133">
        <v>3422</v>
      </c>
      <c r="F16" s="133">
        <v>6749</v>
      </c>
      <c r="G16" s="335">
        <f t="shared" si="0"/>
        <v>2.4631027284273221</v>
      </c>
      <c r="H16" s="133">
        <v>72175</v>
      </c>
      <c r="I16" s="133">
        <v>145339</v>
      </c>
      <c r="J16" s="133">
        <v>2497</v>
      </c>
      <c r="K16" s="133">
        <v>5249</v>
      </c>
      <c r="L16" s="336">
        <f t="shared" si="1"/>
        <v>3.611556430139192</v>
      </c>
    </row>
    <row r="17" spans="1:12" ht="13.5" customHeight="1" x14ac:dyDescent="0.25">
      <c r="A17" s="172">
        <v>12</v>
      </c>
      <c r="B17" s="132" t="s">
        <v>20</v>
      </c>
      <c r="C17" s="133">
        <v>237295</v>
      </c>
      <c r="D17" s="133">
        <v>499952</v>
      </c>
      <c r="E17" s="133">
        <v>91820</v>
      </c>
      <c r="F17" s="133">
        <v>196478</v>
      </c>
      <c r="G17" s="335">
        <f t="shared" si="0"/>
        <v>39.299372739783017</v>
      </c>
      <c r="H17" s="133">
        <v>190850</v>
      </c>
      <c r="I17" s="133">
        <v>337329</v>
      </c>
      <c r="J17" s="133">
        <v>87418</v>
      </c>
      <c r="K17" s="133">
        <v>180182</v>
      </c>
      <c r="L17" s="336">
        <f t="shared" si="1"/>
        <v>53.414322516000702</v>
      </c>
    </row>
    <row r="18" spans="1:12" ht="13.5" customHeight="1" x14ac:dyDescent="0.2">
      <c r="A18" s="171"/>
      <c r="B18" s="134" t="s">
        <v>21</v>
      </c>
      <c r="C18" s="174">
        <f t="shared" ref="C18:F18" si="2">SUM(C6:C17)</f>
        <v>3271609</v>
      </c>
      <c r="D18" s="174">
        <f t="shared" si="2"/>
        <v>7623074</v>
      </c>
      <c r="E18" s="174">
        <f t="shared" si="2"/>
        <v>1479125</v>
      </c>
      <c r="F18" s="174">
        <f t="shared" si="2"/>
        <v>2452094.52</v>
      </c>
      <c r="G18" s="337">
        <f t="shared" si="0"/>
        <v>32.166741658286405</v>
      </c>
      <c r="H18" s="174">
        <f t="shared" ref="H18:K18" si="3">SUM(H6:H17)</f>
        <v>2564180</v>
      </c>
      <c r="I18" s="174">
        <f t="shared" si="3"/>
        <v>5123241</v>
      </c>
      <c r="J18" s="174">
        <f t="shared" si="3"/>
        <v>1225837</v>
      </c>
      <c r="K18" s="174">
        <f t="shared" si="3"/>
        <v>1936793.6551593</v>
      </c>
      <c r="L18" s="338">
        <f t="shared" si="1"/>
        <v>37.804070805166106</v>
      </c>
    </row>
    <row r="19" spans="1:12" ht="13.5" customHeight="1" x14ac:dyDescent="0.25">
      <c r="A19" s="172">
        <v>13</v>
      </c>
      <c r="B19" s="132" t="s">
        <v>22</v>
      </c>
      <c r="C19" s="133">
        <v>73445</v>
      </c>
      <c r="D19" s="133">
        <v>187586</v>
      </c>
      <c r="E19" s="133">
        <v>25665</v>
      </c>
      <c r="F19" s="133">
        <v>87266.25</v>
      </c>
      <c r="G19" s="335">
        <f t="shared" si="0"/>
        <v>46.52066252278955</v>
      </c>
      <c r="H19" s="133">
        <v>58359</v>
      </c>
      <c r="I19" s="133">
        <v>133406</v>
      </c>
      <c r="J19" s="133">
        <v>11055</v>
      </c>
      <c r="K19" s="133">
        <v>46313.69</v>
      </c>
      <c r="L19" s="336">
        <f t="shared" si="1"/>
        <v>34.716347090835498</v>
      </c>
    </row>
    <row r="20" spans="1:12" ht="13.5" customHeight="1" x14ac:dyDescent="0.25">
      <c r="A20" s="172">
        <v>14</v>
      </c>
      <c r="B20" s="132" t="s">
        <v>23</v>
      </c>
      <c r="C20" s="133">
        <v>28939</v>
      </c>
      <c r="D20" s="133">
        <v>66631</v>
      </c>
      <c r="E20" s="133">
        <v>66709</v>
      </c>
      <c r="F20" s="133">
        <v>39246.6</v>
      </c>
      <c r="G20" s="335">
        <f t="shared" si="0"/>
        <v>58.901412255556721</v>
      </c>
      <c r="H20" s="133">
        <v>25418</v>
      </c>
      <c r="I20" s="133">
        <v>54986</v>
      </c>
      <c r="J20" s="133">
        <v>198</v>
      </c>
      <c r="K20" s="133">
        <v>1633.11</v>
      </c>
      <c r="L20" s="336">
        <f t="shared" si="1"/>
        <v>2.9700469210344451</v>
      </c>
    </row>
    <row r="21" spans="1:12" ht="13.5" customHeight="1" x14ac:dyDescent="0.25">
      <c r="A21" s="172">
        <v>15</v>
      </c>
      <c r="B21" s="132" t="s">
        <v>24</v>
      </c>
      <c r="C21" s="133">
        <v>158</v>
      </c>
      <c r="D21" s="133">
        <v>215</v>
      </c>
      <c r="E21" s="133">
        <v>198</v>
      </c>
      <c r="F21" s="133">
        <v>178</v>
      </c>
      <c r="G21" s="335">
        <f t="shared" si="0"/>
        <v>82.79069767441861</v>
      </c>
      <c r="H21" s="133">
        <v>114</v>
      </c>
      <c r="I21" s="133">
        <v>186</v>
      </c>
      <c r="J21" s="133">
        <v>0</v>
      </c>
      <c r="K21" s="133">
        <v>0</v>
      </c>
      <c r="L21" s="336">
        <f t="shared" si="1"/>
        <v>0</v>
      </c>
    </row>
    <row r="22" spans="1:12" ht="13.5" customHeight="1" x14ac:dyDescent="0.25">
      <c r="A22" s="172">
        <v>16</v>
      </c>
      <c r="B22" s="132" t="s">
        <v>25</v>
      </c>
      <c r="C22" s="133">
        <v>448</v>
      </c>
      <c r="D22" s="133">
        <v>948</v>
      </c>
      <c r="E22" s="133">
        <v>26</v>
      </c>
      <c r="F22" s="133">
        <v>20</v>
      </c>
      <c r="G22" s="335">
        <f t="shared" si="0"/>
        <v>2.109704641350211</v>
      </c>
      <c r="H22" s="133">
        <v>254</v>
      </c>
      <c r="I22" s="133">
        <v>633</v>
      </c>
      <c r="J22" s="133">
        <v>0</v>
      </c>
      <c r="K22" s="133">
        <v>0</v>
      </c>
      <c r="L22" s="336">
        <f t="shared" si="1"/>
        <v>0</v>
      </c>
    </row>
    <row r="23" spans="1:12" ht="13.5" customHeight="1" x14ac:dyDescent="0.25">
      <c r="A23" s="172">
        <v>17</v>
      </c>
      <c r="B23" s="132" t="s">
        <v>26</v>
      </c>
      <c r="C23" s="133">
        <v>10083</v>
      </c>
      <c r="D23" s="133">
        <v>22940</v>
      </c>
      <c r="E23" s="133">
        <v>9444</v>
      </c>
      <c r="F23" s="133">
        <v>21163</v>
      </c>
      <c r="G23" s="335">
        <f t="shared" si="0"/>
        <v>92.253705318221449</v>
      </c>
      <c r="H23" s="133">
        <v>6917</v>
      </c>
      <c r="I23" s="133">
        <v>13875</v>
      </c>
      <c r="J23" s="133">
        <v>6764</v>
      </c>
      <c r="K23" s="133">
        <v>14374</v>
      </c>
      <c r="L23" s="336">
        <f t="shared" si="1"/>
        <v>103.5963963963964</v>
      </c>
    </row>
    <row r="24" spans="1:12" ht="13.5" customHeight="1" x14ac:dyDescent="0.25">
      <c r="A24" s="172">
        <v>18</v>
      </c>
      <c r="B24" s="132" t="s">
        <v>27</v>
      </c>
      <c r="C24" s="133">
        <v>38</v>
      </c>
      <c r="D24" s="133">
        <v>80</v>
      </c>
      <c r="E24" s="133">
        <v>0</v>
      </c>
      <c r="F24" s="133">
        <v>0</v>
      </c>
      <c r="G24" s="335">
        <f t="shared" si="0"/>
        <v>0</v>
      </c>
      <c r="H24" s="133">
        <v>0</v>
      </c>
      <c r="I24" s="133">
        <v>0</v>
      </c>
      <c r="J24" s="133">
        <v>0</v>
      </c>
      <c r="K24" s="133">
        <v>0</v>
      </c>
      <c r="L24" s="336">
        <v>0</v>
      </c>
    </row>
    <row r="25" spans="1:12" ht="13.5" customHeight="1" x14ac:dyDescent="0.25">
      <c r="A25" s="172">
        <v>19</v>
      </c>
      <c r="B25" s="132" t="s">
        <v>28</v>
      </c>
      <c r="C25" s="133">
        <v>2800</v>
      </c>
      <c r="D25" s="133">
        <v>5843</v>
      </c>
      <c r="E25" s="133">
        <v>2901</v>
      </c>
      <c r="F25" s="133">
        <v>5744</v>
      </c>
      <c r="G25" s="335">
        <f t="shared" si="0"/>
        <v>98.305664898168743</v>
      </c>
      <c r="H25" s="133">
        <v>1594</v>
      </c>
      <c r="I25" s="133">
        <v>3124</v>
      </c>
      <c r="J25" s="133">
        <v>2848</v>
      </c>
      <c r="K25" s="133">
        <v>5533</v>
      </c>
      <c r="L25" s="336">
        <f t="shared" ref="L25:L30" si="4">K25*100/I25</f>
        <v>177.11267605633802</v>
      </c>
    </row>
    <row r="26" spans="1:12" ht="13.5" customHeight="1" x14ac:dyDescent="0.25">
      <c r="A26" s="172">
        <v>20</v>
      </c>
      <c r="B26" s="132" t="s">
        <v>29</v>
      </c>
      <c r="C26" s="133">
        <v>133957</v>
      </c>
      <c r="D26" s="133">
        <v>289699</v>
      </c>
      <c r="E26" s="133">
        <v>109753</v>
      </c>
      <c r="F26" s="133">
        <v>241620.34</v>
      </c>
      <c r="G26" s="335">
        <f t="shared" si="0"/>
        <v>83.403926144032255</v>
      </c>
      <c r="H26" s="133">
        <v>100490</v>
      </c>
      <c r="I26" s="133">
        <v>190287</v>
      </c>
      <c r="J26" s="133">
        <v>38139</v>
      </c>
      <c r="K26" s="133">
        <v>150926.07</v>
      </c>
      <c r="L26" s="336">
        <f t="shared" si="4"/>
        <v>79.314966340317525</v>
      </c>
    </row>
    <row r="27" spans="1:12" ht="13.5" customHeight="1" x14ac:dyDescent="0.25">
      <c r="A27" s="172">
        <v>21</v>
      </c>
      <c r="B27" s="132" t="s">
        <v>30</v>
      </c>
      <c r="C27" s="133">
        <v>129814</v>
      </c>
      <c r="D27" s="133">
        <v>302120</v>
      </c>
      <c r="E27" s="133">
        <v>111770</v>
      </c>
      <c r="F27" s="133">
        <v>211683</v>
      </c>
      <c r="G27" s="335">
        <f t="shared" si="0"/>
        <v>70.065867867072683</v>
      </c>
      <c r="H27" s="133">
        <v>98581</v>
      </c>
      <c r="I27" s="133">
        <v>200165</v>
      </c>
      <c r="J27" s="133">
        <v>68142</v>
      </c>
      <c r="K27" s="133">
        <v>138543</v>
      </c>
      <c r="L27" s="336">
        <f t="shared" si="4"/>
        <v>69.214398121549721</v>
      </c>
    </row>
    <row r="28" spans="1:12" ht="13.5" customHeight="1" x14ac:dyDescent="0.25">
      <c r="A28" s="172">
        <v>22</v>
      </c>
      <c r="B28" s="132" t="s">
        <v>31</v>
      </c>
      <c r="C28" s="133">
        <v>37510</v>
      </c>
      <c r="D28" s="133">
        <v>77137</v>
      </c>
      <c r="E28" s="133">
        <v>27799</v>
      </c>
      <c r="F28" s="133">
        <v>60596</v>
      </c>
      <c r="G28" s="335">
        <f t="shared" si="0"/>
        <v>78.556334832829904</v>
      </c>
      <c r="H28" s="133">
        <v>27060</v>
      </c>
      <c r="I28" s="133">
        <v>48288</v>
      </c>
      <c r="J28" s="133">
        <v>25075</v>
      </c>
      <c r="K28" s="133">
        <v>56329</v>
      </c>
      <c r="L28" s="336">
        <f t="shared" si="4"/>
        <v>116.65217031146454</v>
      </c>
    </row>
    <row r="29" spans="1:12" ht="13.5" customHeight="1" x14ac:dyDescent="0.25">
      <c r="A29" s="172">
        <v>23</v>
      </c>
      <c r="B29" s="132" t="s">
        <v>32</v>
      </c>
      <c r="C29" s="133">
        <v>8962</v>
      </c>
      <c r="D29" s="133">
        <v>18952</v>
      </c>
      <c r="E29" s="133">
        <v>53625</v>
      </c>
      <c r="F29" s="133">
        <v>40990</v>
      </c>
      <c r="G29" s="335">
        <f t="shared" si="0"/>
        <v>216.28324187420853</v>
      </c>
      <c r="H29" s="133">
        <v>6149</v>
      </c>
      <c r="I29" s="133">
        <v>11930</v>
      </c>
      <c r="J29" s="133">
        <v>2555</v>
      </c>
      <c r="K29" s="133">
        <v>12786</v>
      </c>
      <c r="L29" s="336">
        <f t="shared" si="4"/>
        <v>107.17518860016764</v>
      </c>
    </row>
    <row r="30" spans="1:12" ht="13.5" customHeight="1" x14ac:dyDescent="0.25">
      <c r="A30" s="172">
        <v>24</v>
      </c>
      <c r="B30" s="132" t="s">
        <v>33</v>
      </c>
      <c r="C30" s="133">
        <v>11836</v>
      </c>
      <c r="D30" s="133">
        <v>25643</v>
      </c>
      <c r="E30" s="133">
        <v>104237</v>
      </c>
      <c r="F30" s="133">
        <v>57219</v>
      </c>
      <c r="G30" s="335">
        <f t="shared" si="0"/>
        <v>223.1369184572788</v>
      </c>
      <c r="H30" s="133">
        <v>8284</v>
      </c>
      <c r="I30" s="133">
        <v>15464</v>
      </c>
      <c r="J30" s="133">
        <v>5538</v>
      </c>
      <c r="K30" s="133">
        <v>14409</v>
      </c>
      <c r="L30" s="336">
        <f t="shared" si="4"/>
        <v>93.177703052250394</v>
      </c>
    </row>
    <row r="31" spans="1:12" ht="13.5" customHeight="1" x14ac:dyDescent="0.25">
      <c r="A31" s="172">
        <v>25</v>
      </c>
      <c r="B31" s="132" t="s">
        <v>34</v>
      </c>
      <c r="C31" s="133">
        <v>36</v>
      </c>
      <c r="D31" s="133">
        <v>76</v>
      </c>
      <c r="E31" s="133">
        <v>0</v>
      </c>
      <c r="F31" s="133">
        <v>0</v>
      </c>
      <c r="G31" s="335">
        <f t="shared" si="0"/>
        <v>0</v>
      </c>
      <c r="H31" s="133">
        <v>0</v>
      </c>
      <c r="I31" s="133">
        <v>0</v>
      </c>
      <c r="J31" s="133">
        <v>0</v>
      </c>
      <c r="K31" s="133">
        <v>0</v>
      </c>
      <c r="L31" s="336">
        <v>0</v>
      </c>
    </row>
    <row r="32" spans="1:12" ht="13.5" customHeight="1" x14ac:dyDescent="0.25">
      <c r="A32" s="172">
        <v>26</v>
      </c>
      <c r="B32" s="132" t="s">
        <v>35</v>
      </c>
      <c r="C32" s="133">
        <v>656</v>
      </c>
      <c r="D32" s="133">
        <v>1551</v>
      </c>
      <c r="E32" s="133">
        <v>67</v>
      </c>
      <c r="F32" s="133">
        <v>289</v>
      </c>
      <c r="G32" s="335">
        <f t="shared" si="0"/>
        <v>18.633139909735654</v>
      </c>
      <c r="H32" s="133">
        <v>162</v>
      </c>
      <c r="I32" s="133">
        <v>425</v>
      </c>
      <c r="J32" s="133">
        <v>65</v>
      </c>
      <c r="K32" s="133">
        <v>277</v>
      </c>
      <c r="L32" s="336">
        <f t="shared" ref="L32:L37" si="5">K32*100/I32</f>
        <v>65.17647058823529</v>
      </c>
    </row>
    <row r="33" spans="1:12" ht="13.5" customHeight="1" x14ac:dyDescent="0.25">
      <c r="A33" s="172">
        <v>27</v>
      </c>
      <c r="B33" s="132" t="s">
        <v>36</v>
      </c>
      <c r="C33" s="133">
        <v>139</v>
      </c>
      <c r="D33" s="133">
        <v>329</v>
      </c>
      <c r="E33" s="133">
        <v>0</v>
      </c>
      <c r="F33" s="133">
        <v>0</v>
      </c>
      <c r="G33" s="335">
        <f t="shared" si="0"/>
        <v>0</v>
      </c>
      <c r="H33" s="133">
        <v>23</v>
      </c>
      <c r="I33" s="133">
        <v>57</v>
      </c>
      <c r="J33" s="133">
        <v>0</v>
      </c>
      <c r="K33" s="133">
        <v>0</v>
      </c>
      <c r="L33" s="336">
        <f t="shared" si="5"/>
        <v>0</v>
      </c>
    </row>
    <row r="34" spans="1:12" ht="13.5" customHeight="1" x14ac:dyDescent="0.25">
      <c r="A34" s="172">
        <v>28</v>
      </c>
      <c r="B34" s="132" t="s">
        <v>37</v>
      </c>
      <c r="C34" s="133">
        <v>20775</v>
      </c>
      <c r="D34" s="133">
        <v>46559</v>
      </c>
      <c r="E34" s="133">
        <v>60579</v>
      </c>
      <c r="F34" s="133">
        <v>69307.45</v>
      </c>
      <c r="G34" s="335">
        <f t="shared" si="0"/>
        <v>148.85940419682552</v>
      </c>
      <c r="H34" s="133">
        <v>9256</v>
      </c>
      <c r="I34" s="133">
        <v>17087</v>
      </c>
      <c r="J34" s="133">
        <v>19</v>
      </c>
      <c r="K34" s="133">
        <v>1370.11</v>
      </c>
      <c r="L34" s="336">
        <f t="shared" si="5"/>
        <v>8.0184350675952487</v>
      </c>
    </row>
    <row r="35" spans="1:12" ht="13.5" customHeight="1" x14ac:dyDescent="0.25">
      <c r="A35" s="172">
        <v>29</v>
      </c>
      <c r="B35" s="132" t="s">
        <v>38</v>
      </c>
      <c r="C35" s="133">
        <v>720</v>
      </c>
      <c r="D35" s="133">
        <v>1594</v>
      </c>
      <c r="E35" s="133">
        <v>0</v>
      </c>
      <c r="F35" s="133">
        <v>0</v>
      </c>
      <c r="G35" s="335">
        <f t="shared" si="0"/>
        <v>0</v>
      </c>
      <c r="H35" s="133">
        <v>602</v>
      </c>
      <c r="I35" s="133">
        <v>1174</v>
      </c>
      <c r="J35" s="133">
        <v>0</v>
      </c>
      <c r="K35" s="133">
        <v>0</v>
      </c>
      <c r="L35" s="336">
        <f t="shared" si="5"/>
        <v>0</v>
      </c>
    </row>
    <row r="36" spans="1:12" ht="13.5" customHeight="1" x14ac:dyDescent="0.25">
      <c r="A36" s="172">
        <v>30</v>
      </c>
      <c r="B36" s="132" t="s">
        <v>39</v>
      </c>
      <c r="C36" s="133">
        <v>7951</v>
      </c>
      <c r="D36" s="133">
        <v>17250</v>
      </c>
      <c r="E36" s="133">
        <v>31520</v>
      </c>
      <c r="F36" s="133">
        <v>29332</v>
      </c>
      <c r="G36" s="335">
        <f t="shared" si="0"/>
        <v>170.04057971014493</v>
      </c>
      <c r="H36" s="133">
        <v>5738</v>
      </c>
      <c r="I36" s="133">
        <v>11019</v>
      </c>
      <c r="J36" s="133">
        <v>4346</v>
      </c>
      <c r="K36" s="133">
        <v>9998</v>
      </c>
      <c r="L36" s="336">
        <f t="shared" si="5"/>
        <v>90.734186405299937</v>
      </c>
    </row>
    <row r="37" spans="1:12" ht="13.5" customHeight="1" x14ac:dyDescent="0.25">
      <c r="A37" s="172">
        <v>31</v>
      </c>
      <c r="B37" s="132" t="s">
        <v>40</v>
      </c>
      <c r="C37" s="133">
        <v>465</v>
      </c>
      <c r="D37" s="133">
        <v>978</v>
      </c>
      <c r="E37" s="133">
        <v>309</v>
      </c>
      <c r="F37" s="133">
        <v>554</v>
      </c>
      <c r="G37" s="335">
        <f t="shared" si="0"/>
        <v>56.646216768916155</v>
      </c>
      <c r="H37" s="133">
        <v>230</v>
      </c>
      <c r="I37" s="133">
        <v>618</v>
      </c>
      <c r="J37" s="133">
        <v>309</v>
      </c>
      <c r="K37" s="133">
        <v>554</v>
      </c>
      <c r="L37" s="336">
        <f t="shared" si="5"/>
        <v>89.644012944983814</v>
      </c>
    </row>
    <row r="38" spans="1:12" ht="13.5" customHeight="1" x14ac:dyDescent="0.25">
      <c r="A38" s="172">
        <v>32</v>
      </c>
      <c r="B38" s="132" t="s">
        <v>41</v>
      </c>
      <c r="C38" s="133">
        <v>155</v>
      </c>
      <c r="D38" s="133">
        <v>698</v>
      </c>
      <c r="E38" s="133">
        <v>0</v>
      </c>
      <c r="F38" s="133">
        <v>0</v>
      </c>
      <c r="G38" s="335">
        <v>0</v>
      </c>
      <c r="H38" s="133">
        <v>145</v>
      </c>
      <c r="I38" s="133">
        <v>493</v>
      </c>
      <c r="J38" s="133">
        <v>0</v>
      </c>
      <c r="K38" s="133">
        <v>0</v>
      </c>
      <c r="L38" s="336">
        <v>0</v>
      </c>
    </row>
    <row r="39" spans="1:12" ht="13.5" customHeight="1" x14ac:dyDescent="0.25">
      <c r="A39" s="172">
        <v>33</v>
      </c>
      <c r="B39" s="132" t="s">
        <v>42</v>
      </c>
      <c r="C39" s="133">
        <v>656</v>
      </c>
      <c r="D39" s="133">
        <v>1640</v>
      </c>
      <c r="E39" s="133">
        <v>361</v>
      </c>
      <c r="F39" s="133">
        <v>573.04999999999995</v>
      </c>
      <c r="G39" s="335">
        <f t="shared" ref="G39:G57" si="6">F39*100/D39</f>
        <v>34.942073170731703</v>
      </c>
      <c r="H39" s="133">
        <v>496</v>
      </c>
      <c r="I39" s="133">
        <v>1166</v>
      </c>
      <c r="J39" s="133">
        <v>361</v>
      </c>
      <c r="K39" s="133">
        <v>573.04999999999995</v>
      </c>
      <c r="L39" s="336">
        <f t="shared" ref="L39:L57" si="7">K39*100/I39</f>
        <v>49.146655231560885</v>
      </c>
    </row>
    <row r="40" spans="1:12" ht="13.5" customHeight="1" x14ac:dyDescent="0.25">
      <c r="A40" s="172">
        <v>34</v>
      </c>
      <c r="B40" s="132" t="s">
        <v>43</v>
      </c>
      <c r="C40" s="133">
        <v>8120</v>
      </c>
      <c r="D40" s="133">
        <v>18962</v>
      </c>
      <c r="E40" s="133">
        <v>35674</v>
      </c>
      <c r="F40" s="133">
        <v>21624</v>
      </c>
      <c r="G40" s="335">
        <f t="shared" si="6"/>
        <v>114.03860352283515</v>
      </c>
      <c r="H40" s="133">
        <v>5653</v>
      </c>
      <c r="I40" s="133">
        <v>12158</v>
      </c>
      <c r="J40" s="133">
        <v>2634</v>
      </c>
      <c r="K40" s="133">
        <v>6709</v>
      </c>
      <c r="L40" s="336">
        <f t="shared" si="7"/>
        <v>55.181773317979932</v>
      </c>
    </row>
    <row r="41" spans="1:12" ht="13.5" customHeight="1" x14ac:dyDescent="0.2">
      <c r="A41" s="171"/>
      <c r="B41" s="134" t="s">
        <v>118</v>
      </c>
      <c r="C41" s="174">
        <f t="shared" ref="C41:F41" si="8">SUM(C19:C40)</f>
        <v>477663</v>
      </c>
      <c r="D41" s="174">
        <f t="shared" si="8"/>
        <v>1087431</v>
      </c>
      <c r="E41" s="174">
        <f t="shared" si="8"/>
        <v>640637</v>
      </c>
      <c r="F41" s="174">
        <f t="shared" si="8"/>
        <v>887405.69</v>
      </c>
      <c r="G41" s="337">
        <f t="shared" si="6"/>
        <v>81.605700959417192</v>
      </c>
      <c r="H41" s="174">
        <f t="shared" ref="H41:K41" si="9">SUM(H19:H40)</f>
        <v>355525</v>
      </c>
      <c r="I41" s="174">
        <f t="shared" si="9"/>
        <v>716541</v>
      </c>
      <c r="J41" s="174">
        <f t="shared" si="9"/>
        <v>168048</v>
      </c>
      <c r="K41" s="174">
        <f t="shared" si="9"/>
        <v>460328.02999999997</v>
      </c>
      <c r="L41" s="338">
        <f t="shared" si="7"/>
        <v>64.243083089453364</v>
      </c>
    </row>
    <row r="42" spans="1:12" ht="13.5" customHeight="1" x14ac:dyDescent="0.2">
      <c r="A42" s="171"/>
      <c r="B42" s="134" t="s">
        <v>45</v>
      </c>
      <c r="C42" s="174">
        <f t="shared" ref="C42:F42" si="10">C41+C18</f>
        <v>3749272</v>
      </c>
      <c r="D42" s="174">
        <f t="shared" si="10"/>
        <v>8710505</v>
      </c>
      <c r="E42" s="174">
        <f t="shared" si="10"/>
        <v>2119762</v>
      </c>
      <c r="F42" s="174">
        <f t="shared" si="10"/>
        <v>3339500.21</v>
      </c>
      <c r="G42" s="337">
        <f t="shared" si="6"/>
        <v>38.338766925683416</v>
      </c>
      <c r="H42" s="174">
        <f t="shared" ref="H42:K42" si="11">H41+H18</f>
        <v>2919705</v>
      </c>
      <c r="I42" s="174">
        <f t="shared" si="11"/>
        <v>5839782</v>
      </c>
      <c r="J42" s="174">
        <f t="shared" si="11"/>
        <v>1393885</v>
      </c>
      <c r="K42" s="174">
        <f t="shared" si="11"/>
        <v>2397121.6851593</v>
      </c>
      <c r="L42" s="338">
        <f t="shared" si="7"/>
        <v>41.048136474260509</v>
      </c>
    </row>
    <row r="43" spans="1:12" ht="13.5" customHeight="1" x14ac:dyDescent="0.25">
      <c r="A43" s="172">
        <v>35</v>
      </c>
      <c r="B43" s="132" t="s">
        <v>46</v>
      </c>
      <c r="C43" s="133">
        <v>452896</v>
      </c>
      <c r="D43" s="133">
        <v>979710</v>
      </c>
      <c r="E43" s="133">
        <v>100833</v>
      </c>
      <c r="F43" s="133">
        <v>125954</v>
      </c>
      <c r="G43" s="335">
        <f t="shared" si="6"/>
        <v>12.856253381102571</v>
      </c>
      <c r="H43" s="133">
        <v>387888</v>
      </c>
      <c r="I43" s="133">
        <v>724340</v>
      </c>
      <c r="J43" s="133">
        <v>100816</v>
      </c>
      <c r="K43" s="133">
        <v>125905</v>
      </c>
      <c r="L43" s="336">
        <f t="shared" si="7"/>
        <v>17.38203053814507</v>
      </c>
    </row>
    <row r="44" spans="1:12" ht="13.5" customHeight="1" x14ac:dyDescent="0.25">
      <c r="A44" s="172">
        <v>36</v>
      </c>
      <c r="B44" s="132" t="s">
        <v>47</v>
      </c>
      <c r="C44" s="133">
        <v>309016</v>
      </c>
      <c r="D44" s="133">
        <v>654669</v>
      </c>
      <c r="E44" s="133">
        <v>322345</v>
      </c>
      <c r="F44" s="133">
        <v>335440.40000000002</v>
      </c>
      <c r="G44" s="335">
        <f t="shared" si="6"/>
        <v>51.2381676847384</v>
      </c>
      <c r="H44" s="133">
        <v>262256</v>
      </c>
      <c r="I44" s="133">
        <v>507887</v>
      </c>
      <c r="J44" s="133">
        <v>306692</v>
      </c>
      <c r="K44" s="133">
        <v>316866.63</v>
      </c>
      <c r="L44" s="336">
        <f t="shared" si="7"/>
        <v>62.38919877846844</v>
      </c>
    </row>
    <row r="45" spans="1:12" ht="13.5" customHeight="1" x14ac:dyDescent="0.2">
      <c r="A45" s="171"/>
      <c r="B45" s="134" t="s">
        <v>48</v>
      </c>
      <c r="C45" s="174">
        <f t="shared" ref="C45:F45" si="12">SUM(C43:C44)</f>
        <v>761912</v>
      </c>
      <c r="D45" s="174">
        <f t="shared" si="12"/>
        <v>1634379</v>
      </c>
      <c r="E45" s="174">
        <f t="shared" si="12"/>
        <v>423178</v>
      </c>
      <c r="F45" s="174">
        <f t="shared" si="12"/>
        <v>461394.4</v>
      </c>
      <c r="G45" s="337">
        <f t="shared" si="6"/>
        <v>28.230563412770234</v>
      </c>
      <c r="H45" s="174">
        <f t="shared" ref="H45:K45" si="13">SUM(H43:H44)</f>
        <v>650144</v>
      </c>
      <c r="I45" s="174">
        <f t="shared" si="13"/>
        <v>1232227</v>
      </c>
      <c r="J45" s="174">
        <f t="shared" si="13"/>
        <v>407508</v>
      </c>
      <c r="K45" s="174">
        <f t="shared" si="13"/>
        <v>442771.63</v>
      </c>
      <c r="L45" s="338">
        <f t="shared" si="7"/>
        <v>35.932634977159239</v>
      </c>
    </row>
    <row r="46" spans="1:12" ht="13.5" customHeight="1" x14ac:dyDescent="0.25">
      <c r="A46" s="172">
        <v>37</v>
      </c>
      <c r="B46" s="132" t="s">
        <v>49</v>
      </c>
      <c r="C46" s="133">
        <v>1540272</v>
      </c>
      <c r="D46" s="133">
        <v>3586527</v>
      </c>
      <c r="E46" s="133">
        <v>2185045</v>
      </c>
      <c r="F46" s="133">
        <v>1401355</v>
      </c>
      <c r="G46" s="335">
        <f t="shared" si="6"/>
        <v>39.072757572994711</v>
      </c>
      <c r="H46" s="133">
        <v>1426481</v>
      </c>
      <c r="I46" s="133">
        <v>2963077</v>
      </c>
      <c r="J46" s="133">
        <v>2184827</v>
      </c>
      <c r="K46" s="133">
        <v>1401124</v>
      </c>
      <c r="L46" s="336">
        <f t="shared" si="7"/>
        <v>47.286115075646023</v>
      </c>
    </row>
    <row r="47" spans="1:12" ht="13.5" customHeight="1" x14ac:dyDescent="0.2">
      <c r="A47" s="171"/>
      <c r="B47" s="134" t="s">
        <v>50</v>
      </c>
      <c r="C47" s="174">
        <f t="shared" ref="C47:F47" si="14">C46</f>
        <v>1540272</v>
      </c>
      <c r="D47" s="174">
        <f t="shared" si="14"/>
        <v>3586527</v>
      </c>
      <c r="E47" s="174">
        <f t="shared" si="14"/>
        <v>2185045</v>
      </c>
      <c r="F47" s="174">
        <f t="shared" si="14"/>
        <v>1401355</v>
      </c>
      <c r="G47" s="337">
        <f t="shared" si="6"/>
        <v>39.072757572994711</v>
      </c>
      <c r="H47" s="174">
        <f t="shared" ref="H47:K47" si="15">H46</f>
        <v>1426481</v>
      </c>
      <c r="I47" s="174">
        <f t="shared" si="15"/>
        <v>2963077</v>
      </c>
      <c r="J47" s="174">
        <f t="shared" si="15"/>
        <v>2184827</v>
      </c>
      <c r="K47" s="174">
        <f t="shared" si="15"/>
        <v>1401124</v>
      </c>
      <c r="L47" s="338">
        <f t="shared" si="7"/>
        <v>47.286115075646023</v>
      </c>
    </row>
    <row r="48" spans="1:12" ht="13.5" customHeight="1" x14ac:dyDescent="0.25">
      <c r="A48" s="172">
        <v>38</v>
      </c>
      <c r="B48" s="132" t="s">
        <v>51</v>
      </c>
      <c r="C48" s="133">
        <v>12107</v>
      </c>
      <c r="D48" s="133">
        <v>24121</v>
      </c>
      <c r="E48" s="133">
        <v>5051</v>
      </c>
      <c r="F48" s="133">
        <v>20124.900000000001</v>
      </c>
      <c r="G48" s="335">
        <f t="shared" si="6"/>
        <v>83.43310808009619</v>
      </c>
      <c r="H48" s="133">
        <v>8176</v>
      </c>
      <c r="I48" s="133">
        <v>13277</v>
      </c>
      <c r="J48" s="133">
        <v>0</v>
      </c>
      <c r="K48" s="133">
        <v>0</v>
      </c>
      <c r="L48" s="336">
        <f t="shared" si="7"/>
        <v>0</v>
      </c>
    </row>
    <row r="49" spans="1:12" ht="13.5" customHeight="1" x14ac:dyDescent="0.25">
      <c r="A49" s="172">
        <v>39</v>
      </c>
      <c r="B49" s="132" t="s">
        <v>52</v>
      </c>
      <c r="C49" s="133">
        <v>5667</v>
      </c>
      <c r="D49" s="133">
        <v>10788</v>
      </c>
      <c r="E49" s="133">
        <v>7783</v>
      </c>
      <c r="F49" s="133">
        <v>3349</v>
      </c>
      <c r="G49" s="335">
        <f t="shared" si="6"/>
        <v>31.043752317389693</v>
      </c>
      <c r="H49" s="133">
        <v>3767</v>
      </c>
      <c r="I49" s="133">
        <v>6092</v>
      </c>
      <c r="J49" s="133">
        <v>0</v>
      </c>
      <c r="K49" s="133">
        <v>0</v>
      </c>
      <c r="L49" s="336">
        <f t="shared" si="7"/>
        <v>0</v>
      </c>
    </row>
    <row r="50" spans="1:12" ht="13.5" customHeight="1" x14ac:dyDescent="0.25">
      <c r="A50" s="172">
        <v>40</v>
      </c>
      <c r="B50" s="132" t="s">
        <v>53</v>
      </c>
      <c r="C50" s="133">
        <v>1416</v>
      </c>
      <c r="D50" s="133">
        <v>2658</v>
      </c>
      <c r="E50" s="133">
        <v>5</v>
      </c>
      <c r="F50" s="133">
        <v>5.19</v>
      </c>
      <c r="G50" s="335">
        <f t="shared" si="6"/>
        <v>0.19525959367945825</v>
      </c>
      <c r="H50" s="133">
        <v>621</v>
      </c>
      <c r="I50" s="133">
        <v>990</v>
      </c>
      <c r="J50" s="133">
        <v>5</v>
      </c>
      <c r="K50" s="133">
        <v>5.19</v>
      </c>
      <c r="L50" s="336">
        <f t="shared" si="7"/>
        <v>0.52424242424242429</v>
      </c>
    </row>
    <row r="51" spans="1:12" ht="13.5" customHeight="1" x14ac:dyDescent="0.25">
      <c r="A51" s="172">
        <v>41</v>
      </c>
      <c r="B51" s="132" t="s">
        <v>54</v>
      </c>
      <c r="C51" s="133">
        <v>15714</v>
      </c>
      <c r="D51" s="133">
        <v>35780</v>
      </c>
      <c r="E51" s="133">
        <v>152667</v>
      </c>
      <c r="F51" s="133">
        <v>32433.94</v>
      </c>
      <c r="G51" s="335">
        <f t="shared" si="6"/>
        <v>90.64823923979877</v>
      </c>
      <c r="H51" s="133">
        <v>15252</v>
      </c>
      <c r="I51" s="133">
        <v>31808</v>
      </c>
      <c r="J51" s="133">
        <v>0</v>
      </c>
      <c r="K51" s="133">
        <v>0</v>
      </c>
      <c r="L51" s="336">
        <f t="shared" si="7"/>
        <v>0</v>
      </c>
    </row>
    <row r="52" spans="1:12" ht="13.5" customHeight="1" x14ac:dyDescent="0.25">
      <c r="A52" s="172">
        <v>42</v>
      </c>
      <c r="B52" s="132" t="s">
        <v>55</v>
      </c>
      <c r="C52" s="133">
        <v>2615</v>
      </c>
      <c r="D52" s="133">
        <v>6414</v>
      </c>
      <c r="E52" s="133">
        <v>43999</v>
      </c>
      <c r="F52" s="133">
        <v>18848</v>
      </c>
      <c r="G52" s="335">
        <f t="shared" si="6"/>
        <v>293.85718740255692</v>
      </c>
      <c r="H52" s="133">
        <v>1861</v>
      </c>
      <c r="I52" s="133">
        <v>4089</v>
      </c>
      <c r="J52" s="133">
        <v>0</v>
      </c>
      <c r="K52" s="133">
        <v>0</v>
      </c>
      <c r="L52" s="336">
        <f t="shared" si="7"/>
        <v>0</v>
      </c>
    </row>
    <row r="53" spans="1:12" ht="13.5" customHeight="1" x14ac:dyDescent="0.25">
      <c r="A53" s="172">
        <v>43</v>
      </c>
      <c r="B53" s="132" t="s">
        <v>56</v>
      </c>
      <c r="C53" s="133">
        <v>1286</v>
      </c>
      <c r="D53" s="133">
        <v>2896</v>
      </c>
      <c r="E53" s="133">
        <v>19749</v>
      </c>
      <c r="F53" s="133">
        <v>6407.47</v>
      </c>
      <c r="G53" s="335">
        <f t="shared" si="6"/>
        <v>221.25241712707182</v>
      </c>
      <c r="H53" s="133">
        <v>882</v>
      </c>
      <c r="I53" s="133">
        <v>1879</v>
      </c>
      <c r="J53" s="133">
        <v>0</v>
      </c>
      <c r="K53" s="133">
        <v>0</v>
      </c>
      <c r="L53" s="336">
        <f t="shared" si="7"/>
        <v>0</v>
      </c>
    </row>
    <row r="54" spans="1:12" ht="13.5" customHeight="1" x14ac:dyDescent="0.25">
      <c r="A54" s="172">
        <v>44</v>
      </c>
      <c r="B54" s="132" t="s">
        <v>57</v>
      </c>
      <c r="C54" s="133">
        <v>570</v>
      </c>
      <c r="D54" s="133">
        <v>1828</v>
      </c>
      <c r="E54" s="133">
        <v>15162</v>
      </c>
      <c r="F54" s="133">
        <v>6760.64</v>
      </c>
      <c r="G54" s="335">
        <f t="shared" si="6"/>
        <v>369.83807439824943</v>
      </c>
      <c r="H54" s="133">
        <v>490</v>
      </c>
      <c r="I54" s="133">
        <v>1523</v>
      </c>
      <c r="J54" s="133">
        <v>0</v>
      </c>
      <c r="K54" s="133">
        <v>0</v>
      </c>
      <c r="L54" s="336">
        <f t="shared" si="7"/>
        <v>0</v>
      </c>
    </row>
    <row r="55" spans="1:12" ht="13.5" customHeight="1" x14ac:dyDescent="0.25">
      <c r="A55" s="172">
        <v>45</v>
      </c>
      <c r="B55" s="132" t="s">
        <v>58</v>
      </c>
      <c r="C55" s="133">
        <v>5721</v>
      </c>
      <c r="D55" s="133">
        <v>6301</v>
      </c>
      <c r="E55" s="133">
        <v>33011</v>
      </c>
      <c r="F55" s="133">
        <v>14496</v>
      </c>
      <c r="G55" s="335">
        <f t="shared" si="6"/>
        <v>230.05872083796223</v>
      </c>
      <c r="H55" s="133">
        <v>4839</v>
      </c>
      <c r="I55" s="133">
        <v>4307</v>
      </c>
      <c r="J55" s="133">
        <v>0</v>
      </c>
      <c r="K55" s="133">
        <v>0</v>
      </c>
      <c r="L55" s="336">
        <f t="shared" si="7"/>
        <v>0</v>
      </c>
    </row>
    <row r="56" spans="1:12" ht="13.5" customHeight="1" x14ac:dyDescent="0.2">
      <c r="A56" s="171"/>
      <c r="B56" s="134" t="s">
        <v>59</v>
      </c>
      <c r="C56" s="174">
        <f t="shared" ref="C56:F56" si="16">SUM(C48:C55)</f>
        <v>45096</v>
      </c>
      <c r="D56" s="174">
        <f t="shared" si="16"/>
        <v>90786</v>
      </c>
      <c r="E56" s="174">
        <f t="shared" si="16"/>
        <v>277427</v>
      </c>
      <c r="F56" s="174">
        <f t="shared" si="16"/>
        <v>102425.14</v>
      </c>
      <c r="G56" s="337">
        <f t="shared" si="6"/>
        <v>112.82041283898398</v>
      </c>
      <c r="H56" s="174">
        <f t="shared" ref="H56:K56" si="17">SUM(H48:H55)</f>
        <v>35888</v>
      </c>
      <c r="I56" s="174">
        <f t="shared" si="17"/>
        <v>63965</v>
      </c>
      <c r="J56" s="174">
        <f t="shared" si="17"/>
        <v>5</v>
      </c>
      <c r="K56" s="174">
        <f t="shared" si="17"/>
        <v>5.19</v>
      </c>
      <c r="L56" s="338">
        <f t="shared" si="7"/>
        <v>8.1138122410693344E-3</v>
      </c>
    </row>
    <row r="57" spans="1:12" ht="13.5" customHeight="1" x14ac:dyDescent="0.2">
      <c r="A57" s="134"/>
      <c r="B57" s="134" t="s">
        <v>7</v>
      </c>
      <c r="C57" s="174">
        <f t="shared" ref="C57:F57" si="18">C56+C47+C45+C42</f>
        <v>6096552</v>
      </c>
      <c r="D57" s="174">
        <f t="shared" si="18"/>
        <v>14022197</v>
      </c>
      <c r="E57" s="174">
        <f t="shared" si="18"/>
        <v>5005412</v>
      </c>
      <c r="F57" s="174">
        <f t="shared" si="18"/>
        <v>5304674.75</v>
      </c>
      <c r="G57" s="337">
        <f t="shared" si="6"/>
        <v>37.830553585861047</v>
      </c>
      <c r="H57" s="174">
        <f t="shared" ref="H57:K57" si="19">H56+H47+H45+H42</f>
        <v>5032218</v>
      </c>
      <c r="I57" s="174">
        <f t="shared" si="19"/>
        <v>10099051</v>
      </c>
      <c r="J57" s="174">
        <f t="shared" si="19"/>
        <v>3986225</v>
      </c>
      <c r="K57" s="174">
        <f t="shared" si="19"/>
        <v>4241022.5051592998</v>
      </c>
      <c r="L57" s="338">
        <f t="shared" si="7"/>
        <v>41.994267631278426</v>
      </c>
    </row>
    <row r="58" spans="1:12" ht="13.5" customHeight="1" x14ac:dyDescent="0.2">
      <c r="A58" s="84"/>
      <c r="B58" s="84"/>
      <c r="C58" s="152"/>
      <c r="D58" s="152"/>
      <c r="E58" s="339" t="s">
        <v>62</v>
      </c>
      <c r="F58" s="152"/>
      <c r="G58" s="152"/>
      <c r="H58" s="152"/>
      <c r="I58" s="152"/>
      <c r="J58" s="152"/>
      <c r="K58" s="152"/>
      <c r="L58" s="152"/>
    </row>
    <row r="59" spans="1:12" ht="13.5" customHeight="1" x14ac:dyDescent="0.2">
      <c r="A59" s="340"/>
      <c r="B59" s="340"/>
      <c r="C59" s="341"/>
      <c r="D59" s="341"/>
      <c r="E59" s="341"/>
      <c r="F59" s="341"/>
      <c r="G59" s="341"/>
      <c r="H59" s="341"/>
      <c r="I59" s="341"/>
      <c r="J59" s="341"/>
      <c r="K59" s="341"/>
      <c r="L59" s="341"/>
    </row>
    <row r="60" spans="1:12" ht="13.5" customHeight="1" x14ac:dyDescent="0.2">
      <c r="A60" s="84"/>
      <c r="B60" s="84"/>
      <c r="C60" s="152"/>
      <c r="D60" s="152"/>
      <c r="E60" s="152"/>
      <c r="F60" s="152"/>
      <c r="G60" s="152"/>
      <c r="H60" s="152"/>
      <c r="I60" s="152"/>
      <c r="J60" s="152"/>
      <c r="K60" s="152"/>
      <c r="L60" s="152"/>
    </row>
    <row r="61" spans="1:12" ht="13.5" customHeight="1" x14ac:dyDescent="0.2">
      <c r="A61" s="84"/>
      <c r="B61" s="84"/>
      <c r="C61" s="152"/>
      <c r="D61" s="152"/>
      <c r="E61" s="152"/>
      <c r="F61" s="152"/>
      <c r="G61" s="152"/>
      <c r="H61" s="152"/>
      <c r="I61" s="152"/>
      <c r="J61" s="152"/>
      <c r="K61" s="152"/>
      <c r="L61" s="152"/>
    </row>
    <row r="62" spans="1:12" ht="13.5" customHeight="1" x14ac:dyDescent="0.2">
      <c r="A62" s="84"/>
      <c r="B62" s="84"/>
      <c r="C62" s="152"/>
      <c r="D62" s="152"/>
      <c r="E62" s="152"/>
      <c r="F62" s="152"/>
      <c r="G62" s="152"/>
      <c r="H62" s="152"/>
      <c r="I62" s="152"/>
      <c r="J62" s="152"/>
      <c r="K62" s="152"/>
      <c r="L62" s="152"/>
    </row>
    <row r="63" spans="1:12" ht="13.5" customHeight="1" x14ac:dyDescent="0.2">
      <c r="A63" s="84"/>
      <c r="B63" s="84"/>
      <c r="C63" s="152"/>
      <c r="D63" s="152"/>
      <c r="E63" s="152"/>
      <c r="F63" s="152"/>
      <c r="G63" s="152"/>
      <c r="H63" s="152"/>
      <c r="I63" s="152"/>
      <c r="J63" s="152"/>
      <c r="K63" s="152"/>
      <c r="L63" s="152"/>
    </row>
    <row r="64" spans="1:12" ht="13.5" customHeight="1" x14ac:dyDescent="0.2">
      <c r="A64" s="84"/>
      <c r="B64" s="84"/>
      <c r="C64" s="152"/>
      <c r="D64" s="152"/>
      <c r="E64" s="152"/>
      <c r="F64" s="152"/>
      <c r="G64" s="152"/>
      <c r="H64" s="152"/>
      <c r="I64" s="152"/>
      <c r="J64" s="152"/>
      <c r="K64" s="152"/>
      <c r="L64" s="152"/>
    </row>
    <row r="65" spans="1:12" ht="13.5" customHeight="1" x14ac:dyDescent="0.2">
      <c r="A65" s="84"/>
      <c r="B65" s="84"/>
      <c r="C65" s="152"/>
      <c r="D65" s="152"/>
      <c r="E65" s="152"/>
      <c r="F65" s="152"/>
      <c r="G65" s="152"/>
      <c r="H65" s="152"/>
      <c r="I65" s="152"/>
      <c r="J65" s="152"/>
      <c r="K65" s="152"/>
      <c r="L65" s="152"/>
    </row>
    <row r="66" spans="1:12" ht="13.5" customHeight="1" x14ac:dyDescent="0.2">
      <c r="A66" s="84"/>
      <c r="B66" s="84"/>
      <c r="C66" s="152"/>
      <c r="D66" s="152"/>
      <c r="E66" s="152"/>
      <c r="F66" s="152"/>
      <c r="G66" s="152"/>
      <c r="H66" s="152"/>
      <c r="I66" s="152"/>
      <c r="J66" s="152"/>
      <c r="K66" s="152"/>
      <c r="L66" s="152"/>
    </row>
    <row r="67" spans="1:12" ht="13.5" customHeight="1" x14ac:dyDescent="0.2">
      <c r="A67" s="84"/>
      <c r="B67" s="84"/>
      <c r="C67" s="152"/>
      <c r="D67" s="152"/>
      <c r="E67" s="152"/>
      <c r="F67" s="152"/>
      <c r="G67" s="152"/>
      <c r="H67" s="152"/>
      <c r="I67" s="152"/>
      <c r="J67" s="152"/>
      <c r="K67" s="152"/>
      <c r="L67" s="152"/>
    </row>
    <row r="68" spans="1:12" ht="13.5" customHeight="1" x14ac:dyDescent="0.2">
      <c r="A68" s="84"/>
      <c r="B68" s="84"/>
      <c r="C68" s="152"/>
      <c r="D68" s="152"/>
      <c r="E68" s="152"/>
      <c r="F68" s="152"/>
      <c r="G68" s="152"/>
      <c r="H68" s="152"/>
      <c r="I68" s="152"/>
      <c r="J68" s="152"/>
      <c r="K68" s="152"/>
      <c r="L68" s="152"/>
    </row>
    <row r="69" spans="1:12" ht="13.5" customHeight="1" x14ac:dyDescent="0.2">
      <c r="A69" s="84"/>
      <c r="B69" s="84"/>
      <c r="C69" s="152"/>
      <c r="D69" s="152"/>
      <c r="E69" s="152"/>
      <c r="F69" s="152"/>
      <c r="G69" s="152"/>
      <c r="H69" s="152"/>
      <c r="I69" s="152"/>
      <c r="J69" s="152"/>
      <c r="K69" s="152"/>
      <c r="L69" s="152"/>
    </row>
    <row r="70" spans="1:12" ht="13.5" customHeight="1" x14ac:dyDescent="0.2">
      <c r="A70" s="84"/>
      <c r="B70" s="84"/>
      <c r="C70" s="152"/>
      <c r="D70" s="152"/>
      <c r="E70" s="152"/>
      <c r="F70" s="152"/>
      <c r="G70" s="152"/>
      <c r="H70" s="152"/>
      <c r="I70" s="152"/>
      <c r="J70" s="152"/>
      <c r="K70" s="152"/>
      <c r="L70" s="152"/>
    </row>
    <row r="71" spans="1:12" ht="13.5" customHeight="1" x14ac:dyDescent="0.2">
      <c r="A71" s="84"/>
      <c r="B71" s="84"/>
      <c r="C71" s="152"/>
      <c r="D71" s="152"/>
      <c r="E71" s="152"/>
      <c r="F71" s="152"/>
      <c r="G71" s="152"/>
      <c r="H71" s="152"/>
      <c r="I71" s="152"/>
      <c r="J71" s="152"/>
      <c r="K71" s="152"/>
      <c r="L71" s="152"/>
    </row>
    <row r="72" spans="1:12" ht="13.5" customHeight="1" x14ac:dyDescent="0.2">
      <c r="A72" s="84"/>
      <c r="B72" s="84"/>
      <c r="C72" s="152"/>
      <c r="D72" s="152"/>
      <c r="E72" s="152"/>
      <c r="F72" s="152"/>
      <c r="G72" s="152"/>
      <c r="H72" s="152"/>
      <c r="I72" s="152"/>
      <c r="J72" s="152"/>
      <c r="K72" s="152"/>
      <c r="L72" s="152"/>
    </row>
    <row r="73" spans="1:12" ht="13.5" customHeight="1" x14ac:dyDescent="0.2">
      <c r="A73" s="84"/>
      <c r="B73" s="84"/>
      <c r="C73" s="152"/>
      <c r="D73" s="152"/>
      <c r="E73" s="152"/>
      <c r="F73" s="152"/>
      <c r="G73" s="152"/>
      <c r="H73" s="152"/>
      <c r="I73" s="152"/>
      <c r="J73" s="152"/>
      <c r="K73" s="152"/>
      <c r="L73" s="152"/>
    </row>
    <row r="74" spans="1:12" ht="13.5" customHeight="1" x14ac:dyDescent="0.2">
      <c r="A74" s="84"/>
      <c r="B74" s="84"/>
      <c r="C74" s="152"/>
      <c r="D74" s="152"/>
      <c r="E74" s="152"/>
      <c r="F74" s="152"/>
      <c r="G74" s="152"/>
      <c r="H74" s="152"/>
      <c r="I74" s="152"/>
      <c r="J74" s="152"/>
      <c r="K74" s="152"/>
      <c r="L74" s="152"/>
    </row>
    <row r="75" spans="1:12" ht="13.5" customHeight="1" x14ac:dyDescent="0.2">
      <c r="A75" s="84"/>
      <c r="B75" s="84"/>
      <c r="C75" s="152"/>
      <c r="D75" s="152"/>
      <c r="E75" s="152"/>
      <c r="F75" s="152"/>
      <c r="G75" s="152"/>
      <c r="H75" s="152"/>
      <c r="I75" s="152"/>
      <c r="J75" s="152"/>
      <c r="K75" s="152"/>
      <c r="L75" s="152"/>
    </row>
    <row r="76" spans="1:12" ht="13.5" customHeight="1" x14ac:dyDescent="0.2">
      <c r="A76" s="84"/>
      <c r="B76" s="84"/>
      <c r="C76" s="152"/>
      <c r="D76" s="152"/>
      <c r="E76" s="152"/>
      <c r="F76" s="152"/>
      <c r="G76" s="152"/>
      <c r="H76" s="152"/>
      <c r="I76" s="152"/>
      <c r="J76" s="152"/>
      <c r="K76" s="152"/>
      <c r="L76" s="152"/>
    </row>
    <row r="77" spans="1:12" ht="13.5" customHeight="1" x14ac:dyDescent="0.2">
      <c r="A77" s="84"/>
      <c r="B77" s="84"/>
      <c r="C77" s="152"/>
      <c r="D77" s="152"/>
      <c r="E77" s="152"/>
      <c r="F77" s="152"/>
      <c r="G77" s="152"/>
      <c r="H77" s="152"/>
      <c r="I77" s="152"/>
      <c r="J77" s="152"/>
      <c r="K77" s="152"/>
      <c r="L77" s="152"/>
    </row>
    <row r="78" spans="1:12" ht="13.5" customHeight="1" x14ac:dyDescent="0.2">
      <c r="A78" s="84"/>
      <c r="B78" s="84"/>
      <c r="C78" s="152"/>
      <c r="D78" s="152"/>
      <c r="E78" s="152"/>
      <c r="F78" s="152"/>
      <c r="G78" s="152"/>
      <c r="H78" s="152"/>
      <c r="I78" s="152"/>
      <c r="J78" s="152"/>
      <c r="K78" s="152"/>
      <c r="L78" s="152"/>
    </row>
    <row r="79" spans="1:12" ht="13.5" customHeight="1" x14ac:dyDescent="0.2">
      <c r="A79" s="84"/>
      <c r="B79" s="84"/>
      <c r="C79" s="152"/>
      <c r="D79" s="152"/>
      <c r="E79" s="152"/>
      <c r="F79" s="152"/>
      <c r="G79" s="152"/>
      <c r="H79" s="152"/>
      <c r="I79" s="152"/>
      <c r="J79" s="152"/>
      <c r="K79" s="152"/>
      <c r="L79" s="152"/>
    </row>
    <row r="80" spans="1:12" ht="13.5" customHeight="1" x14ac:dyDescent="0.2">
      <c r="A80" s="84"/>
      <c r="B80" s="84"/>
      <c r="C80" s="152"/>
      <c r="D80" s="152"/>
      <c r="E80" s="152"/>
      <c r="F80" s="152"/>
      <c r="G80" s="152"/>
      <c r="H80" s="152"/>
      <c r="I80" s="152"/>
      <c r="J80" s="152"/>
      <c r="K80" s="152"/>
      <c r="L80" s="152"/>
    </row>
    <row r="81" spans="1:12" ht="13.5" customHeight="1" x14ac:dyDescent="0.2">
      <c r="A81" s="84"/>
      <c r="B81" s="84"/>
      <c r="C81" s="152"/>
      <c r="D81" s="152"/>
      <c r="E81" s="152"/>
      <c r="F81" s="152"/>
      <c r="G81" s="152"/>
      <c r="H81" s="152"/>
      <c r="I81" s="152"/>
      <c r="J81" s="152"/>
      <c r="K81" s="152"/>
      <c r="L81" s="152"/>
    </row>
    <row r="82" spans="1:12" ht="13.5" customHeight="1" x14ac:dyDescent="0.2">
      <c r="A82" s="84"/>
      <c r="B82" s="84"/>
      <c r="C82" s="152"/>
      <c r="D82" s="152"/>
      <c r="E82" s="152"/>
      <c r="F82" s="152"/>
      <c r="G82" s="152"/>
      <c r="H82" s="152"/>
      <c r="I82" s="152"/>
      <c r="J82" s="152"/>
      <c r="K82" s="152"/>
      <c r="L82" s="152"/>
    </row>
    <row r="83" spans="1:12" ht="13.5" customHeight="1" x14ac:dyDescent="0.2">
      <c r="A83" s="84"/>
      <c r="B83" s="84"/>
      <c r="C83" s="152"/>
      <c r="D83" s="152"/>
      <c r="E83" s="152"/>
      <c r="F83" s="152"/>
      <c r="G83" s="152"/>
      <c r="H83" s="152"/>
      <c r="I83" s="152"/>
      <c r="J83" s="152"/>
      <c r="K83" s="152"/>
      <c r="L83" s="152"/>
    </row>
    <row r="84" spans="1:12" ht="13.5" customHeight="1" x14ac:dyDescent="0.2">
      <c r="A84" s="84"/>
      <c r="B84" s="84"/>
      <c r="C84" s="152"/>
      <c r="D84" s="152"/>
      <c r="E84" s="152"/>
      <c r="F84" s="152"/>
      <c r="G84" s="152"/>
      <c r="H84" s="152"/>
      <c r="I84" s="152"/>
      <c r="J84" s="152"/>
      <c r="K84" s="152"/>
      <c r="L84" s="152"/>
    </row>
    <row r="85" spans="1:12" ht="13.5" customHeight="1" x14ac:dyDescent="0.2">
      <c r="A85" s="84"/>
      <c r="B85" s="84"/>
      <c r="C85" s="152"/>
      <c r="D85" s="152"/>
      <c r="E85" s="152"/>
      <c r="F85" s="152"/>
      <c r="G85" s="152"/>
      <c r="H85" s="152"/>
      <c r="I85" s="152"/>
      <c r="J85" s="152"/>
      <c r="K85" s="152"/>
      <c r="L85" s="152"/>
    </row>
    <row r="86" spans="1:12" ht="13.5" customHeight="1" x14ac:dyDescent="0.2">
      <c r="A86" s="84"/>
      <c r="B86" s="84"/>
      <c r="C86" s="152"/>
      <c r="D86" s="152"/>
      <c r="E86" s="152"/>
      <c r="F86" s="152"/>
      <c r="G86" s="152"/>
      <c r="H86" s="152"/>
      <c r="I86" s="152"/>
      <c r="J86" s="152"/>
      <c r="K86" s="152"/>
      <c r="L86" s="152"/>
    </row>
    <row r="87" spans="1:12" ht="13.5" customHeight="1" x14ac:dyDescent="0.2">
      <c r="A87" s="84"/>
      <c r="B87" s="84"/>
      <c r="C87" s="152"/>
      <c r="D87" s="152"/>
      <c r="E87" s="152"/>
      <c r="F87" s="152"/>
      <c r="G87" s="152"/>
      <c r="H87" s="152"/>
      <c r="I87" s="152"/>
      <c r="J87" s="152"/>
      <c r="K87" s="152"/>
      <c r="L87" s="152"/>
    </row>
    <row r="88" spans="1:12" ht="13.5" customHeight="1" x14ac:dyDescent="0.2">
      <c r="A88" s="84"/>
      <c r="B88" s="84"/>
      <c r="C88" s="152"/>
      <c r="D88" s="152"/>
      <c r="E88" s="152"/>
      <c r="F88" s="152"/>
      <c r="G88" s="152"/>
      <c r="H88" s="152"/>
      <c r="I88" s="152"/>
      <c r="J88" s="152"/>
      <c r="K88" s="152"/>
      <c r="L88" s="152"/>
    </row>
    <row r="89" spans="1:12" ht="13.5" customHeight="1" x14ac:dyDescent="0.2">
      <c r="A89" s="84"/>
      <c r="B89" s="84"/>
      <c r="C89" s="152"/>
      <c r="D89" s="152"/>
      <c r="E89" s="152"/>
      <c r="F89" s="152"/>
      <c r="G89" s="152"/>
      <c r="H89" s="152"/>
      <c r="I89" s="152"/>
      <c r="J89" s="152"/>
      <c r="K89" s="152"/>
      <c r="L89" s="152"/>
    </row>
    <row r="90" spans="1:12" ht="13.5" customHeight="1" x14ac:dyDescent="0.2">
      <c r="A90" s="84"/>
      <c r="B90" s="84"/>
      <c r="C90" s="152"/>
      <c r="D90" s="152"/>
      <c r="E90" s="152"/>
      <c r="F90" s="152"/>
      <c r="G90" s="152"/>
      <c r="H90" s="152"/>
      <c r="I90" s="152"/>
      <c r="J90" s="152"/>
      <c r="K90" s="152"/>
      <c r="L90" s="152"/>
    </row>
    <row r="91" spans="1:12" ht="13.5" customHeight="1" x14ac:dyDescent="0.2">
      <c r="A91" s="84"/>
      <c r="B91" s="84"/>
      <c r="C91" s="152"/>
      <c r="D91" s="152"/>
      <c r="E91" s="152"/>
      <c r="F91" s="152"/>
      <c r="G91" s="152"/>
      <c r="H91" s="152"/>
      <c r="I91" s="152"/>
      <c r="J91" s="152"/>
      <c r="K91" s="152"/>
      <c r="L91" s="152"/>
    </row>
    <row r="92" spans="1:12" ht="13.5" customHeight="1" x14ac:dyDescent="0.2">
      <c r="A92" s="84"/>
      <c r="B92" s="84"/>
      <c r="C92" s="152"/>
      <c r="D92" s="152"/>
      <c r="E92" s="152"/>
      <c r="F92" s="152"/>
      <c r="G92" s="152"/>
      <c r="H92" s="152"/>
      <c r="I92" s="152"/>
      <c r="J92" s="152"/>
      <c r="K92" s="152"/>
      <c r="L92" s="152"/>
    </row>
    <row r="93" spans="1:12" ht="13.5" customHeight="1" x14ac:dyDescent="0.2">
      <c r="A93" s="84"/>
      <c r="B93" s="84"/>
      <c r="C93" s="152"/>
      <c r="D93" s="152"/>
      <c r="E93" s="152"/>
      <c r="F93" s="152"/>
      <c r="G93" s="152"/>
      <c r="H93" s="152"/>
      <c r="I93" s="152"/>
      <c r="J93" s="152"/>
      <c r="K93" s="152"/>
      <c r="L93" s="152"/>
    </row>
    <row r="94" spans="1:12" ht="13.5" customHeight="1" x14ac:dyDescent="0.2">
      <c r="A94" s="84"/>
      <c r="B94" s="84"/>
      <c r="C94" s="152"/>
      <c r="D94" s="152"/>
      <c r="E94" s="152"/>
      <c r="F94" s="152"/>
      <c r="G94" s="152"/>
      <c r="H94" s="152"/>
      <c r="I94" s="152"/>
      <c r="J94" s="152"/>
      <c r="K94" s="152"/>
      <c r="L94" s="152"/>
    </row>
    <row r="95" spans="1:12" ht="13.5" customHeight="1" x14ac:dyDescent="0.2">
      <c r="A95" s="84"/>
      <c r="B95" s="84"/>
      <c r="C95" s="152"/>
      <c r="D95" s="152"/>
      <c r="E95" s="152"/>
      <c r="F95" s="152"/>
      <c r="G95" s="152"/>
      <c r="H95" s="152"/>
      <c r="I95" s="152"/>
      <c r="J95" s="152"/>
      <c r="K95" s="152"/>
      <c r="L95" s="152"/>
    </row>
    <row r="96" spans="1:12" ht="13.5" customHeight="1" x14ac:dyDescent="0.2">
      <c r="A96" s="84"/>
      <c r="B96" s="84"/>
      <c r="C96" s="152"/>
      <c r="D96" s="152"/>
      <c r="E96" s="152"/>
      <c r="F96" s="152"/>
      <c r="G96" s="152"/>
      <c r="H96" s="152"/>
      <c r="I96" s="152"/>
      <c r="J96" s="152"/>
      <c r="K96" s="152"/>
      <c r="L96" s="152"/>
    </row>
    <row r="97" spans="1:12" ht="13.5" customHeight="1" x14ac:dyDescent="0.2">
      <c r="A97" s="84"/>
      <c r="B97" s="84"/>
      <c r="C97" s="152"/>
      <c r="D97" s="152"/>
      <c r="E97" s="152"/>
      <c r="F97" s="152"/>
      <c r="G97" s="152"/>
      <c r="H97" s="152"/>
      <c r="I97" s="152"/>
      <c r="J97" s="152"/>
      <c r="K97" s="152"/>
      <c r="L97" s="152"/>
    </row>
    <row r="98" spans="1:12" ht="13.5" customHeight="1" x14ac:dyDescent="0.2">
      <c r="A98" s="84"/>
      <c r="B98" s="84"/>
      <c r="C98" s="152"/>
      <c r="D98" s="152"/>
      <c r="E98" s="152"/>
      <c r="F98" s="152"/>
      <c r="G98" s="152"/>
      <c r="H98" s="152"/>
      <c r="I98" s="152"/>
      <c r="J98" s="152"/>
      <c r="K98" s="152"/>
      <c r="L98" s="152"/>
    </row>
    <row r="99" spans="1:12" ht="13.5" customHeight="1" x14ac:dyDescent="0.2">
      <c r="A99" s="84"/>
      <c r="B99" s="84"/>
      <c r="C99" s="152"/>
      <c r="D99" s="152"/>
      <c r="E99" s="152"/>
      <c r="F99" s="152"/>
      <c r="G99" s="152"/>
      <c r="H99" s="152"/>
      <c r="I99" s="152"/>
      <c r="J99" s="152"/>
      <c r="K99" s="152"/>
      <c r="L99" s="152"/>
    </row>
    <row r="100" spans="1:12" ht="13.5" customHeight="1" x14ac:dyDescent="0.2">
      <c r="A100" s="84"/>
      <c r="B100" s="8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</row>
  </sheetData>
  <autoFilter ref="H5:K51"/>
  <mergeCells count="11">
    <mergeCell ref="A1:L1"/>
    <mergeCell ref="H4:I4"/>
    <mergeCell ref="G3:G5"/>
    <mergeCell ref="J4:K4"/>
    <mergeCell ref="L3:L5"/>
    <mergeCell ref="B3:B5"/>
    <mergeCell ref="A3:A5"/>
    <mergeCell ref="C3:F3"/>
    <mergeCell ref="H3:K3"/>
    <mergeCell ref="E4:F4"/>
    <mergeCell ref="C4:D4"/>
  </mergeCells>
  <pageMargins left="0.75" right="0.25" top="0.75" bottom="0.25" header="0" footer="0"/>
  <pageSetup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94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N57" sqref="N57"/>
    </sheetView>
  </sheetViews>
  <sheetFormatPr defaultColWidth="14.42578125" defaultRowHeight="15" customHeight="1" x14ac:dyDescent="0.2"/>
  <cols>
    <col min="1" max="1" width="4.42578125" style="356" customWidth="1"/>
    <col min="2" max="2" width="31.85546875" style="356" customWidth="1"/>
    <col min="3" max="3" width="8.5703125" style="356" customWidth="1"/>
    <col min="4" max="5" width="8.85546875" style="356" customWidth="1"/>
    <col min="6" max="6" width="8.42578125" style="356" customWidth="1"/>
    <col min="7" max="7" width="7.85546875" style="356" customWidth="1"/>
    <col min="8" max="8" width="8.85546875" style="356" customWidth="1"/>
    <col min="9" max="9" width="8.42578125" style="356" customWidth="1"/>
    <col min="10" max="10" width="8.7109375" style="356" customWidth="1"/>
    <col min="11" max="11" width="9.42578125" style="356" customWidth="1"/>
    <col min="12" max="12" width="10" style="356" customWidth="1"/>
    <col min="13" max="13" width="10.5703125" style="356" customWidth="1"/>
    <col min="14" max="14" width="10.42578125" style="356" customWidth="1"/>
    <col min="15" max="15" width="9.85546875" style="356" customWidth="1"/>
    <col min="16" max="16" width="10.85546875" style="356" customWidth="1"/>
    <col min="17" max="17" width="9.140625" style="356" customWidth="1"/>
    <col min="18" max="19" width="9.42578125" style="356" customWidth="1"/>
    <col min="20" max="16384" width="14.42578125" style="356"/>
  </cols>
  <sheetData>
    <row r="1" spans="1:19" ht="15" customHeight="1" x14ac:dyDescent="0.2">
      <c r="A1" s="406" t="s">
        <v>136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152"/>
      <c r="S1" s="152"/>
    </row>
    <row r="2" spans="1:19" ht="15" customHeight="1" x14ac:dyDescent="0.2">
      <c r="A2" s="86"/>
      <c r="B2" s="87" t="s">
        <v>86</v>
      </c>
      <c r="C2" s="153"/>
      <c r="D2" s="153"/>
      <c r="E2" s="152"/>
      <c r="F2" s="152" t="s">
        <v>87</v>
      </c>
      <c r="G2" s="343"/>
      <c r="H2" s="152"/>
      <c r="I2" s="153" t="s">
        <v>145</v>
      </c>
      <c r="J2" s="153"/>
      <c r="K2" s="153"/>
      <c r="L2" s="344"/>
      <c r="M2" s="153"/>
      <c r="N2" s="153"/>
      <c r="O2" s="152"/>
      <c r="P2" s="152"/>
      <c r="Q2" s="343"/>
      <c r="R2" s="152"/>
      <c r="S2" s="152"/>
    </row>
    <row r="3" spans="1:19" ht="34.5" customHeight="1" x14ac:dyDescent="0.2">
      <c r="A3" s="435" t="s">
        <v>2</v>
      </c>
      <c r="B3" s="435" t="s">
        <v>89</v>
      </c>
      <c r="C3" s="436" t="s">
        <v>146</v>
      </c>
      <c r="D3" s="437"/>
      <c r="E3" s="437"/>
      <c r="F3" s="437"/>
      <c r="G3" s="431"/>
      <c r="H3" s="436" t="s">
        <v>147</v>
      </c>
      <c r="I3" s="437"/>
      <c r="J3" s="437"/>
      <c r="K3" s="437"/>
      <c r="L3" s="431"/>
      <c r="M3" s="430" t="s">
        <v>148</v>
      </c>
      <c r="N3" s="437"/>
      <c r="O3" s="437"/>
      <c r="P3" s="437"/>
      <c r="Q3" s="431"/>
      <c r="R3" s="152"/>
      <c r="S3" s="152"/>
    </row>
    <row r="4" spans="1:19" ht="24.75" customHeight="1" x14ac:dyDescent="0.2">
      <c r="A4" s="433"/>
      <c r="B4" s="433"/>
      <c r="C4" s="430" t="s">
        <v>141</v>
      </c>
      <c r="D4" s="431"/>
      <c r="E4" s="430" t="s">
        <v>142</v>
      </c>
      <c r="F4" s="431"/>
      <c r="G4" s="438" t="s">
        <v>139</v>
      </c>
      <c r="H4" s="430" t="s">
        <v>141</v>
      </c>
      <c r="I4" s="431"/>
      <c r="J4" s="430" t="s">
        <v>142</v>
      </c>
      <c r="K4" s="431"/>
      <c r="L4" s="438" t="s">
        <v>139</v>
      </c>
      <c r="M4" s="430" t="s">
        <v>141</v>
      </c>
      <c r="N4" s="431"/>
      <c r="O4" s="430" t="s">
        <v>142</v>
      </c>
      <c r="P4" s="431"/>
      <c r="Q4" s="438" t="s">
        <v>139</v>
      </c>
      <c r="R4" s="152"/>
      <c r="S4" s="152"/>
    </row>
    <row r="5" spans="1:19" ht="15" customHeight="1" x14ac:dyDescent="0.2">
      <c r="A5" s="434"/>
      <c r="B5" s="434"/>
      <c r="C5" s="171" t="s">
        <v>95</v>
      </c>
      <c r="D5" s="171" t="s">
        <v>96</v>
      </c>
      <c r="E5" s="171" t="s">
        <v>95</v>
      </c>
      <c r="F5" s="171" t="s">
        <v>96</v>
      </c>
      <c r="G5" s="434"/>
      <c r="H5" s="171" t="s">
        <v>95</v>
      </c>
      <c r="I5" s="171" t="s">
        <v>96</v>
      </c>
      <c r="J5" s="171" t="s">
        <v>95</v>
      </c>
      <c r="K5" s="171" t="s">
        <v>96</v>
      </c>
      <c r="L5" s="434"/>
      <c r="M5" s="171" t="s">
        <v>95</v>
      </c>
      <c r="N5" s="171" t="s">
        <v>96</v>
      </c>
      <c r="O5" s="171" t="s">
        <v>95</v>
      </c>
      <c r="P5" s="171" t="s">
        <v>96</v>
      </c>
      <c r="Q5" s="434"/>
      <c r="R5" s="152"/>
      <c r="S5" s="152"/>
    </row>
    <row r="6" spans="1:19" ht="13.5" customHeight="1" x14ac:dyDescent="0.25">
      <c r="A6" s="172">
        <v>1</v>
      </c>
      <c r="B6" s="132" t="s">
        <v>9</v>
      </c>
      <c r="C6" s="133">
        <v>5042</v>
      </c>
      <c r="D6" s="133">
        <v>25653</v>
      </c>
      <c r="E6" s="133">
        <v>303</v>
      </c>
      <c r="F6" s="133">
        <v>10095</v>
      </c>
      <c r="G6" s="336">
        <f t="shared" ref="G6:G57" si="0">F6*100/D6</f>
        <v>39.352122558765053</v>
      </c>
      <c r="H6" s="133">
        <v>5217</v>
      </c>
      <c r="I6" s="133">
        <v>33312</v>
      </c>
      <c r="J6" s="133">
        <v>535</v>
      </c>
      <c r="K6" s="133">
        <v>69567</v>
      </c>
      <c r="L6" s="336">
        <f t="shared" ref="L6:L57" si="1">K6*100/I6</f>
        <v>208.83465417867436</v>
      </c>
      <c r="M6" s="133">
        <f>'ACP_Agri_9(i)'!C6+'ACP_Agri_9(ii)'!C6+'ACP_Agri_9(ii)'!H6</f>
        <v>190348</v>
      </c>
      <c r="N6" s="133">
        <f>'ACP_Agri_9(i)'!D6+'ACP_Agri_9(ii)'!D6+'ACP_Agri_9(ii)'!I6</f>
        <v>461043</v>
      </c>
      <c r="O6" s="133">
        <f>'ACP_Agri_9(i)'!E6+'ACP_Agri_9(ii)'!E6+'ACP_Agri_9(ii)'!J6</f>
        <v>56343</v>
      </c>
      <c r="P6" s="133">
        <f>'ACP_Agri_9(i)'!F6+'ACP_Agri_9(ii)'!F6+'ACP_Agri_9(ii)'!K6</f>
        <v>213469</v>
      </c>
      <c r="Q6" s="336">
        <f t="shared" ref="Q6:Q57" si="2">P6*100/N6</f>
        <v>46.301321134904988</v>
      </c>
      <c r="R6" s="152"/>
      <c r="S6" s="152"/>
    </row>
    <row r="7" spans="1:19" ht="13.5" customHeight="1" x14ac:dyDescent="0.25">
      <c r="A7" s="172">
        <v>2</v>
      </c>
      <c r="B7" s="132" t="s">
        <v>10</v>
      </c>
      <c r="C7" s="133">
        <v>7064</v>
      </c>
      <c r="D7" s="133">
        <v>34947</v>
      </c>
      <c r="E7" s="133">
        <v>299</v>
      </c>
      <c r="F7" s="133">
        <v>9305</v>
      </c>
      <c r="G7" s="336">
        <f t="shared" si="0"/>
        <v>26.626033708186682</v>
      </c>
      <c r="H7" s="133">
        <v>6219</v>
      </c>
      <c r="I7" s="133">
        <v>37258</v>
      </c>
      <c r="J7" s="133">
        <v>5969</v>
      </c>
      <c r="K7" s="133">
        <v>28272</v>
      </c>
      <c r="L7" s="336">
        <f t="shared" si="1"/>
        <v>75.881689838423966</v>
      </c>
      <c r="M7" s="133">
        <f>'ACP_Agri_9(i)'!C7+'ACP_Agri_9(ii)'!C7+'ACP_Agri_9(ii)'!H7</f>
        <v>457365</v>
      </c>
      <c r="N7" s="133">
        <f>'ACP_Agri_9(i)'!D7+'ACP_Agri_9(ii)'!D7+'ACP_Agri_9(ii)'!I7</f>
        <v>1030126</v>
      </c>
      <c r="O7" s="133">
        <f>'ACP_Agri_9(i)'!E7+'ACP_Agri_9(ii)'!E7+'ACP_Agri_9(ii)'!J7</f>
        <v>374364</v>
      </c>
      <c r="P7" s="133">
        <f>'ACP_Agri_9(i)'!F7+'ACP_Agri_9(ii)'!F7+'ACP_Agri_9(ii)'!K7</f>
        <v>566227</v>
      </c>
      <c r="Q7" s="336">
        <f t="shared" si="2"/>
        <v>54.966771055191309</v>
      </c>
      <c r="R7" s="152"/>
      <c r="S7" s="152"/>
    </row>
    <row r="8" spans="1:19" ht="13.5" customHeight="1" x14ac:dyDescent="0.25">
      <c r="A8" s="172">
        <v>3</v>
      </c>
      <c r="B8" s="132" t="s">
        <v>11</v>
      </c>
      <c r="C8" s="133">
        <v>1652</v>
      </c>
      <c r="D8" s="133">
        <v>10259</v>
      </c>
      <c r="E8" s="133">
        <v>55</v>
      </c>
      <c r="F8" s="133">
        <v>1429</v>
      </c>
      <c r="G8" s="336">
        <f t="shared" si="0"/>
        <v>13.929232868700653</v>
      </c>
      <c r="H8" s="133">
        <v>2048</v>
      </c>
      <c r="I8" s="133">
        <v>12974</v>
      </c>
      <c r="J8" s="133">
        <v>2343</v>
      </c>
      <c r="K8" s="133">
        <v>6362</v>
      </c>
      <c r="L8" s="336">
        <f t="shared" si="1"/>
        <v>49.036534607676892</v>
      </c>
      <c r="M8" s="133">
        <f>'ACP_Agri_9(i)'!C8+'ACP_Agri_9(ii)'!C8+'ACP_Agri_9(ii)'!H8</f>
        <v>90243</v>
      </c>
      <c r="N8" s="133">
        <f>'ACP_Agri_9(i)'!D8+'ACP_Agri_9(ii)'!D8+'ACP_Agri_9(ii)'!I8</f>
        <v>253024</v>
      </c>
      <c r="O8" s="133">
        <f>'ACP_Agri_9(i)'!E8+'ACP_Agri_9(ii)'!E8+'ACP_Agri_9(ii)'!J8</f>
        <v>17234</v>
      </c>
      <c r="P8" s="133">
        <f>'ACP_Agri_9(i)'!F8+'ACP_Agri_9(ii)'!F8+'ACP_Agri_9(ii)'!K8</f>
        <v>32264</v>
      </c>
      <c r="Q8" s="336">
        <f t="shared" si="2"/>
        <v>12.751359554824839</v>
      </c>
      <c r="R8" s="152"/>
      <c r="S8" s="152"/>
    </row>
    <row r="9" spans="1:19" ht="13.5" customHeight="1" x14ac:dyDescent="0.25">
      <c r="A9" s="172">
        <v>4</v>
      </c>
      <c r="B9" s="132" t="s">
        <v>12</v>
      </c>
      <c r="C9" s="133">
        <v>3108</v>
      </c>
      <c r="D9" s="133">
        <v>17904</v>
      </c>
      <c r="E9" s="133">
        <v>403</v>
      </c>
      <c r="F9" s="133">
        <v>2621</v>
      </c>
      <c r="G9" s="336">
        <f t="shared" si="0"/>
        <v>14.639186773905273</v>
      </c>
      <c r="H9" s="133">
        <v>3344</v>
      </c>
      <c r="I9" s="133">
        <v>20282</v>
      </c>
      <c r="J9" s="133">
        <v>3398</v>
      </c>
      <c r="K9" s="133">
        <v>19343</v>
      </c>
      <c r="L9" s="336">
        <f t="shared" si="1"/>
        <v>95.370279065180952</v>
      </c>
      <c r="M9" s="133">
        <f>'ACP_Agri_9(i)'!C9+'ACP_Agri_9(ii)'!C9+'ACP_Agri_9(ii)'!H9</f>
        <v>124403</v>
      </c>
      <c r="N9" s="133">
        <f>'ACP_Agri_9(i)'!D9+'ACP_Agri_9(ii)'!D9+'ACP_Agri_9(ii)'!I9</f>
        <v>292534</v>
      </c>
      <c r="O9" s="133">
        <f>'ACP_Agri_9(i)'!E9+'ACP_Agri_9(ii)'!E9+'ACP_Agri_9(ii)'!J9</f>
        <v>65717</v>
      </c>
      <c r="P9" s="133">
        <f>'ACP_Agri_9(i)'!F9+'ACP_Agri_9(ii)'!F9+'ACP_Agri_9(ii)'!K9</f>
        <v>170889</v>
      </c>
      <c r="Q9" s="336">
        <f t="shared" si="2"/>
        <v>58.416799414768882</v>
      </c>
      <c r="R9" s="152"/>
      <c r="S9" s="152"/>
    </row>
    <row r="10" spans="1:19" ht="13.5" customHeight="1" x14ac:dyDescent="0.25">
      <c r="A10" s="172">
        <v>5</v>
      </c>
      <c r="B10" s="132" t="s">
        <v>13</v>
      </c>
      <c r="C10" s="133">
        <v>7596</v>
      </c>
      <c r="D10" s="133">
        <v>40068</v>
      </c>
      <c r="E10" s="133">
        <v>252</v>
      </c>
      <c r="F10" s="133">
        <v>11276</v>
      </c>
      <c r="G10" s="336">
        <f t="shared" si="0"/>
        <v>28.142158330837574</v>
      </c>
      <c r="H10" s="133">
        <v>9284</v>
      </c>
      <c r="I10" s="133">
        <v>56237</v>
      </c>
      <c r="J10" s="133">
        <v>781</v>
      </c>
      <c r="K10" s="133">
        <v>24667</v>
      </c>
      <c r="L10" s="336">
        <f t="shared" si="1"/>
        <v>43.86258157440831</v>
      </c>
      <c r="M10" s="133">
        <f>'ACP_Agri_9(i)'!C10+'ACP_Agri_9(ii)'!C10+'ACP_Agri_9(ii)'!H10</f>
        <v>451219</v>
      </c>
      <c r="N10" s="133">
        <f>'ACP_Agri_9(i)'!D10+'ACP_Agri_9(ii)'!D10+'ACP_Agri_9(ii)'!I10</f>
        <v>1216835</v>
      </c>
      <c r="O10" s="133">
        <f>'ACP_Agri_9(i)'!E10+'ACP_Agri_9(ii)'!E10+'ACP_Agri_9(ii)'!J10</f>
        <v>335454</v>
      </c>
      <c r="P10" s="133">
        <f>'ACP_Agri_9(i)'!F10+'ACP_Agri_9(ii)'!F10+'ACP_Agri_9(ii)'!K10</f>
        <v>438915</v>
      </c>
      <c r="Q10" s="336">
        <f t="shared" si="2"/>
        <v>36.070214942864069</v>
      </c>
      <c r="R10" s="152"/>
      <c r="S10" s="152"/>
    </row>
    <row r="11" spans="1:19" ht="13.5" customHeight="1" x14ac:dyDescent="0.25">
      <c r="A11" s="172">
        <v>6</v>
      </c>
      <c r="B11" s="132" t="s">
        <v>14</v>
      </c>
      <c r="C11" s="133">
        <v>2801</v>
      </c>
      <c r="D11" s="133">
        <v>20649</v>
      </c>
      <c r="E11" s="133">
        <v>185</v>
      </c>
      <c r="F11" s="133">
        <v>5636</v>
      </c>
      <c r="G11" s="336">
        <f t="shared" si="0"/>
        <v>27.294299966100052</v>
      </c>
      <c r="H11" s="133">
        <v>3577</v>
      </c>
      <c r="I11" s="133">
        <v>21144</v>
      </c>
      <c r="J11" s="133">
        <v>7910</v>
      </c>
      <c r="K11" s="133">
        <v>24766</v>
      </c>
      <c r="L11" s="336">
        <f t="shared" si="1"/>
        <v>117.13015512674991</v>
      </c>
      <c r="M11" s="133">
        <f>'ACP_Agri_9(i)'!C11+'ACP_Agri_9(ii)'!C11+'ACP_Agri_9(ii)'!H11</f>
        <v>135209</v>
      </c>
      <c r="N11" s="133">
        <f>'ACP_Agri_9(i)'!D11+'ACP_Agri_9(ii)'!D11+'ACP_Agri_9(ii)'!I11</f>
        <v>317960</v>
      </c>
      <c r="O11" s="133">
        <f>'ACP_Agri_9(i)'!E11+'ACP_Agri_9(ii)'!E11+'ACP_Agri_9(ii)'!J11</f>
        <v>103755</v>
      </c>
      <c r="P11" s="133">
        <f>'ACP_Agri_9(i)'!F11+'ACP_Agri_9(ii)'!F11+'ACP_Agri_9(ii)'!K11</f>
        <v>228903</v>
      </c>
      <c r="Q11" s="336">
        <f t="shared" si="2"/>
        <v>71.991130959869167</v>
      </c>
      <c r="R11" s="152"/>
      <c r="S11" s="152"/>
    </row>
    <row r="12" spans="1:19" ht="13.5" customHeight="1" x14ac:dyDescent="0.25">
      <c r="A12" s="172">
        <v>7</v>
      </c>
      <c r="B12" s="132" t="s">
        <v>15</v>
      </c>
      <c r="C12" s="133">
        <v>849</v>
      </c>
      <c r="D12" s="133">
        <v>6367</v>
      </c>
      <c r="E12" s="133">
        <v>4</v>
      </c>
      <c r="F12" s="133">
        <v>185.72</v>
      </c>
      <c r="G12" s="336">
        <f t="shared" si="0"/>
        <v>2.9169153447463483</v>
      </c>
      <c r="H12" s="133">
        <v>433</v>
      </c>
      <c r="I12" s="133">
        <v>3131</v>
      </c>
      <c r="J12" s="133">
        <v>43</v>
      </c>
      <c r="K12" s="133">
        <v>732</v>
      </c>
      <c r="L12" s="336">
        <f t="shared" si="1"/>
        <v>23.379112104758864</v>
      </c>
      <c r="M12" s="133">
        <f>'ACP_Agri_9(i)'!C12+'ACP_Agri_9(ii)'!C12+'ACP_Agri_9(ii)'!H12</f>
        <v>17146</v>
      </c>
      <c r="N12" s="133">
        <f>'ACP_Agri_9(i)'!D12+'ACP_Agri_9(ii)'!D12+'ACP_Agri_9(ii)'!I12</f>
        <v>43840</v>
      </c>
      <c r="O12" s="133">
        <f>'ACP_Agri_9(i)'!E12+'ACP_Agri_9(ii)'!E12+'ACP_Agri_9(ii)'!J12</f>
        <v>3382</v>
      </c>
      <c r="P12" s="133">
        <f>'ACP_Agri_9(i)'!F12+'ACP_Agri_9(ii)'!F12+'ACP_Agri_9(ii)'!K12</f>
        <v>6921.72</v>
      </c>
      <c r="Q12" s="336">
        <f t="shared" si="2"/>
        <v>15.788594890510948</v>
      </c>
      <c r="R12" s="152"/>
      <c r="S12" s="152"/>
    </row>
    <row r="13" spans="1:19" ht="13.5" customHeight="1" x14ac:dyDescent="0.25">
      <c r="A13" s="172">
        <v>8</v>
      </c>
      <c r="B13" s="132" t="s">
        <v>16</v>
      </c>
      <c r="C13" s="133">
        <v>476</v>
      </c>
      <c r="D13" s="133">
        <v>2091</v>
      </c>
      <c r="E13" s="133">
        <v>8</v>
      </c>
      <c r="F13" s="133">
        <v>210</v>
      </c>
      <c r="G13" s="336">
        <f t="shared" si="0"/>
        <v>10.043041606886657</v>
      </c>
      <c r="H13" s="133">
        <v>390</v>
      </c>
      <c r="I13" s="133">
        <v>2696</v>
      </c>
      <c r="J13" s="133">
        <v>77</v>
      </c>
      <c r="K13" s="133">
        <v>201</v>
      </c>
      <c r="L13" s="336">
        <f t="shared" si="1"/>
        <v>7.4554896142433238</v>
      </c>
      <c r="M13" s="133">
        <f>'ACP_Agri_9(i)'!C13+'ACP_Agri_9(ii)'!C13+'ACP_Agri_9(ii)'!H13</f>
        <v>16790</v>
      </c>
      <c r="N13" s="133">
        <f>'ACP_Agri_9(i)'!D13+'ACP_Agri_9(ii)'!D13+'ACP_Agri_9(ii)'!I13</f>
        <v>37734</v>
      </c>
      <c r="O13" s="133">
        <f>'ACP_Agri_9(i)'!E13+'ACP_Agri_9(ii)'!E13+'ACP_Agri_9(ii)'!J13</f>
        <v>289</v>
      </c>
      <c r="P13" s="133">
        <f>'ACP_Agri_9(i)'!F13+'ACP_Agri_9(ii)'!F13+'ACP_Agri_9(ii)'!K13</f>
        <v>799</v>
      </c>
      <c r="Q13" s="336">
        <f t="shared" si="2"/>
        <v>2.1174537552340063</v>
      </c>
      <c r="R13" s="152"/>
      <c r="S13" s="152"/>
    </row>
    <row r="14" spans="1:19" ht="13.5" customHeight="1" x14ac:dyDescent="0.25">
      <c r="A14" s="172">
        <v>9</v>
      </c>
      <c r="B14" s="132" t="s">
        <v>17</v>
      </c>
      <c r="C14" s="133">
        <v>6772</v>
      </c>
      <c r="D14" s="133">
        <v>37950</v>
      </c>
      <c r="E14" s="133">
        <v>179</v>
      </c>
      <c r="F14" s="133">
        <v>5624.3</v>
      </c>
      <c r="G14" s="336">
        <f t="shared" si="0"/>
        <v>14.820289855072463</v>
      </c>
      <c r="H14" s="133">
        <v>6382</v>
      </c>
      <c r="I14" s="133">
        <v>41114</v>
      </c>
      <c r="J14" s="133">
        <v>764</v>
      </c>
      <c r="K14" s="133">
        <v>14210.31</v>
      </c>
      <c r="L14" s="336">
        <f t="shared" si="1"/>
        <v>34.56319015420538</v>
      </c>
      <c r="M14" s="133">
        <f>'ACP_Agri_9(i)'!C14+'ACP_Agri_9(ii)'!C14+'ACP_Agri_9(ii)'!H14</f>
        <v>270296</v>
      </c>
      <c r="N14" s="133">
        <f>'ACP_Agri_9(i)'!D14+'ACP_Agri_9(ii)'!D14+'ACP_Agri_9(ii)'!I14</f>
        <v>663414</v>
      </c>
      <c r="O14" s="133">
        <f>'ACP_Agri_9(i)'!E14+'ACP_Agri_9(ii)'!E14+'ACP_Agri_9(ii)'!J14</f>
        <v>51494</v>
      </c>
      <c r="P14" s="133">
        <f>'ACP_Agri_9(i)'!F14+'ACP_Agri_9(ii)'!F14+'ACP_Agri_9(ii)'!K14</f>
        <v>141714.13</v>
      </c>
      <c r="Q14" s="336">
        <f t="shared" si="2"/>
        <v>21.361341485105832</v>
      </c>
      <c r="R14" s="152"/>
      <c r="S14" s="152"/>
    </row>
    <row r="15" spans="1:19" ht="13.5" customHeight="1" x14ac:dyDescent="0.25">
      <c r="A15" s="172">
        <v>10</v>
      </c>
      <c r="B15" s="132" t="s">
        <v>18</v>
      </c>
      <c r="C15" s="133">
        <v>21423</v>
      </c>
      <c r="D15" s="133">
        <v>120343</v>
      </c>
      <c r="E15" s="133">
        <v>12</v>
      </c>
      <c r="F15" s="133">
        <v>46</v>
      </c>
      <c r="G15" s="336">
        <f t="shared" si="0"/>
        <v>3.8224076182245749E-2</v>
      </c>
      <c r="H15" s="133">
        <v>26580</v>
      </c>
      <c r="I15" s="133">
        <v>162078</v>
      </c>
      <c r="J15" s="133">
        <v>1643</v>
      </c>
      <c r="K15" s="133">
        <v>37699</v>
      </c>
      <c r="L15" s="336">
        <f t="shared" si="1"/>
        <v>23.259788496896554</v>
      </c>
      <c r="M15" s="133">
        <f>'ACP_Agri_9(i)'!C15+'ACP_Agri_9(ii)'!C15+'ACP_Agri_9(ii)'!H15</f>
        <v>1302261</v>
      </c>
      <c r="N15" s="133">
        <f>'ACP_Agri_9(i)'!D15+'ACP_Agri_9(ii)'!D15+'ACP_Agri_9(ii)'!I15</f>
        <v>3239065</v>
      </c>
      <c r="O15" s="133">
        <f>'ACP_Agri_9(i)'!E15+'ACP_Agri_9(ii)'!E15+'ACP_Agri_9(ii)'!J15</f>
        <v>401014</v>
      </c>
      <c r="P15" s="133">
        <f>'ACP_Agri_9(i)'!F15+'ACP_Agri_9(ii)'!F15+'ACP_Agri_9(ii)'!K15</f>
        <v>721013</v>
      </c>
      <c r="Q15" s="336">
        <f t="shared" si="2"/>
        <v>22.259911425056305</v>
      </c>
      <c r="R15" s="152"/>
      <c r="S15" s="152"/>
    </row>
    <row r="16" spans="1:19" ht="13.5" customHeight="1" x14ac:dyDescent="0.25">
      <c r="A16" s="172">
        <v>11</v>
      </c>
      <c r="B16" s="132" t="s">
        <v>19</v>
      </c>
      <c r="C16" s="133">
        <v>3114</v>
      </c>
      <c r="D16" s="133">
        <v>16065</v>
      </c>
      <c r="E16" s="133">
        <v>4</v>
      </c>
      <c r="F16" s="133">
        <v>42</v>
      </c>
      <c r="G16" s="336">
        <f t="shared" si="0"/>
        <v>0.26143790849673204</v>
      </c>
      <c r="H16" s="133">
        <v>2372</v>
      </c>
      <c r="I16" s="133">
        <v>15159</v>
      </c>
      <c r="J16" s="133">
        <v>24</v>
      </c>
      <c r="K16" s="133">
        <v>842</v>
      </c>
      <c r="L16" s="336">
        <f t="shared" si="1"/>
        <v>5.5544560986872487</v>
      </c>
      <c r="M16" s="133">
        <f>'ACP_Agri_9(i)'!C16+'ACP_Agri_9(ii)'!C16+'ACP_Agri_9(ii)'!H16</f>
        <v>104777</v>
      </c>
      <c r="N16" s="133">
        <f>'ACP_Agri_9(i)'!D16+'ACP_Agri_9(ii)'!D16+'ACP_Agri_9(ii)'!I16</f>
        <v>305228</v>
      </c>
      <c r="O16" s="133">
        <f>'ACP_Agri_9(i)'!E16+'ACP_Agri_9(ii)'!E16+'ACP_Agri_9(ii)'!J16</f>
        <v>3450</v>
      </c>
      <c r="P16" s="133">
        <f>'ACP_Agri_9(i)'!F16+'ACP_Agri_9(ii)'!F16+'ACP_Agri_9(ii)'!K16</f>
        <v>7633</v>
      </c>
      <c r="Q16" s="336">
        <f t="shared" si="2"/>
        <v>2.500753535062314</v>
      </c>
      <c r="R16" s="152"/>
      <c r="S16" s="152"/>
    </row>
    <row r="17" spans="1:19" ht="13.5" customHeight="1" x14ac:dyDescent="0.25">
      <c r="A17" s="172">
        <v>12</v>
      </c>
      <c r="B17" s="132" t="s">
        <v>20</v>
      </c>
      <c r="C17" s="133">
        <v>4613</v>
      </c>
      <c r="D17" s="133">
        <v>30377</v>
      </c>
      <c r="E17" s="133">
        <v>94</v>
      </c>
      <c r="F17" s="133">
        <v>3117</v>
      </c>
      <c r="G17" s="336">
        <f t="shared" si="0"/>
        <v>10.261052770187971</v>
      </c>
      <c r="H17" s="133">
        <v>5743</v>
      </c>
      <c r="I17" s="133">
        <v>35577</v>
      </c>
      <c r="J17" s="133">
        <v>885</v>
      </c>
      <c r="K17" s="133">
        <v>61097</v>
      </c>
      <c r="L17" s="336">
        <f t="shared" si="1"/>
        <v>171.73173679624477</v>
      </c>
      <c r="M17" s="133">
        <f>'ACP_Agri_9(i)'!C17+'ACP_Agri_9(ii)'!C17+'ACP_Agri_9(ii)'!H17</f>
        <v>247651</v>
      </c>
      <c r="N17" s="133">
        <f>'ACP_Agri_9(i)'!D17+'ACP_Agri_9(ii)'!D17+'ACP_Agri_9(ii)'!I17</f>
        <v>565906</v>
      </c>
      <c r="O17" s="133">
        <f>'ACP_Agri_9(i)'!E17+'ACP_Agri_9(ii)'!E17+'ACP_Agri_9(ii)'!J17</f>
        <v>92799</v>
      </c>
      <c r="P17" s="133">
        <f>'ACP_Agri_9(i)'!F17+'ACP_Agri_9(ii)'!F17+'ACP_Agri_9(ii)'!K17</f>
        <v>260692</v>
      </c>
      <c r="Q17" s="336">
        <f t="shared" si="2"/>
        <v>46.066307832042774</v>
      </c>
      <c r="R17" s="152"/>
      <c r="S17" s="152"/>
    </row>
    <row r="18" spans="1:19" s="160" customFormat="1" ht="13.5" customHeight="1" x14ac:dyDescent="0.2">
      <c r="A18" s="171"/>
      <c r="B18" s="134" t="s">
        <v>21</v>
      </c>
      <c r="C18" s="174">
        <f t="shared" ref="C18:P18" si="3">SUM(C6:C17)</f>
        <v>64510</v>
      </c>
      <c r="D18" s="174">
        <f t="shared" si="3"/>
        <v>362673</v>
      </c>
      <c r="E18" s="174">
        <f t="shared" si="3"/>
        <v>1798</v>
      </c>
      <c r="F18" s="174">
        <f t="shared" si="3"/>
        <v>49587.020000000004</v>
      </c>
      <c r="G18" s="338">
        <f t="shared" si="0"/>
        <v>13.672652775365137</v>
      </c>
      <c r="H18" s="174">
        <f t="shared" si="3"/>
        <v>71589</v>
      </c>
      <c r="I18" s="174">
        <f t="shared" si="3"/>
        <v>440962</v>
      </c>
      <c r="J18" s="174">
        <f t="shared" si="3"/>
        <v>24372</v>
      </c>
      <c r="K18" s="174">
        <f t="shared" si="3"/>
        <v>287758.31</v>
      </c>
      <c r="L18" s="338">
        <f t="shared" si="1"/>
        <v>65.256940507345305</v>
      </c>
      <c r="M18" s="174">
        <f t="shared" si="3"/>
        <v>3407708</v>
      </c>
      <c r="N18" s="174">
        <f t="shared" si="3"/>
        <v>8426709</v>
      </c>
      <c r="O18" s="174">
        <f t="shared" si="3"/>
        <v>1505295</v>
      </c>
      <c r="P18" s="174">
        <f t="shared" si="3"/>
        <v>2789439.85</v>
      </c>
      <c r="Q18" s="338">
        <f t="shared" si="2"/>
        <v>33.102363568031123</v>
      </c>
      <c r="R18" s="153"/>
      <c r="S18" s="153"/>
    </row>
    <row r="19" spans="1:19" ht="13.5" customHeight="1" x14ac:dyDescent="0.25">
      <c r="A19" s="172">
        <v>13</v>
      </c>
      <c r="B19" s="132" t="s">
        <v>22</v>
      </c>
      <c r="C19" s="133">
        <v>2231</v>
      </c>
      <c r="D19" s="133">
        <v>11265</v>
      </c>
      <c r="E19" s="133">
        <v>55</v>
      </c>
      <c r="F19" s="133">
        <v>1583.64</v>
      </c>
      <c r="G19" s="336">
        <f t="shared" si="0"/>
        <v>14.058055925432756</v>
      </c>
      <c r="H19" s="133">
        <v>2645</v>
      </c>
      <c r="I19" s="133">
        <v>17550</v>
      </c>
      <c r="J19" s="133">
        <v>255</v>
      </c>
      <c r="K19" s="133">
        <v>12123.54</v>
      </c>
      <c r="L19" s="336">
        <f t="shared" si="1"/>
        <v>69.08</v>
      </c>
      <c r="M19" s="133">
        <f>'ACP_Agri_9(i)'!C19+'ACP_Agri_9(ii)'!C19+'ACP_Agri_9(ii)'!H19</f>
        <v>78321</v>
      </c>
      <c r="N19" s="133">
        <f>'ACP_Agri_9(i)'!D19+'ACP_Agri_9(ii)'!D19+'ACP_Agri_9(ii)'!I19</f>
        <v>216401</v>
      </c>
      <c r="O19" s="133">
        <f>'ACP_Agri_9(i)'!E19+'ACP_Agri_9(ii)'!E19+'ACP_Agri_9(ii)'!J19</f>
        <v>25975</v>
      </c>
      <c r="P19" s="133">
        <f>'ACP_Agri_9(i)'!F19+'ACP_Agri_9(ii)'!F19+'ACP_Agri_9(ii)'!K19</f>
        <v>100973.43</v>
      </c>
      <c r="Q19" s="336">
        <f t="shared" si="2"/>
        <v>46.660334286810134</v>
      </c>
      <c r="R19" s="152"/>
      <c r="S19" s="152"/>
    </row>
    <row r="20" spans="1:19" ht="13.5" customHeight="1" x14ac:dyDescent="0.25">
      <c r="A20" s="172">
        <v>14</v>
      </c>
      <c r="B20" s="132" t="s">
        <v>23</v>
      </c>
      <c r="C20" s="133">
        <v>533</v>
      </c>
      <c r="D20" s="133">
        <v>5376</v>
      </c>
      <c r="E20" s="133">
        <v>280</v>
      </c>
      <c r="F20" s="133">
        <v>223.6</v>
      </c>
      <c r="G20" s="336">
        <f t="shared" si="0"/>
        <v>4.1592261904761907</v>
      </c>
      <c r="H20" s="133">
        <v>346</v>
      </c>
      <c r="I20" s="133">
        <v>2523</v>
      </c>
      <c r="J20" s="133">
        <v>35582</v>
      </c>
      <c r="K20" s="133">
        <v>20225.150000000001</v>
      </c>
      <c r="L20" s="336">
        <f t="shared" si="1"/>
        <v>801.63099484740394</v>
      </c>
      <c r="M20" s="133">
        <f>'ACP_Agri_9(i)'!C20+'ACP_Agri_9(ii)'!C20+'ACP_Agri_9(ii)'!H20</f>
        <v>29818</v>
      </c>
      <c r="N20" s="133">
        <f>'ACP_Agri_9(i)'!D20+'ACP_Agri_9(ii)'!D20+'ACP_Agri_9(ii)'!I20</f>
        <v>74530</v>
      </c>
      <c r="O20" s="133">
        <f>'ACP_Agri_9(i)'!E20+'ACP_Agri_9(ii)'!E20+'ACP_Agri_9(ii)'!J20</f>
        <v>102571</v>
      </c>
      <c r="P20" s="133">
        <f>'ACP_Agri_9(i)'!F20+'ACP_Agri_9(ii)'!F20+'ACP_Agri_9(ii)'!K20</f>
        <v>59695.35</v>
      </c>
      <c r="Q20" s="336">
        <f t="shared" si="2"/>
        <v>80.095733261773788</v>
      </c>
      <c r="R20" s="152"/>
      <c r="S20" s="152"/>
    </row>
    <row r="21" spans="1:19" ht="13.5" customHeight="1" x14ac:dyDescent="0.25">
      <c r="A21" s="172">
        <v>15</v>
      </c>
      <c r="B21" s="132" t="s">
        <v>24</v>
      </c>
      <c r="C21" s="133">
        <v>0</v>
      </c>
      <c r="D21" s="133">
        <v>0</v>
      </c>
      <c r="E21" s="133">
        <v>0</v>
      </c>
      <c r="F21" s="133">
        <v>0</v>
      </c>
      <c r="G21" s="336">
        <v>0</v>
      </c>
      <c r="H21" s="133">
        <v>0</v>
      </c>
      <c r="I21" s="133">
        <v>0</v>
      </c>
      <c r="J21" s="133">
        <v>0</v>
      </c>
      <c r="K21" s="133">
        <v>0</v>
      </c>
      <c r="L21" s="336">
        <v>0</v>
      </c>
      <c r="M21" s="133">
        <f>'ACP_Agri_9(i)'!C21+'ACP_Agri_9(ii)'!C21+'ACP_Agri_9(ii)'!H21</f>
        <v>158</v>
      </c>
      <c r="N21" s="133">
        <f>'ACP_Agri_9(i)'!D21+'ACP_Agri_9(ii)'!D21+'ACP_Agri_9(ii)'!I21</f>
        <v>215</v>
      </c>
      <c r="O21" s="133">
        <f>'ACP_Agri_9(i)'!E21+'ACP_Agri_9(ii)'!E21+'ACP_Agri_9(ii)'!J21</f>
        <v>198</v>
      </c>
      <c r="P21" s="133">
        <f>'ACP_Agri_9(i)'!F21+'ACP_Agri_9(ii)'!F21+'ACP_Agri_9(ii)'!K21</f>
        <v>178</v>
      </c>
      <c r="Q21" s="336">
        <f t="shared" si="2"/>
        <v>82.79069767441861</v>
      </c>
      <c r="R21" s="152"/>
      <c r="S21" s="152"/>
    </row>
    <row r="22" spans="1:19" ht="13.5" customHeight="1" x14ac:dyDescent="0.25">
      <c r="A22" s="172">
        <v>16</v>
      </c>
      <c r="B22" s="132" t="s">
        <v>25</v>
      </c>
      <c r="C22" s="133">
        <v>8</v>
      </c>
      <c r="D22" s="133">
        <v>40</v>
      </c>
      <c r="E22" s="133">
        <v>0</v>
      </c>
      <c r="F22" s="133">
        <v>0</v>
      </c>
      <c r="G22" s="336">
        <f t="shared" si="0"/>
        <v>0</v>
      </c>
      <c r="H22" s="133">
        <v>80</v>
      </c>
      <c r="I22" s="133">
        <v>484</v>
      </c>
      <c r="J22" s="133">
        <v>0</v>
      </c>
      <c r="K22" s="133">
        <v>0</v>
      </c>
      <c r="L22" s="336">
        <f t="shared" si="1"/>
        <v>0</v>
      </c>
      <c r="M22" s="133">
        <f>'ACP_Agri_9(i)'!C22+'ACP_Agri_9(ii)'!C22+'ACP_Agri_9(ii)'!H22</f>
        <v>536</v>
      </c>
      <c r="N22" s="133">
        <f>'ACP_Agri_9(i)'!D22+'ACP_Agri_9(ii)'!D22+'ACP_Agri_9(ii)'!I22</f>
        <v>1472</v>
      </c>
      <c r="O22" s="133">
        <f>'ACP_Agri_9(i)'!E22+'ACP_Agri_9(ii)'!E22+'ACP_Agri_9(ii)'!J22</f>
        <v>26</v>
      </c>
      <c r="P22" s="133">
        <f>'ACP_Agri_9(i)'!F22+'ACP_Agri_9(ii)'!F22+'ACP_Agri_9(ii)'!K22</f>
        <v>20</v>
      </c>
      <c r="Q22" s="336">
        <f t="shared" si="2"/>
        <v>1.3586956521739131</v>
      </c>
      <c r="R22" s="152"/>
      <c r="S22" s="152"/>
    </row>
    <row r="23" spans="1:19" ht="13.5" customHeight="1" x14ac:dyDescent="0.25">
      <c r="A23" s="172">
        <v>17</v>
      </c>
      <c r="B23" s="132" t="s">
        <v>26</v>
      </c>
      <c r="C23" s="133">
        <v>367</v>
      </c>
      <c r="D23" s="133">
        <v>2454</v>
      </c>
      <c r="E23" s="133">
        <v>0</v>
      </c>
      <c r="F23" s="133">
        <v>0</v>
      </c>
      <c r="G23" s="336">
        <f t="shared" si="0"/>
        <v>0</v>
      </c>
      <c r="H23" s="133">
        <v>410</v>
      </c>
      <c r="I23" s="133">
        <v>2391</v>
      </c>
      <c r="J23" s="133">
        <v>0</v>
      </c>
      <c r="K23" s="133">
        <v>0</v>
      </c>
      <c r="L23" s="336">
        <f t="shared" si="1"/>
        <v>0</v>
      </c>
      <c r="M23" s="133">
        <f>'ACP_Agri_9(i)'!C23+'ACP_Agri_9(ii)'!C23+'ACP_Agri_9(ii)'!H23</f>
        <v>10860</v>
      </c>
      <c r="N23" s="133">
        <f>'ACP_Agri_9(i)'!D23+'ACP_Agri_9(ii)'!D23+'ACP_Agri_9(ii)'!I23</f>
        <v>27785</v>
      </c>
      <c r="O23" s="133">
        <f>'ACP_Agri_9(i)'!E23+'ACP_Agri_9(ii)'!E23+'ACP_Agri_9(ii)'!J23</f>
        <v>9444</v>
      </c>
      <c r="P23" s="133">
        <f>'ACP_Agri_9(i)'!F23+'ACP_Agri_9(ii)'!F23+'ACP_Agri_9(ii)'!K23</f>
        <v>21163</v>
      </c>
      <c r="Q23" s="336">
        <f t="shared" si="2"/>
        <v>76.166996580888963</v>
      </c>
      <c r="R23" s="152"/>
      <c r="S23" s="152"/>
    </row>
    <row r="24" spans="1:19" ht="13.5" customHeight="1" x14ac:dyDescent="0.25">
      <c r="A24" s="172">
        <v>18</v>
      </c>
      <c r="B24" s="132" t="s">
        <v>27</v>
      </c>
      <c r="C24" s="133">
        <v>12</v>
      </c>
      <c r="D24" s="133">
        <v>60</v>
      </c>
      <c r="E24" s="133">
        <v>0</v>
      </c>
      <c r="F24" s="133">
        <v>0</v>
      </c>
      <c r="G24" s="336">
        <f t="shared" si="0"/>
        <v>0</v>
      </c>
      <c r="H24" s="133">
        <v>70</v>
      </c>
      <c r="I24" s="133">
        <v>360</v>
      </c>
      <c r="J24" s="133">
        <v>5</v>
      </c>
      <c r="K24" s="133">
        <v>29</v>
      </c>
      <c r="L24" s="336">
        <f t="shared" si="1"/>
        <v>8.0555555555555554</v>
      </c>
      <c r="M24" s="133">
        <f>'ACP_Agri_9(i)'!C24+'ACP_Agri_9(ii)'!C24+'ACP_Agri_9(ii)'!H24</f>
        <v>120</v>
      </c>
      <c r="N24" s="133">
        <f>'ACP_Agri_9(i)'!D24+'ACP_Agri_9(ii)'!D24+'ACP_Agri_9(ii)'!I24</f>
        <v>500</v>
      </c>
      <c r="O24" s="133">
        <f>'ACP_Agri_9(i)'!E24+'ACP_Agri_9(ii)'!E24+'ACP_Agri_9(ii)'!J24</f>
        <v>5</v>
      </c>
      <c r="P24" s="133">
        <f>'ACP_Agri_9(i)'!F24+'ACP_Agri_9(ii)'!F24+'ACP_Agri_9(ii)'!K24</f>
        <v>29</v>
      </c>
      <c r="Q24" s="336">
        <f t="shared" si="2"/>
        <v>5.8</v>
      </c>
      <c r="R24" s="152"/>
      <c r="S24" s="152"/>
    </row>
    <row r="25" spans="1:19" ht="13.5" customHeight="1" x14ac:dyDescent="0.25">
      <c r="A25" s="172">
        <v>19</v>
      </c>
      <c r="B25" s="132" t="s">
        <v>28</v>
      </c>
      <c r="C25" s="133">
        <v>96</v>
      </c>
      <c r="D25" s="133">
        <v>466</v>
      </c>
      <c r="E25" s="133">
        <v>4</v>
      </c>
      <c r="F25" s="133">
        <v>2175</v>
      </c>
      <c r="G25" s="336">
        <f t="shared" si="0"/>
        <v>466.73819742489269</v>
      </c>
      <c r="H25" s="133">
        <v>95</v>
      </c>
      <c r="I25" s="133">
        <v>678</v>
      </c>
      <c r="J25" s="133">
        <v>8</v>
      </c>
      <c r="K25" s="133">
        <v>18</v>
      </c>
      <c r="L25" s="336">
        <f t="shared" si="1"/>
        <v>2.6548672566371683</v>
      </c>
      <c r="M25" s="133">
        <f>'ACP_Agri_9(i)'!C25+'ACP_Agri_9(ii)'!C25+'ACP_Agri_9(ii)'!H25</f>
        <v>2991</v>
      </c>
      <c r="N25" s="133">
        <f>'ACP_Agri_9(i)'!D25+'ACP_Agri_9(ii)'!D25+'ACP_Agri_9(ii)'!I25</f>
        <v>6987</v>
      </c>
      <c r="O25" s="133">
        <f>'ACP_Agri_9(i)'!E25+'ACP_Agri_9(ii)'!E25+'ACP_Agri_9(ii)'!J25</f>
        <v>2913</v>
      </c>
      <c r="P25" s="133">
        <f>'ACP_Agri_9(i)'!F25+'ACP_Agri_9(ii)'!F25+'ACP_Agri_9(ii)'!K25</f>
        <v>7937</v>
      </c>
      <c r="Q25" s="336">
        <f t="shared" si="2"/>
        <v>113.5966795477315</v>
      </c>
      <c r="R25" s="152"/>
      <c r="S25" s="152"/>
    </row>
    <row r="26" spans="1:19" ht="13.5" customHeight="1" x14ac:dyDescent="0.25">
      <c r="A26" s="172">
        <v>20</v>
      </c>
      <c r="B26" s="132" t="s">
        <v>29</v>
      </c>
      <c r="C26" s="133">
        <v>3765</v>
      </c>
      <c r="D26" s="133">
        <v>18561</v>
      </c>
      <c r="E26" s="133">
        <v>83</v>
      </c>
      <c r="F26" s="133">
        <v>2508.35</v>
      </c>
      <c r="G26" s="336">
        <f t="shared" si="0"/>
        <v>13.514088680566779</v>
      </c>
      <c r="H26" s="133">
        <v>4610</v>
      </c>
      <c r="I26" s="133">
        <v>29639</v>
      </c>
      <c r="J26" s="133">
        <v>1340</v>
      </c>
      <c r="K26" s="133">
        <v>92084.95</v>
      </c>
      <c r="L26" s="336">
        <f t="shared" si="1"/>
        <v>310.68845102736259</v>
      </c>
      <c r="M26" s="133">
        <f>'ACP_Agri_9(i)'!C26+'ACP_Agri_9(ii)'!C26+'ACP_Agri_9(ii)'!H26</f>
        <v>142332</v>
      </c>
      <c r="N26" s="133">
        <f>'ACP_Agri_9(i)'!D26+'ACP_Agri_9(ii)'!D26+'ACP_Agri_9(ii)'!I26</f>
        <v>337899</v>
      </c>
      <c r="O26" s="133">
        <f>'ACP_Agri_9(i)'!E26+'ACP_Agri_9(ii)'!E26+'ACP_Agri_9(ii)'!J26</f>
        <v>111176</v>
      </c>
      <c r="P26" s="133">
        <f>'ACP_Agri_9(i)'!F26+'ACP_Agri_9(ii)'!F26+'ACP_Agri_9(ii)'!K26</f>
        <v>336213.64</v>
      </c>
      <c r="Q26" s="336">
        <f t="shared" si="2"/>
        <v>99.501223738454385</v>
      </c>
      <c r="R26" s="152"/>
      <c r="S26" s="152"/>
    </row>
    <row r="27" spans="1:19" ht="13.5" customHeight="1" x14ac:dyDescent="0.25">
      <c r="A27" s="172">
        <v>21</v>
      </c>
      <c r="B27" s="132" t="s">
        <v>30</v>
      </c>
      <c r="C27" s="133">
        <v>3104</v>
      </c>
      <c r="D27" s="133">
        <v>15840</v>
      </c>
      <c r="E27" s="133">
        <v>2</v>
      </c>
      <c r="F27" s="133">
        <v>500</v>
      </c>
      <c r="G27" s="336">
        <f t="shared" si="0"/>
        <v>3.1565656565656566</v>
      </c>
      <c r="H27" s="133">
        <v>4160</v>
      </c>
      <c r="I27" s="133">
        <v>25725</v>
      </c>
      <c r="J27" s="133">
        <v>327</v>
      </c>
      <c r="K27" s="133">
        <v>43734</v>
      </c>
      <c r="L27" s="336">
        <f t="shared" si="1"/>
        <v>170.0058309037901</v>
      </c>
      <c r="M27" s="133">
        <f>'ACP_Agri_9(i)'!C27+'ACP_Agri_9(ii)'!C27+'ACP_Agri_9(ii)'!H27</f>
        <v>137078</v>
      </c>
      <c r="N27" s="133">
        <f>'ACP_Agri_9(i)'!D27+'ACP_Agri_9(ii)'!D27+'ACP_Agri_9(ii)'!I27</f>
        <v>343685</v>
      </c>
      <c r="O27" s="133">
        <f>'ACP_Agri_9(i)'!E27+'ACP_Agri_9(ii)'!E27+'ACP_Agri_9(ii)'!J27</f>
        <v>112099</v>
      </c>
      <c r="P27" s="133">
        <f>'ACP_Agri_9(i)'!F27+'ACP_Agri_9(ii)'!F27+'ACP_Agri_9(ii)'!K27</f>
        <v>255917</v>
      </c>
      <c r="Q27" s="336">
        <f t="shared" si="2"/>
        <v>74.462662030638526</v>
      </c>
      <c r="R27" s="152"/>
      <c r="S27" s="152"/>
    </row>
    <row r="28" spans="1:19" ht="13.5" customHeight="1" x14ac:dyDescent="0.25">
      <c r="A28" s="172">
        <v>22</v>
      </c>
      <c r="B28" s="132" t="s">
        <v>31</v>
      </c>
      <c r="C28" s="133">
        <v>1407</v>
      </c>
      <c r="D28" s="133">
        <v>8044</v>
      </c>
      <c r="E28" s="133">
        <v>48</v>
      </c>
      <c r="F28" s="133">
        <v>2459</v>
      </c>
      <c r="G28" s="336">
        <f t="shared" si="0"/>
        <v>30.56936847339632</v>
      </c>
      <c r="H28" s="133">
        <v>1620</v>
      </c>
      <c r="I28" s="133">
        <v>10823</v>
      </c>
      <c r="J28" s="133">
        <v>667</v>
      </c>
      <c r="K28" s="133">
        <v>6641</v>
      </c>
      <c r="L28" s="336">
        <f t="shared" si="1"/>
        <v>61.360066524993073</v>
      </c>
      <c r="M28" s="133">
        <f>'ACP_Agri_9(i)'!C28+'ACP_Agri_9(ii)'!C28+'ACP_Agri_9(ii)'!H28</f>
        <v>40537</v>
      </c>
      <c r="N28" s="133">
        <f>'ACP_Agri_9(i)'!D28+'ACP_Agri_9(ii)'!D28+'ACP_Agri_9(ii)'!I28</f>
        <v>96004</v>
      </c>
      <c r="O28" s="133">
        <f>'ACP_Agri_9(i)'!E28+'ACP_Agri_9(ii)'!E28+'ACP_Agri_9(ii)'!J28</f>
        <v>28514</v>
      </c>
      <c r="P28" s="133">
        <f>'ACP_Agri_9(i)'!F28+'ACP_Agri_9(ii)'!F28+'ACP_Agri_9(ii)'!K28</f>
        <v>69696</v>
      </c>
      <c r="Q28" s="336">
        <f t="shared" si="2"/>
        <v>72.596975126036412</v>
      </c>
      <c r="R28" s="152"/>
      <c r="S28" s="152"/>
    </row>
    <row r="29" spans="1:19" ht="13.5" customHeight="1" x14ac:dyDescent="0.25">
      <c r="A29" s="172">
        <v>23</v>
      </c>
      <c r="B29" s="132" t="s">
        <v>32</v>
      </c>
      <c r="C29" s="133">
        <v>931</v>
      </c>
      <c r="D29" s="133">
        <v>5053</v>
      </c>
      <c r="E29" s="133">
        <v>0</v>
      </c>
      <c r="F29" s="133">
        <v>0</v>
      </c>
      <c r="G29" s="336">
        <f t="shared" si="0"/>
        <v>0</v>
      </c>
      <c r="H29" s="133">
        <v>373</v>
      </c>
      <c r="I29" s="133">
        <v>2082</v>
      </c>
      <c r="J29" s="133">
        <v>78</v>
      </c>
      <c r="K29" s="133">
        <v>6349</v>
      </c>
      <c r="L29" s="336">
        <f t="shared" si="1"/>
        <v>304.94716618635925</v>
      </c>
      <c r="M29" s="133">
        <f>'ACP_Agri_9(i)'!C29+'ACP_Agri_9(ii)'!C29+'ACP_Agri_9(ii)'!H29</f>
        <v>10266</v>
      </c>
      <c r="N29" s="133">
        <f>'ACP_Agri_9(i)'!D29+'ACP_Agri_9(ii)'!D29+'ACP_Agri_9(ii)'!I29</f>
        <v>26087</v>
      </c>
      <c r="O29" s="133">
        <f>'ACP_Agri_9(i)'!E29+'ACP_Agri_9(ii)'!E29+'ACP_Agri_9(ii)'!J29</f>
        <v>53703</v>
      </c>
      <c r="P29" s="133">
        <f>'ACP_Agri_9(i)'!F29+'ACP_Agri_9(ii)'!F29+'ACP_Agri_9(ii)'!K29</f>
        <v>47339</v>
      </c>
      <c r="Q29" s="336">
        <f t="shared" si="2"/>
        <v>181.46586422355963</v>
      </c>
      <c r="R29" s="152"/>
      <c r="S29" s="152"/>
    </row>
    <row r="30" spans="1:19" ht="13.5" customHeight="1" x14ac:dyDescent="0.25">
      <c r="A30" s="172">
        <v>24</v>
      </c>
      <c r="B30" s="132" t="s">
        <v>33</v>
      </c>
      <c r="C30" s="133">
        <v>795</v>
      </c>
      <c r="D30" s="133">
        <v>6071</v>
      </c>
      <c r="E30" s="133">
        <v>0</v>
      </c>
      <c r="F30" s="133">
        <v>0</v>
      </c>
      <c r="G30" s="336">
        <f t="shared" si="0"/>
        <v>0</v>
      </c>
      <c r="H30" s="133">
        <v>477</v>
      </c>
      <c r="I30" s="133">
        <v>2959</v>
      </c>
      <c r="J30" s="133">
        <v>6</v>
      </c>
      <c r="K30" s="133">
        <v>561</v>
      </c>
      <c r="L30" s="336">
        <f t="shared" si="1"/>
        <v>18.959107806691449</v>
      </c>
      <c r="M30" s="133">
        <f>'ACP_Agri_9(i)'!C30+'ACP_Agri_9(ii)'!C30+'ACP_Agri_9(ii)'!H30</f>
        <v>13108</v>
      </c>
      <c r="N30" s="133">
        <f>'ACP_Agri_9(i)'!D30+'ACP_Agri_9(ii)'!D30+'ACP_Agri_9(ii)'!I30</f>
        <v>34673</v>
      </c>
      <c r="O30" s="133">
        <f>'ACP_Agri_9(i)'!E30+'ACP_Agri_9(ii)'!E30+'ACP_Agri_9(ii)'!J30</f>
        <v>104243</v>
      </c>
      <c r="P30" s="133">
        <f>'ACP_Agri_9(i)'!F30+'ACP_Agri_9(ii)'!F30+'ACP_Agri_9(ii)'!K30</f>
        <v>57780</v>
      </c>
      <c r="Q30" s="336">
        <f t="shared" si="2"/>
        <v>166.64263259596805</v>
      </c>
      <c r="R30" s="152"/>
      <c r="S30" s="152"/>
    </row>
    <row r="31" spans="1:19" ht="13.5" customHeight="1" x14ac:dyDescent="0.25">
      <c r="A31" s="172">
        <v>25</v>
      </c>
      <c r="B31" s="132" t="s">
        <v>34</v>
      </c>
      <c r="C31" s="133">
        <v>6</v>
      </c>
      <c r="D31" s="133">
        <v>30</v>
      </c>
      <c r="E31" s="133">
        <v>0</v>
      </c>
      <c r="F31" s="133">
        <v>0</v>
      </c>
      <c r="G31" s="336">
        <f t="shared" si="0"/>
        <v>0</v>
      </c>
      <c r="H31" s="133">
        <v>74</v>
      </c>
      <c r="I31" s="133">
        <v>540</v>
      </c>
      <c r="J31" s="133">
        <v>0</v>
      </c>
      <c r="K31" s="133">
        <v>0</v>
      </c>
      <c r="L31" s="336">
        <f t="shared" si="1"/>
        <v>0</v>
      </c>
      <c r="M31" s="133">
        <f>'ACP_Agri_9(i)'!C31+'ACP_Agri_9(ii)'!C31+'ACP_Agri_9(ii)'!H31</f>
        <v>116</v>
      </c>
      <c r="N31" s="133">
        <f>'ACP_Agri_9(i)'!D31+'ACP_Agri_9(ii)'!D31+'ACP_Agri_9(ii)'!I31</f>
        <v>646</v>
      </c>
      <c r="O31" s="133">
        <f>'ACP_Agri_9(i)'!E31+'ACP_Agri_9(ii)'!E31+'ACP_Agri_9(ii)'!J31</f>
        <v>0</v>
      </c>
      <c r="P31" s="133">
        <f>'ACP_Agri_9(i)'!F31+'ACP_Agri_9(ii)'!F31+'ACP_Agri_9(ii)'!K31</f>
        <v>0</v>
      </c>
      <c r="Q31" s="336">
        <f t="shared" si="2"/>
        <v>0</v>
      </c>
      <c r="R31" s="152"/>
      <c r="S31" s="152"/>
    </row>
    <row r="32" spans="1:19" ht="13.5" customHeight="1" x14ac:dyDescent="0.25">
      <c r="A32" s="172">
        <v>26</v>
      </c>
      <c r="B32" s="132" t="s">
        <v>35</v>
      </c>
      <c r="C32" s="133">
        <v>13</v>
      </c>
      <c r="D32" s="133">
        <v>69</v>
      </c>
      <c r="E32" s="133">
        <v>2</v>
      </c>
      <c r="F32" s="133">
        <v>48</v>
      </c>
      <c r="G32" s="336">
        <f t="shared" si="0"/>
        <v>69.565217391304344</v>
      </c>
      <c r="H32" s="133">
        <v>173</v>
      </c>
      <c r="I32" s="133">
        <v>1048</v>
      </c>
      <c r="J32" s="133">
        <v>13</v>
      </c>
      <c r="K32" s="133">
        <v>1152</v>
      </c>
      <c r="L32" s="336">
        <f t="shared" si="1"/>
        <v>109.92366412213741</v>
      </c>
      <c r="M32" s="133">
        <f>'ACP_Agri_9(i)'!C32+'ACP_Agri_9(ii)'!C32+'ACP_Agri_9(ii)'!H32</f>
        <v>842</v>
      </c>
      <c r="N32" s="133">
        <f>'ACP_Agri_9(i)'!D32+'ACP_Agri_9(ii)'!D32+'ACP_Agri_9(ii)'!I32</f>
        <v>2668</v>
      </c>
      <c r="O32" s="133">
        <f>'ACP_Agri_9(i)'!E32+'ACP_Agri_9(ii)'!E32+'ACP_Agri_9(ii)'!J32</f>
        <v>82</v>
      </c>
      <c r="P32" s="133">
        <f>'ACP_Agri_9(i)'!F32+'ACP_Agri_9(ii)'!F32+'ACP_Agri_9(ii)'!K32</f>
        <v>1489</v>
      </c>
      <c r="Q32" s="336">
        <f t="shared" si="2"/>
        <v>55.809595202398803</v>
      </c>
      <c r="R32" s="152"/>
      <c r="S32" s="152"/>
    </row>
    <row r="33" spans="1:19" ht="13.5" customHeight="1" x14ac:dyDescent="0.25">
      <c r="A33" s="172">
        <v>27</v>
      </c>
      <c r="B33" s="132" t="s">
        <v>36</v>
      </c>
      <c r="C33" s="133">
        <v>13</v>
      </c>
      <c r="D33" s="133">
        <v>62</v>
      </c>
      <c r="E33" s="133">
        <v>0</v>
      </c>
      <c r="F33" s="133">
        <v>0</v>
      </c>
      <c r="G33" s="336">
        <f t="shared" si="0"/>
        <v>0</v>
      </c>
      <c r="H33" s="133">
        <v>109</v>
      </c>
      <c r="I33" s="133">
        <v>715</v>
      </c>
      <c r="J33" s="133">
        <v>0</v>
      </c>
      <c r="K33" s="133">
        <v>0</v>
      </c>
      <c r="L33" s="336">
        <f t="shared" si="1"/>
        <v>0</v>
      </c>
      <c r="M33" s="133">
        <f>'ACP_Agri_9(i)'!C33+'ACP_Agri_9(ii)'!C33+'ACP_Agri_9(ii)'!H33</f>
        <v>261</v>
      </c>
      <c r="N33" s="133">
        <f>'ACP_Agri_9(i)'!D33+'ACP_Agri_9(ii)'!D33+'ACP_Agri_9(ii)'!I33</f>
        <v>1106</v>
      </c>
      <c r="O33" s="133">
        <f>'ACP_Agri_9(i)'!E33+'ACP_Agri_9(ii)'!E33+'ACP_Agri_9(ii)'!J33</f>
        <v>0</v>
      </c>
      <c r="P33" s="133">
        <f>'ACP_Agri_9(i)'!F33+'ACP_Agri_9(ii)'!F33+'ACP_Agri_9(ii)'!K33</f>
        <v>0</v>
      </c>
      <c r="Q33" s="336">
        <f t="shared" si="2"/>
        <v>0</v>
      </c>
      <c r="R33" s="152"/>
      <c r="S33" s="152"/>
    </row>
    <row r="34" spans="1:19" ht="13.5" customHeight="1" x14ac:dyDescent="0.25">
      <c r="A34" s="172">
        <v>28</v>
      </c>
      <c r="B34" s="132" t="s">
        <v>37</v>
      </c>
      <c r="C34" s="133">
        <v>1763</v>
      </c>
      <c r="D34" s="133">
        <v>6703</v>
      </c>
      <c r="E34" s="133">
        <v>92</v>
      </c>
      <c r="F34" s="133">
        <v>4672.8500000000004</v>
      </c>
      <c r="G34" s="336">
        <f t="shared" si="0"/>
        <v>69.712815157392228</v>
      </c>
      <c r="H34" s="133">
        <v>1047</v>
      </c>
      <c r="I34" s="133">
        <v>7338</v>
      </c>
      <c r="J34" s="133">
        <v>431</v>
      </c>
      <c r="K34" s="133">
        <v>38145.94</v>
      </c>
      <c r="L34" s="336">
        <f t="shared" si="1"/>
        <v>519.84110111747066</v>
      </c>
      <c r="M34" s="133">
        <f>'ACP_Agri_9(i)'!C34+'ACP_Agri_9(ii)'!C34+'ACP_Agri_9(ii)'!H34</f>
        <v>23585</v>
      </c>
      <c r="N34" s="133">
        <f>'ACP_Agri_9(i)'!D34+'ACP_Agri_9(ii)'!D34+'ACP_Agri_9(ii)'!I34</f>
        <v>60600</v>
      </c>
      <c r="O34" s="133">
        <f>'ACP_Agri_9(i)'!E34+'ACP_Agri_9(ii)'!E34+'ACP_Agri_9(ii)'!J34</f>
        <v>61102</v>
      </c>
      <c r="P34" s="133">
        <f>'ACP_Agri_9(i)'!F34+'ACP_Agri_9(ii)'!F34+'ACP_Agri_9(ii)'!K34</f>
        <v>112126.24</v>
      </c>
      <c r="Q34" s="336">
        <f t="shared" si="2"/>
        <v>185.02679867986799</v>
      </c>
      <c r="R34" s="152"/>
      <c r="S34" s="152"/>
    </row>
    <row r="35" spans="1:19" ht="13.5" customHeight="1" x14ac:dyDescent="0.25">
      <c r="A35" s="172">
        <v>29</v>
      </c>
      <c r="B35" s="132" t="s">
        <v>38</v>
      </c>
      <c r="C35" s="133">
        <v>28</v>
      </c>
      <c r="D35" s="133">
        <v>140</v>
      </c>
      <c r="E35" s="133">
        <v>0</v>
      </c>
      <c r="F35" s="133">
        <v>0</v>
      </c>
      <c r="G35" s="336">
        <f t="shared" si="0"/>
        <v>0</v>
      </c>
      <c r="H35" s="133">
        <v>118</v>
      </c>
      <c r="I35" s="133">
        <v>758</v>
      </c>
      <c r="J35" s="133">
        <v>26</v>
      </c>
      <c r="K35" s="133">
        <v>49</v>
      </c>
      <c r="L35" s="336">
        <f t="shared" si="1"/>
        <v>6.4643799472295518</v>
      </c>
      <c r="M35" s="133">
        <f>'ACP_Agri_9(i)'!C35+'ACP_Agri_9(ii)'!C35+'ACP_Agri_9(ii)'!H35</f>
        <v>866</v>
      </c>
      <c r="N35" s="133">
        <f>'ACP_Agri_9(i)'!D35+'ACP_Agri_9(ii)'!D35+'ACP_Agri_9(ii)'!I35</f>
        <v>2492</v>
      </c>
      <c r="O35" s="133">
        <f>'ACP_Agri_9(i)'!E35+'ACP_Agri_9(ii)'!E35+'ACP_Agri_9(ii)'!J35</f>
        <v>26</v>
      </c>
      <c r="P35" s="133">
        <f>'ACP_Agri_9(i)'!F35+'ACP_Agri_9(ii)'!F35+'ACP_Agri_9(ii)'!K35</f>
        <v>49</v>
      </c>
      <c r="Q35" s="336">
        <f t="shared" si="2"/>
        <v>1.9662921348314606</v>
      </c>
      <c r="R35" s="152"/>
      <c r="S35" s="152"/>
    </row>
    <row r="36" spans="1:19" ht="13.5" customHeight="1" x14ac:dyDescent="0.25">
      <c r="A36" s="172">
        <v>30</v>
      </c>
      <c r="B36" s="132" t="s">
        <v>39</v>
      </c>
      <c r="C36" s="133">
        <v>184</v>
      </c>
      <c r="D36" s="133">
        <v>1383</v>
      </c>
      <c r="E36" s="133">
        <v>0</v>
      </c>
      <c r="F36" s="133">
        <v>0</v>
      </c>
      <c r="G36" s="336">
        <f t="shared" si="0"/>
        <v>0</v>
      </c>
      <c r="H36" s="133">
        <v>288</v>
      </c>
      <c r="I36" s="133">
        <v>2088</v>
      </c>
      <c r="J36" s="133">
        <v>23</v>
      </c>
      <c r="K36" s="133">
        <v>1757</v>
      </c>
      <c r="L36" s="336">
        <f t="shared" si="1"/>
        <v>84.14750957854406</v>
      </c>
      <c r="M36" s="133">
        <f>'ACP_Agri_9(i)'!C36+'ACP_Agri_9(ii)'!C36+'ACP_Agri_9(ii)'!H36</f>
        <v>8423</v>
      </c>
      <c r="N36" s="133">
        <f>'ACP_Agri_9(i)'!D36+'ACP_Agri_9(ii)'!D36+'ACP_Agri_9(ii)'!I36</f>
        <v>20721</v>
      </c>
      <c r="O36" s="133">
        <f>'ACP_Agri_9(i)'!E36+'ACP_Agri_9(ii)'!E36+'ACP_Agri_9(ii)'!J36</f>
        <v>31543</v>
      </c>
      <c r="P36" s="133">
        <f>'ACP_Agri_9(i)'!F36+'ACP_Agri_9(ii)'!F36+'ACP_Agri_9(ii)'!K36</f>
        <v>31089</v>
      </c>
      <c r="Q36" s="336">
        <f t="shared" si="2"/>
        <v>150.03619516432605</v>
      </c>
      <c r="R36" s="152"/>
      <c r="S36" s="152"/>
    </row>
    <row r="37" spans="1:19" ht="13.5" customHeight="1" x14ac:dyDescent="0.25">
      <c r="A37" s="172">
        <v>31</v>
      </c>
      <c r="B37" s="132" t="s">
        <v>40</v>
      </c>
      <c r="C37" s="133">
        <v>12</v>
      </c>
      <c r="D37" s="133">
        <v>60</v>
      </c>
      <c r="E37" s="133">
        <v>0</v>
      </c>
      <c r="F37" s="133">
        <v>0</v>
      </c>
      <c r="G37" s="336">
        <f t="shared" si="0"/>
        <v>0</v>
      </c>
      <c r="H37" s="133">
        <v>156</v>
      </c>
      <c r="I37" s="133">
        <v>972</v>
      </c>
      <c r="J37" s="133">
        <v>314</v>
      </c>
      <c r="K37" s="133">
        <v>760</v>
      </c>
      <c r="L37" s="336">
        <f t="shared" si="1"/>
        <v>78.189300411522638</v>
      </c>
      <c r="M37" s="133">
        <f>'ACP_Agri_9(i)'!C37+'ACP_Agri_9(ii)'!C37+'ACP_Agri_9(ii)'!H37</f>
        <v>633</v>
      </c>
      <c r="N37" s="133">
        <f>'ACP_Agri_9(i)'!D37+'ACP_Agri_9(ii)'!D37+'ACP_Agri_9(ii)'!I37</f>
        <v>2010</v>
      </c>
      <c r="O37" s="133">
        <f>'ACP_Agri_9(i)'!E37+'ACP_Agri_9(ii)'!E37+'ACP_Agri_9(ii)'!J37</f>
        <v>623</v>
      </c>
      <c r="P37" s="133">
        <f>'ACP_Agri_9(i)'!F37+'ACP_Agri_9(ii)'!F37+'ACP_Agri_9(ii)'!K37</f>
        <v>1314</v>
      </c>
      <c r="Q37" s="336">
        <f t="shared" si="2"/>
        <v>65.373134328358205</v>
      </c>
      <c r="R37" s="152"/>
      <c r="S37" s="152"/>
    </row>
    <row r="38" spans="1:19" ht="13.5" customHeight="1" x14ac:dyDescent="0.25">
      <c r="A38" s="172">
        <v>32</v>
      </c>
      <c r="B38" s="132" t="s">
        <v>41</v>
      </c>
      <c r="C38" s="133">
        <v>27</v>
      </c>
      <c r="D38" s="133">
        <v>143</v>
      </c>
      <c r="E38" s="133">
        <v>0</v>
      </c>
      <c r="F38" s="133">
        <v>0</v>
      </c>
      <c r="G38" s="336">
        <f t="shared" si="0"/>
        <v>0</v>
      </c>
      <c r="H38" s="133">
        <v>82</v>
      </c>
      <c r="I38" s="133">
        <v>429</v>
      </c>
      <c r="J38" s="133">
        <v>0</v>
      </c>
      <c r="K38" s="133">
        <v>0</v>
      </c>
      <c r="L38" s="336">
        <f t="shared" si="1"/>
        <v>0</v>
      </c>
      <c r="M38" s="133">
        <f>'ACP_Agri_9(i)'!C38+'ACP_Agri_9(ii)'!C38+'ACP_Agri_9(ii)'!H38</f>
        <v>264</v>
      </c>
      <c r="N38" s="133">
        <f>'ACP_Agri_9(i)'!D38+'ACP_Agri_9(ii)'!D38+'ACP_Agri_9(ii)'!I38</f>
        <v>1270</v>
      </c>
      <c r="O38" s="133">
        <f>'ACP_Agri_9(i)'!E38+'ACP_Agri_9(ii)'!E38+'ACP_Agri_9(ii)'!J38</f>
        <v>0</v>
      </c>
      <c r="P38" s="133">
        <f>'ACP_Agri_9(i)'!F38+'ACP_Agri_9(ii)'!F38+'ACP_Agri_9(ii)'!K38</f>
        <v>0</v>
      </c>
      <c r="Q38" s="336">
        <f t="shared" si="2"/>
        <v>0</v>
      </c>
      <c r="R38" s="152"/>
      <c r="S38" s="152"/>
    </row>
    <row r="39" spans="1:19" ht="13.5" customHeight="1" x14ac:dyDescent="0.25">
      <c r="A39" s="172">
        <v>33</v>
      </c>
      <c r="B39" s="132" t="s">
        <v>42</v>
      </c>
      <c r="C39" s="133">
        <v>0</v>
      </c>
      <c r="D39" s="133">
        <v>0</v>
      </c>
      <c r="E39" s="133">
        <v>0</v>
      </c>
      <c r="F39" s="133">
        <v>0</v>
      </c>
      <c r="G39" s="336">
        <v>0</v>
      </c>
      <c r="H39" s="133">
        <v>0</v>
      </c>
      <c r="I39" s="133">
        <v>0</v>
      </c>
      <c r="J39" s="133">
        <v>0</v>
      </c>
      <c r="K39" s="133">
        <v>0</v>
      </c>
      <c r="L39" s="336">
        <v>0</v>
      </c>
      <c r="M39" s="133">
        <f>'ACP_Agri_9(i)'!C39+'ACP_Agri_9(ii)'!C39+'ACP_Agri_9(ii)'!H39</f>
        <v>656</v>
      </c>
      <c r="N39" s="133">
        <f>'ACP_Agri_9(i)'!D39+'ACP_Agri_9(ii)'!D39+'ACP_Agri_9(ii)'!I39</f>
        <v>1640</v>
      </c>
      <c r="O39" s="133">
        <f>'ACP_Agri_9(i)'!E39+'ACP_Agri_9(ii)'!E39+'ACP_Agri_9(ii)'!J39</f>
        <v>361</v>
      </c>
      <c r="P39" s="133">
        <f>'ACP_Agri_9(i)'!F39+'ACP_Agri_9(ii)'!F39+'ACP_Agri_9(ii)'!K39</f>
        <v>573.04999999999995</v>
      </c>
      <c r="Q39" s="336">
        <f t="shared" si="2"/>
        <v>34.942073170731703</v>
      </c>
      <c r="R39" s="152"/>
      <c r="S39" s="152"/>
    </row>
    <row r="40" spans="1:19" ht="13.5" customHeight="1" x14ac:dyDescent="0.25">
      <c r="A40" s="172">
        <v>34</v>
      </c>
      <c r="B40" s="132" t="s">
        <v>43</v>
      </c>
      <c r="C40" s="133">
        <v>737</v>
      </c>
      <c r="D40" s="133">
        <v>3578</v>
      </c>
      <c r="E40" s="133">
        <v>3</v>
      </c>
      <c r="F40" s="133">
        <v>529</v>
      </c>
      <c r="G40" s="336">
        <f t="shared" si="0"/>
        <v>14.784795975405254</v>
      </c>
      <c r="H40" s="133">
        <v>601</v>
      </c>
      <c r="I40" s="133">
        <v>4447</v>
      </c>
      <c r="J40" s="133">
        <v>86</v>
      </c>
      <c r="K40" s="133">
        <v>35900</v>
      </c>
      <c r="L40" s="336">
        <f t="shared" si="1"/>
        <v>807.28581065887113</v>
      </c>
      <c r="M40" s="133">
        <f>'ACP_Agri_9(i)'!C40+'ACP_Agri_9(ii)'!C40+'ACP_Agri_9(ii)'!H40</f>
        <v>9458</v>
      </c>
      <c r="N40" s="133">
        <f>'ACP_Agri_9(i)'!D40+'ACP_Agri_9(ii)'!D40+'ACP_Agri_9(ii)'!I40</f>
        <v>26987</v>
      </c>
      <c r="O40" s="133">
        <f>'ACP_Agri_9(i)'!E40+'ACP_Agri_9(ii)'!E40+'ACP_Agri_9(ii)'!J40</f>
        <v>35763</v>
      </c>
      <c r="P40" s="133">
        <f>'ACP_Agri_9(i)'!F40+'ACP_Agri_9(ii)'!F40+'ACP_Agri_9(ii)'!K40</f>
        <v>58053</v>
      </c>
      <c r="Q40" s="336">
        <f t="shared" si="2"/>
        <v>215.11468484826028</v>
      </c>
      <c r="R40" s="152"/>
      <c r="S40" s="152"/>
    </row>
    <row r="41" spans="1:19" s="160" customFormat="1" ht="13.5" customHeight="1" x14ac:dyDescent="0.2">
      <c r="A41" s="171"/>
      <c r="B41" s="134" t="s">
        <v>118</v>
      </c>
      <c r="C41" s="174">
        <f t="shared" ref="C41" si="4">SUM(C19:C40)</f>
        <v>16032</v>
      </c>
      <c r="D41" s="174">
        <f t="shared" ref="D41:P41" si="5">SUM(D19:D40)</f>
        <v>85398</v>
      </c>
      <c r="E41" s="174">
        <f t="shared" si="5"/>
        <v>569</v>
      </c>
      <c r="F41" s="174">
        <f t="shared" si="5"/>
        <v>14699.44</v>
      </c>
      <c r="G41" s="338">
        <f t="shared" si="0"/>
        <v>17.212862127918687</v>
      </c>
      <c r="H41" s="174">
        <f t="shared" si="5"/>
        <v>17534</v>
      </c>
      <c r="I41" s="174">
        <f t="shared" si="5"/>
        <v>113549</v>
      </c>
      <c r="J41" s="174">
        <f t="shared" si="5"/>
        <v>39161</v>
      </c>
      <c r="K41" s="174">
        <f t="shared" si="5"/>
        <v>259529.58000000002</v>
      </c>
      <c r="L41" s="338">
        <f t="shared" si="1"/>
        <v>228.56174867237934</v>
      </c>
      <c r="M41" s="174">
        <f t="shared" si="5"/>
        <v>511229</v>
      </c>
      <c r="N41" s="174">
        <f t="shared" si="5"/>
        <v>1286378</v>
      </c>
      <c r="O41" s="174">
        <f t="shared" si="5"/>
        <v>680367</v>
      </c>
      <c r="P41" s="174">
        <f t="shared" si="5"/>
        <v>1161634.7100000002</v>
      </c>
      <c r="Q41" s="338">
        <f t="shared" si="2"/>
        <v>90.302750047031282</v>
      </c>
      <c r="R41" s="153"/>
      <c r="S41" s="153"/>
    </row>
    <row r="42" spans="1:19" s="160" customFormat="1" ht="13.5" customHeight="1" x14ac:dyDescent="0.2">
      <c r="A42" s="171"/>
      <c r="B42" s="134" t="s">
        <v>45</v>
      </c>
      <c r="C42" s="174">
        <f t="shared" ref="C42" si="6">C41+C18</f>
        <v>80542</v>
      </c>
      <c r="D42" s="174">
        <f t="shared" ref="D42:P42" si="7">D41+D18</f>
        <v>448071</v>
      </c>
      <c r="E42" s="174">
        <f t="shared" si="7"/>
        <v>2367</v>
      </c>
      <c r="F42" s="174">
        <f t="shared" si="7"/>
        <v>64286.460000000006</v>
      </c>
      <c r="G42" s="338">
        <f t="shared" si="0"/>
        <v>14.347382446085556</v>
      </c>
      <c r="H42" s="174">
        <f t="shared" si="7"/>
        <v>89123</v>
      </c>
      <c r="I42" s="174">
        <f t="shared" si="7"/>
        <v>554511</v>
      </c>
      <c r="J42" s="174">
        <f t="shared" si="7"/>
        <v>63533</v>
      </c>
      <c r="K42" s="174">
        <f t="shared" si="7"/>
        <v>547287.89</v>
      </c>
      <c r="L42" s="338">
        <f t="shared" si="1"/>
        <v>98.697391034623294</v>
      </c>
      <c r="M42" s="174">
        <f t="shared" si="7"/>
        <v>3918937</v>
      </c>
      <c r="N42" s="174">
        <f t="shared" si="7"/>
        <v>9713087</v>
      </c>
      <c r="O42" s="174">
        <f t="shared" si="7"/>
        <v>2185662</v>
      </c>
      <c r="P42" s="174">
        <f t="shared" si="7"/>
        <v>3951074.5600000005</v>
      </c>
      <c r="Q42" s="338">
        <f t="shared" si="2"/>
        <v>40.677845879481985</v>
      </c>
      <c r="R42" s="153"/>
      <c r="S42" s="153"/>
    </row>
    <row r="43" spans="1:19" ht="13.5" customHeight="1" x14ac:dyDescent="0.25">
      <c r="A43" s="172">
        <v>35</v>
      </c>
      <c r="B43" s="132" t="s">
        <v>46</v>
      </c>
      <c r="C43" s="133">
        <v>2673</v>
      </c>
      <c r="D43" s="133">
        <v>23074</v>
      </c>
      <c r="E43" s="133">
        <v>54</v>
      </c>
      <c r="F43" s="133">
        <v>6890</v>
      </c>
      <c r="G43" s="336">
        <f t="shared" si="0"/>
        <v>29.860448990205427</v>
      </c>
      <c r="H43" s="133">
        <v>5562</v>
      </c>
      <c r="I43" s="133">
        <v>34563</v>
      </c>
      <c r="J43" s="133">
        <v>16</v>
      </c>
      <c r="K43" s="133">
        <v>40</v>
      </c>
      <c r="L43" s="336">
        <f t="shared" si="1"/>
        <v>0.11573069467349478</v>
      </c>
      <c r="M43" s="133">
        <f>'ACP_Agri_9(i)'!C43+'ACP_Agri_9(ii)'!C43+'ACP_Agri_9(ii)'!H43</f>
        <v>461131</v>
      </c>
      <c r="N43" s="133">
        <f>'ACP_Agri_9(i)'!D43+'ACP_Agri_9(ii)'!D43+'ACP_Agri_9(ii)'!I43</f>
        <v>1037347</v>
      </c>
      <c r="O43" s="133">
        <f>'ACP_Agri_9(i)'!E43+'ACP_Agri_9(ii)'!E43+'ACP_Agri_9(ii)'!J43</f>
        <v>100903</v>
      </c>
      <c r="P43" s="133">
        <f>'ACP_Agri_9(i)'!F43+'ACP_Agri_9(ii)'!F43+'ACP_Agri_9(ii)'!K43</f>
        <v>132884</v>
      </c>
      <c r="Q43" s="336">
        <f t="shared" si="2"/>
        <v>12.809985472556434</v>
      </c>
      <c r="R43" s="152"/>
      <c r="S43" s="152"/>
    </row>
    <row r="44" spans="1:19" ht="13.5" customHeight="1" x14ac:dyDescent="0.25">
      <c r="A44" s="172">
        <v>36</v>
      </c>
      <c r="B44" s="132" t="s">
        <v>47</v>
      </c>
      <c r="C44" s="133">
        <v>4445</v>
      </c>
      <c r="D44" s="133">
        <v>23279</v>
      </c>
      <c r="E44" s="133">
        <v>7</v>
      </c>
      <c r="F44" s="133">
        <v>562.49</v>
      </c>
      <c r="G44" s="336">
        <f t="shared" si="0"/>
        <v>2.4162979509429099</v>
      </c>
      <c r="H44" s="133">
        <v>4591</v>
      </c>
      <c r="I44" s="133">
        <v>28265</v>
      </c>
      <c r="J44" s="133">
        <v>32</v>
      </c>
      <c r="K44" s="133">
        <v>193.18</v>
      </c>
      <c r="L44" s="336">
        <f t="shared" si="1"/>
        <v>0.68346010967627813</v>
      </c>
      <c r="M44" s="133">
        <f>'ACP_Agri_9(i)'!C44+'ACP_Agri_9(ii)'!C44+'ACP_Agri_9(ii)'!H44</f>
        <v>318052</v>
      </c>
      <c r="N44" s="133">
        <f>'ACP_Agri_9(i)'!D44+'ACP_Agri_9(ii)'!D44+'ACP_Agri_9(ii)'!I44</f>
        <v>706213</v>
      </c>
      <c r="O44" s="133">
        <f>'ACP_Agri_9(i)'!E44+'ACP_Agri_9(ii)'!E44+'ACP_Agri_9(ii)'!J44</f>
        <v>322384</v>
      </c>
      <c r="P44" s="133">
        <f>'ACP_Agri_9(i)'!F44+'ACP_Agri_9(ii)'!F44+'ACP_Agri_9(ii)'!K44</f>
        <v>336196.07</v>
      </c>
      <c r="Q44" s="336">
        <f t="shared" si="2"/>
        <v>47.605477384301906</v>
      </c>
      <c r="R44" s="152"/>
      <c r="S44" s="152"/>
    </row>
    <row r="45" spans="1:19" s="160" customFormat="1" ht="13.5" customHeight="1" x14ac:dyDescent="0.2">
      <c r="A45" s="171"/>
      <c r="B45" s="134" t="s">
        <v>48</v>
      </c>
      <c r="C45" s="174">
        <f t="shared" ref="C45:P45" si="8">SUM(C43:C44)</f>
        <v>7118</v>
      </c>
      <c r="D45" s="174">
        <f t="shared" si="8"/>
        <v>46353</v>
      </c>
      <c r="E45" s="174">
        <f t="shared" si="8"/>
        <v>61</v>
      </c>
      <c r="F45" s="174">
        <f t="shared" si="8"/>
        <v>7452.49</v>
      </c>
      <c r="G45" s="338">
        <f t="shared" si="0"/>
        <v>16.077686449636484</v>
      </c>
      <c r="H45" s="174">
        <f t="shared" si="8"/>
        <v>10153</v>
      </c>
      <c r="I45" s="174">
        <f t="shared" si="8"/>
        <v>62828</v>
      </c>
      <c r="J45" s="174">
        <f t="shared" si="8"/>
        <v>48</v>
      </c>
      <c r="K45" s="174">
        <f t="shared" si="8"/>
        <v>233.18</v>
      </c>
      <c r="L45" s="338">
        <f t="shared" si="1"/>
        <v>0.37114025593684347</v>
      </c>
      <c r="M45" s="174">
        <f t="shared" si="8"/>
        <v>779183</v>
      </c>
      <c r="N45" s="174">
        <f t="shared" si="8"/>
        <v>1743560</v>
      </c>
      <c r="O45" s="174">
        <f t="shared" si="8"/>
        <v>423287</v>
      </c>
      <c r="P45" s="174">
        <f t="shared" si="8"/>
        <v>469080.07</v>
      </c>
      <c r="Q45" s="338">
        <f t="shared" si="2"/>
        <v>26.90358060519856</v>
      </c>
      <c r="R45" s="153"/>
      <c r="S45" s="153"/>
    </row>
    <row r="46" spans="1:19" ht="12.75" customHeight="1" x14ac:dyDescent="0.25">
      <c r="A46" s="172">
        <v>37</v>
      </c>
      <c r="B46" s="132" t="s">
        <v>49</v>
      </c>
      <c r="C46" s="133">
        <v>1603</v>
      </c>
      <c r="D46" s="133">
        <v>7613</v>
      </c>
      <c r="E46" s="133">
        <v>0</v>
      </c>
      <c r="F46" s="133">
        <v>0</v>
      </c>
      <c r="G46" s="336">
        <f t="shared" si="0"/>
        <v>0</v>
      </c>
      <c r="H46" s="133">
        <v>4498</v>
      </c>
      <c r="I46" s="133">
        <v>38140</v>
      </c>
      <c r="J46" s="133">
        <v>0</v>
      </c>
      <c r="K46" s="133">
        <v>0</v>
      </c>
      <c r="L46" s="336">
        <f t="shared" si="1"/>
        <v>0</v>
      </c>
      <c r="M46" s="133">
        <f>'ACP_Agri_9(i)'!C46+'ACP_Agri_9(ii)'!C46+'ACP_Agri_9(ii)'!H46</f>
        <v>1546373</v>
      </c>
      <c r="N46" s="133">
        <f>'ACP_Agri_9(i)'!D46+'ACP_Agri_9(ii)'!D46+'ACP_Agri_9(ii)'!I46</f>
        <v>3632280</v>
      </c>
      <c r="O46" s="133">
        <f>'ACP_Agri_9(i)'!E46+'ACP_Agri_9(ii)'!E46+'ACP_Agri_9(ii)'!J46</f>
        <v>2185045</v>
      </c>
      <c r="P46" s="133">
        <f>'ACP_Agri_9(i)'!F46+'ACP_Agri_9(ii)'!F46+'ACP_Agri_9(ii)'!K46</f>
        <v>1401355</v>
      </c>
      <c r="Q46" s="336">
        <f t="shared" si="2"/>
        <v>38.580588500886499</v>
      </c>
      <c r="R46" s="152"/>
      <c r="S46" s="152"/>
    </row>
    <row r="47" spans="1:19" s="160" customFormat="1" ht="13.5" customHeight="1" x14ac:dyDescent="0.2">
      <c r="A47" s="171"/>
      <c r="B47" s="134" t="s">
        <v>50</v>
      </c>
      <c r="C47" s="174">
        <f t="shared" ref="C47:P47" si="9">C46</f>
        <v>1603</v>
      </c>
      <c r="D47" s="174">
        <f t="shared" si="9"/>
        <v>7613</v>
      </c>
      <c r="E47" s="174">
        <f t="shared" si="9"/>
        <v>0</v>
      </c>
      <c r="F47" s="174">
        <f t="shared" si="9"/>
        <v>0</v>
      </c>
      <c r="G47" s="338">
        <f t="shared" si="0"/>
        <v>0</v>
      </c>
      <c r="H47" s="174">
        <f t="shared" si="9"/>
        <v>4498</v>
      </c>
      <c r="I47" s="174">
        <f t="shared" si="9"/>
        <v>38140</v>
      </c>
      <c r="J47" s="174">
        <f t="shared" si="9"/>
        <v>0</v>
      </c>
      <c r="K47" s="174">
        <f t="shared" si="9"/>
        <v>0</v>
      </c>
      <c r="L47" s="338">
        <f t="shared" si="1"/>
        <v>0</v>
      </c>
      <c r="M47" s="174">
        <f t="shared" si="9"/>
        <v>1546373</v>
      </c>
      <c r="N47" s="174">
        <f t="shared" si="9"/>
        <v>3632280</v>
      </c>
      <c r="O47" s="174">
        <f t="shared" si="9"/>
        <v>2185045</v>
      </c>
      <c r="P47" s="174">
        <f t="shared" si="9"/>
        <v>1401355</v>
      </c>
      <c r="Q47" s="338">
        <f t="shared" si="2"/>
        <v>38.580588500886499</v>
      </c>
      <c r="R47" s="153"/>
      <c r="S47" s="153"/>
    </row>
    <row r="48" spans="1:19" ht="13.5" customHeight="1" x14ac:dyDescent="0.25">
      <c r="A48" s="172">
        <v>38</v>
      </c>
      <c r="B48" s="132" t="s">
        <v>51</v>
      </c>
      <c r="C48" s="133">
        <v>641</v>
      </c>
      <c r="D48" s="133">
        <v>3795</v>
      </c>
      <c r="E48" s="133">
        <v>4</v>
      </c>
      <c r="F48" s="133">
        <v>393.18</v>
      </c>
      <c r="G48" s="336">
        <f t="shared" si="0"/>
        <v>10.360474308300395</v>
      </c>
      <c r="H48" s="133">
        <v>860</v>
      </c>
      <c r="I48" s="133">
        <v>5613</v>
      </c>
      <c r="J48" s="133">
        <v>332</v>
      </c>
      <c r="K48" s="133">
        <v>5199.37</v>
      </c>
      <c r="L48" s="336">
        <f t="shared" si="1"/>
        <v>92.630856939248176</v>
      </c>
      <c r="M48" s="133">
        <f>'ACP_Agri_9(i)'!C48+'ACP_Agri_9(ii)'!C48+'ACP_Agri_9(ii)'!H48</f>
        <v>13608</v>
      </c>
      <c r="N48" s="133">
        <f>'ACP_Agri_9(i)'!D48+'ACP_Agri_9(ii)'!D48+'ACP_Agri_9(ii)'!I48</f>
        <v>33529</v>
      </c>
      <c r="O48" s="133">
        <f>'ACP_Agri_9(i)'!E48+'ACP_Agri_9(ii)'!E48+'ACP_Agri_9(ii)'!J48</f>
        <v>5387</v>
      </c>
      <c r="P48" s="133">
        <f>'ACP_Agri_9(i)'!F48+'ACP_Agri_9(ii)'!F48+'ACP_Agri_9(ii)'!K48</f>
        <v>25717.45</v>
      </c>
      <c r="Q48" s="336">
        <f t="shared" si="2"/>
        <v>76.702108622386589</v>
      </c>
      <c r="R48" s="152"/>
      <c r="S48" s="152"/>
    </row>
    <row r="49" spans="1:19" ht="13.5" customHeight="1" x14ac:dyDescent="0.25">
      <c r="A49" s="172">
        <v>39</v>
      </c>
      <c r="B49" s="132" t="s">
        <v>52</v>
      </c>
      <c r="C49" s="133">
        <v>346</v>
      </c>
      <c r="D49" s="133">
        <v>2084</v>
      </c>
      <c r="E49" s="133">
        <v>0</v>
      </c>
      <c r="F49" s="133">
        <v>0</v>
      </c>
      <c r="G49" s="336">
        <f t="shared" si="0"/>
        <v>0</v>
      </c>
      <c r="H49" s="133">
        <v>434</v>
      </c>
      <c r="I49" s="133">
        <v>3089</v>
      </c>
      <c r="J49" s="133">
        <v>0</v>
      </c>
      <c r="K49" s="133">
        <v>0</v>
      </c>
      <c r="L49" s="336">
        <f t="shared" si="1"/>
        <v>0</v>
      </c>
      <c r="M49" s="133">
        <f>'ACP_Agri_9(i)'!C49+'ACP_Agri_9(ii)'!C49+'ACP_Agri_9(ii)'!H49</f>
        <v>6447</v>
      </c>
      <c r="N49" s="133">
        <f>'ACP_Agri_9(i)'!D49+'ACP_Agri_9(ii)'!D49+'ACP_Agri_9(ii)'!I49</f>
        <v>15961</v>
      </c>
      <c r="O49" s="133">
        <f>'ACP_Agri_9(i)'!E49+'ACP_Agri_9(ii)'!E49+'ACP_Agri_9(ii)'!J49</f>
        <v>7783</v>
      </c>
      <c r="P49" s="133">
        <f>'ACP_Agri_9(i)'!F49+'ACP_Agri_9(ii)'!F49+'ACP_Agri_9(ii)'!K49</f>
        <v>3349</v>
      </c>
      <c r="Q49" s="336">
        <f t="shared" si="2"/>
        <v>20.982394586805338</v>
      </c>
      <c r="R49" s="152"/>
      <c r="S49" s="152"/>
    </row>
    <row r="50" spans="1:19" ht="13.5" customHeight="1" x14ac:dyDescent="0.25">
      <c r="A50" s="172">
        <v>40</v>
      </c>
      <c r="B50" s="132" t="s">
        <v>53</v>
      </c>
      <c r="C50" s="133">
        <v>94</v>
      </c>
      <c r="D50" s="133">
        <v>389</v>
      </c>
      <c r="E50" s="133">
        <v>26</v>
      </c>
      <c r="F50" s="133">
        <v>11.9</v>
      </c>
      <c r="G50" s="336">
        <f t="shared" si="0"/>
        <v>3.0591259640102826</v>
      </c>
      <c r="H50" s="133">
        <v>62</v>
      </c>
      <c r="I50" s="133">
        <v>278</v>
      </c>
      <c r="J50" s="133">
        <v>77124</v>
      </c>
      <c r="K50" s="133">
        <v>31345.69</v>
      </c>
      <c r="L50" s="336">
        <f t="shared" si="1"/>
        <v>11275.428057553956</v>
      </c>
      <c r="M50" s="133">
        <f>'ACP_Agri_9(i)'!C50+'ACP_Agri_9(ii)'!C50+'ACP_Agri_9(ii)'!H50</f>
        <v>1572</v>
      </c>
      <c r="N50" s="133">
        <f>'ACP_Agri_9(i)'!D50+'ACP_Agri_9(ii)'!D50+'ACP_Agri_9(ii)'!I50</f>
        <v>3325</v>
      </c>
      <c r="O50" s="133">
        <f>'ACP_Agri_9(i)'!E50+'ACP_Agri_9(ii)'!E50+'ACP_Agri_9(ii)'!J50</f>
        <v>77155</v>
      </c>
      <c r="P50" s="133">
        <f>'ACP_Agri_9(i)'!F50+'ACP_Agri_9(ii)'!F50+'ACP_Agri_9(ii)'!K50</f>
        <v>31362.78</v>
      </c>
      <c r="Q50" s="336">
        <f t="shared" si="2"/>
        <v>943.24150375939848</v>
      </c>
      <c r="R50" s="152"/>
      <c r="S50" s="152"/>
    </row>
    <row r="51" spans="1:19" ht="13.5" customHeight="1" x14ac:dyDescent="0.25">
      <c r="A51" s="172">
        <v>41</v>
      </c>
      <c r="B51" s="132" t="s">
        <v>54</v>
      </c>
      <c r="C51" s="133">
        <v>94</v>
      </c>
      <c r="D51" s="133">
        <v>410</v>
      </c>
      <c r="E51" s="133">
        <v>0</v>
      </c>
      <c r="F51" s="133">
        <v>0</v>
      </c>
      <c r="G51" s="336">
        <f t="shared" si="0"/>
        <v>0</v>
      </c>
      <c r="H51" s="133">
        <v>13</v>
      </c>
      <c r="I51" s="133">
        <v>85</v>
      </c>
      <c r="J51" s="133">
        <v>0</v>
      </c>
      <c r="K51" s="133">
        <v>0</v>
      </c>
      <c r="L51" s="336">
        <f t="shared" si="1"/>
        <v>0</v>
      </c>
      <c r="M51" s="133">
        <f>'ACP_Agri_9(i)'!C51+'ACP_Agri_9(ii)'!C51+'ACP_Agri_9(ii)'!H51</f>
        <v>15821</v>
      </c>
      <c r="N51" s="133">
        <f>'ACP_Agri_9(i)'!D51+'ACP_Agri_9(ii)'!D51+'ACP_Agri_9(ii)'!I51</f>
        <v>36275</v>
      </c>
      <c r="O51" s="133">
        <f>'ACP_Agri_9(i)'!E51+'ACP_Agri_9(ii)'!E51+'ACP_Agri_9(ii)'!J51</f>
        <v>152667</v>
      </c>
      <c r="P51" s="133">
        <f>'ACP_Agri_9(i)'!F51+'ACP_Agri_9(ii)'!F51+'ACP_Agri_9(ii)'!K51</f>
        <v>32433.94</v>
      </c>
      <c r="Q51" s="336">
        <f t="shared" si="2"/>
        <v>89.411274982770507</v>
      </c>
      <c r="R51" s="152"/>
      <c r="S51" s="152"/>
    </row>
    <row r="52" spans="1:19" ht="13.5" customHeight="1" x14ac:dyDescent="0.25">
      <c r="A52" s="172">
        <v>42</v>
      </c>
      <c r="B52" s="132" t="s">
        <v>55</v>
      </c>
      <c r="C52" s="133">
        <v>179</v>
      </c>
      <c r="D52" s="133">
        <v>1188</v>
      </c>
      <c r="E52" s="133">
        <v>0</v>
      </c>
      <c r="F52" s="133">
        <v>0</v>
      </c>
      <c r="G52" s="336">
        <f t="shared" si="0"/>
        <v>0</v>
      </c>
      <c r="H52" s="133">
        <v>272</v>
      </c>
      <c r="I52" s="133">
        <v>1995</v>
      </c>
      <c r="J52" s="133">
        <v>0</v>
      </c>
      <c r="K52" s="133">
        <v>0</v>
      </c>
      <c r="L52" s="336">
        <f t="shared" si="1"/>
        <v>0</v>
      </c>
      <c r="M52" s="133">
        <f>'ACP_Agri_9(i)'!C52+'ACP_Agri_9(ii)'!C52+'ACP_Agri_9(ii)'!H52</f>
        <v>3066</v>
      </c>
      <c r="N52" s="133">
        <f>'ACP_Agri_9(i)'!D52+'ACP_Agri_9(ii)'!D52+'ACP_Agri_9(ii)'!I52</f>
        <v>9597</v>
      </c>
      <c r="O52" s="133">
        <f>'ACP_Agri_9(i)'!E52+'ACP_Agri_9(ii)'!E52+'ACP_Agri_9(ii)'!J52</f>
        <v>43999</v>
      </c>
      <c r="P52" s="133">
        <f>'ACP_Agri_9(i)'!F52+'ACP_Agri_9(ii)'!F52+'ACP_Agri_9(ii)'!K52</f>
        <v>18848</v>
      </c>
      <c r="Q52" s="336">
        <f t="shared" si="2"/>
        <v>196.39470667917058</v>
      </c>
      <c r="R52" s="152"/>
      <c r="S52" s="152"/>
    </row>
    <row r="53" spans="1:19" ht="13.5" customHeight="1" x14ac:dyDescent="0.25">
      <c r="A53" s="172">
        <v>43</v>
      </c>
      <c r="B53" s="132" t="s">
        <v>56</v>
      </c>
      <c r="C53" s="133">
        <v>37</v>
      </c>
      <c r="D53" s="133">
        <v>187</v>
      </c>
      <c r="E53" s="133">
        <v>47</v>
      </c>
      <c r="F53" s="133">
        <v>15.57</v>
      </c>
      <c r="G53" s="336">
        <f t="shared" si="0"/>
        <v>8.3262032085561497</v>
      </c>
      <c r="H53" s="133">
        <v>294</v>
      </c>
      <c r="I53" s="133">
        <v>2161</v>
      </c>
      <c r="J53" s="133">
        <v>1633</v>
      </c>
      <c r="K53" s="133">
        <v>521.94000000000005</v>
      </c>
      <c r="L53" s="336">
        <f t="shared" si="1"/>
        <v>24.152707080055531</v>
      </c>
      <c r="M53" s="133">
        <f>'ACP_Agri_9(i)'!C53+'ACP_Agri_9(ii)'!C53+'ACP_Agri_9(ii)'!H53</f>
        <v>1617</v>
      </c>
      <c r="N53" s="133">
        <f>'ACP_Agri_9(i)'!D53+'ACP_Agri_9(ii)'!D53+'ACP_Agri_9(ii)'!I53</f>
        <v>5244</v>
      </c>
      <c r="O53" s="133">
        <f>'ACP_Agri_9(i)'!E53+'ACP_Agri_9(ii)'!E53+'ACP_Agri_9(ii)'!J53</f>
        <v>21429</v>
      </c>
      <c r="P53" s="133">
        <f>'ACP_Agri_9(i)'!F53+'ACP_Agri_9(ii)'!F53+'ACP_Agri_9(ii)'!K53</f>
        <v>6944.98</v>
      </c>
      <c r="Q53" s="336">
        <f t="shared" si="2"/>
        <v>132.43668954996187</v>
      </c>
      <c r="R53" s="152"/>
      <c r="S53" s="152"/>
    </row>
    <row r="54" spans="1:19" ht="13.5" customHeight="1" x14ac:dyDescent="0.25">
      <c r="A54" s="172">
        <v>44</v>
      </c>
      <c r="B54" s="132" t="s">
        <v>57</v>
      </c>
      <c r="C54" s="133">
        <v>1</v>
      </c>
      <c r="D54" s="133">
        <v>4</v>
      </c>
      <c r="E54" s="133">
        <v>0</v>
      </c>
      <c r="F54" s="133">
        <v>0</v>
      </c>
      <c r="G54" s="336">
        <f t="shared" si="0"/>
        <v>0</v>
      </c>
      <c r="H54" s="133">
        <v>208</v>
      </c>
      <c r="I54" s="133">
        <v>1708</v>
      </c>
      <c r="J54" s="133">
        <v>0</v>
      </c>
      <c r="K54" s="133">
        <v>0</v>
      </c>
      <c r="L54" s="336">
        <f t="shared" si="1"/>
        <v>0</v>
      </c>
      <c r="M54" s="133">
        <f>'ACP_Agri_9(i)'!C54+'ACP_Agri_9(ii)'!C54+'ACP_Agri_9(ii)'!H54</f>
        <v>779</v>
      </c>
      <c r="N54" s="133">
        <f>'ACP_Agri_9(i)'!D54+'ACP_Agri_9(ii)'!D54+'ACP_Agri_9(ii)'!I54</f>
        <v>3540</v>
      </c>
      <c r="O54" s="133">
        <f>'ACP_Agri_9(i)'!E54+'ACP_Agri_9(ii)'!E54+'ACP_Agri_9(ii)'!J54</f>
        <v>15162</v>
      </c>
      <c r="P54" s="133">
        <f>'ACP_Agri_9(i)'!F54+'ACP_Agri_9(ii)'!F54+'ACP_Agri_9(ii)'!K54</f>
        <v>6760.64</v>
      </c>
      <c r="Q54" s="336">
        <f t="shared" si="2"/>
        <v>190.97853107344633</v>
      </c>
      <c r="R54" s="152"/>
      <c r="S54" s="152"/>
    </row>
    <row r="55" spans="1:19" ht="13.5" customHeight="1" x14ac:dyDescent="0.25">
      <c r="A55" s="172">
        <v>45</v>
      </c>
      <c r="B55" s="132" t="s">
        <v>58</v>
      </c>
      <c r="C55" s="133">
        <v>37</v>
      </c>
      <c r="D55" s="133">
        <v>431</v>
      </c>
      <c r="E55" s="133">
        <v>0</v>
      </c>
      <c r="F55" s="133">
        <v>0</v>
      </c>
      <c r="G55" s="336">
        <f t="shared" si="0"/>
        <v>0</v>
      </c>
      <c r="H55" s="133">
        <v>348</v>
      </c>
      <c r="I55" s="133">
        <v>2548</v>
      </c>
      <c r="J55" s="133">
        <v>0</v>
      </c>
      <c r="K55" s="133">
        <v>0</v>
      </c>
      <c r="L55" s="336">
        <f t="shared" si="1"/>
        <v>0</v>
      </c>
      <c r="M55" s="133">
        <f>'ACP_Agri_9(i)'!C55+'ACP_Agri_9(ii)'!C55+'ACP_Agri_9(ii)'!H55</f>
        <v>6106</v>
      </c>
      <c r="N55" s="133">
        <f>'ACP_Agri_9(i)'!D55+'ACP_Agri_9(ii)'!D55+'ACP_Agri_9(ii)'!I55</f>
        <v>9280</v>
      </c>
      <c r="O55" s="133">
        <f>'ACP_Agri_9(i)'!E55+'ACP_Agri_9(ii)'!E55+'ACP_Agri_9(ii)'!J55</f>
        <v>33011</v>
      </c>
      <c r="P55" s="133">
        <f>'ACP_Agri_9(i)'!F55+'ACP_Agri_9(ii)'!F55+'ACP_Agri_9(ii)'!K55</f>
        <v>14496</v>
      </c>
      <c r="Q55" s="336">
        <f t="shared" si="2"/>
        <v>156.20689655172413</v>
      </c>
      <c r="R55" s="152"/>
      <c r="S55" s="152"/>
    </row>
    <row r="56" spans="1:19" s="160" customFormat="1" ht="13.5" customHeight="1" x14ac:dyDescent="0.2">
      <c r="A56" s="171"/>
      <c r="B56" s="134" t="s">
        <v>59</v>
      </c>
      <c r="C56" s="174">
        <f t="shared" ref="C56" si="10">SUM(C48:C55)</f>
        <v>1429</v>
      </c>
      <c r="D56" s="174">
        <f t="shared" ref="D56:P56" si="11">SUM(D48:D55)</f>
        <v>8488</v>
      </c>
      <c r="E56" s="174">
        <f t="shared" si="11"/>
        <v>77</v>
      </c>
      <c r="F56" s="174">
        <f t="shared" si="11"/>
        <v>420.65</v>
      </c>
      <c r="G56" s="338">
        <f t="shared" si="0"/>
        <v>4.9558199811498582</v>
      </c>
      <c r="H56" s="174">
        <f t="shared" si="11"/>
        <v>2491</v>
      </c>
      <c r="I56" s="174">
        <f t="shared" si="11"/>
        <v>17477</v>
      </c>
      <c r="J56" s="174">
        <f t="shared" si="11"/>
        <v>79089</v>
      </c>
      <c r="K56" s="174">
        <f t="shared" si="11"/>
        <v>37067</v>
      </c>
      <c r="L56" s="338">
        <f t="shared" si="1"/>
        <v>212.09017565943813</v>
      </c>
      <c r="M56" s="174">
        <f t="shared" si="11"/>
        <v>49016</v>
      </c>
      <c r="N56" s="174">
        <f t="shared" si="11"/>
        <v>116751</v>
      </c>
      <c r="O56" s="174">
        <f t="shared" si="11"/>
        <v>356593</v>
      </c>
      <c r="P56" s="174">
        <f t="shared" si="11"/>
        <v>139912.78999999998</v>
      </c>
      <c r="Q56" s="338">
        <f t="shared" si="2"/>
        <v>119.83862236726023</v>
      </c>
      <c r="R56" s="153"/>
      <c r="S56" s="153"/>
    </row>
    <row r="57" spans="1:19" s="160" customFormat="1" ht="13.5" customHeight="1" x14ac:dyDescent="0.2">
      <c r="A57" s="134"/>
      <c r="B57" s="134" t="s">
        <v>7</v>
      </c>
      <c r="C57" s="174">
        <f t="shared" ref="C57" si="12">C56+C47+C45+C42</f>
        <v>90692</v>
      </c>
      <c r="D57" s="174">
        <f t="shared" ref="D57:P57" si="13">D56+D47+D45+D42</f>
        <v>510525</v>
      </c>
      <c r="E57" s="174">
        <f t="shared" si="13"/>
        <v>2505</v>
      </c>
      <c r="F57" s="174">
        <f t="shared" si="13"/>
        <v>72159.600000000006</v>
      </c>
      <c r="G57" s="338">
        <f t="shared" si="0"/>
        <v>14.134391068018218</v>
      </c>
      <c r="H57" s="174">
        <f t="shared" si="13"/>
        <v>106265</v>
      </c>
      <c r="I57" s="174">
        <f t="shared" si="13"/>
        <v>672956</v>
      </c>
      <c r="J57" s="174">
        <f t="shared" si="13"/>
        <v>142670</v>
      </c>
      <c r="K57" s="174">
        <f t="shared" si="13"/>
        <v>584588.07000000007</v>
      </c>
      <c r="L57" s="338">
        <f t="shared" si="1"/>
        <v>86.868691266590986</v>
      </c>
      <c r="M57" s="174">
        <f t="shared" si="13"/>
        <v>6293509</v>
      </c>
      <c r="N57" s="174">
        <f t="shared" si="13"/>
        <v>15205678</v>
      </c>
      <c r="O57" s="174">
        <f t="shared" si="13"/>
        <v>5150587</v>
      </c>
      <c r="P57" s="174">
        <f t="shared" si="13"/>
        <v>5961422.4200000009</v>
      </c>
      <c r="Q57" s="338">
        <f t="shared" si="2"/>
        <v>39.20523912185962</v>
      </c>
      <c r="R57" s="153"/>
      <c r="S57" s="153"/>
    </row>
    <row r="58" spans="1:19" ht="13.5" customHeight="1" x14ac:dyDescent="0.2">
      <c r="A58" s="86"/>
      <c r="B58" s="84"/>
      <c r="C58" s="152"/>
      <c r="D58" s="152"/>
      <c r="E58" s="152"/>
      <c r="F58" s="152"/>
      <c r="G58" s="343"/>
      <c r="H58" s="152"/>
      <c r="I58" s="152"/>
      <c r="J58" s="152"/>
      <c r="K58" s="152"/>
      <c r="L58" s="343"/>
      <c r="M58" s="152"/>
      <c r="N58" s="152">
        <f>N57-'ACP_Agri_9(i)'!I57</f>
        <v>5106627</v>
      </c>
      <c r="O58" s="152"/>
      <c r="P58" s="152">
        <f>P57-'ACP_Agri_9(i)'!K57</f>
        <v>1720399.914840701</v>
      </c>
      <c r="Q58" s="343"/>
      <c r="R58" s="152"/>
      <c r="S58" s="152"/>
    </row>
    <row r="59" spans="1:19" ht="13.5" customHeight="1" x14ac:dyDescent="0.2">
      <c r="A59" s="86"/>
      <c r="B59" s="84"/>
      <c r="C59" s="152"/>
      <c r="D59" s="152"/>
      <c r="E59" s="152"/>
      <c r="F59" s="152"/>
      <c r="G59" s="343"/>
      <c r="H59" s="152"/>
      <c r="I59" s="152"/>
      <c r="J59" s="152"/>
      <c r="K59" s="152"/>
      <c r="L59" s="343"/>
      <c r="M59" s="152"/>
      <c r="N59" s="152"/>
      <c r="O59" s="152"/>
      <c r="P59" s="152"/>
      <c r="Q59" s="343"/>
      <c r="R59" s="152"/>
      <c r="S59" s="152"/>
    </row>
    <row r="60" spans="1:19" ht="13.5" customHeight="1" x14ac:dyDescent="0.2">
      <c r="A60" s="86"/>
      <c r="B60" s="84"/>
      <c r="C60" s="152"/>
      <c r="D60" s="152"/>
      <c r="E60" s="152"/>
      <c r="F60" s="152"/>
      <c r="G60" s="343"/>
      <c r="H60" s="152"/>
      <c r="I60" s="152"/>
      <c r="J60" s="152"/>
      <c r="K60" s="152"/>
      <c r="L60" s="343"/>
      <c r="M60" s="152"/>
      <c r="N60" s="152"/>
      <c r="O60" s="152"/>
      <c r="P60" s="152"/>
      <c r="Q60" s="343"/>
      <c r="R60" s="152"/>
      <c r="S60" s="152"/>
    </row>
    <row r="61" spans="1:19" ht="13.5" customHeight="1" x14ac:dyDescent="0.2">
      <c r="A61" s="86"/>
      <c r="B61" s="84"/>
      <c r="C61" s="152"/>
      <c r="D61" s="152"/>
      <c r="E61" s="152"/>
      <c r="F61" s="152"/>
      <c r="G61" s="343"/>
      <c r="H61" s="152"/>
      <c r="I61" s="152"/>
      <c r="J61" s="152"/>
      <c r="K61" s="152"/>
      <c r="L61" s="343"/>
      <c r="M61" s="152"/>
      <c r="N61" s="152"/>
      <c r="O61" s="152"/>
      <c r="P61" s="152"/>
      <c r="Q61" s="343"/>
      <c r="R61" s="152"/>
      <c r="S61" s="152"/>
    </row>
    <row r="62" spans="1:19" ht="13.5" customHeight="1" x14ac:dyDescent="0.2">
      <c r="A62" s="86"/>
      <c r="B62" s="84"/>
      <c r="C62" s="152"/>
      <c r="D62" s="152"/>
      <c r="E62" s="152"/>
      <c r="F62" s="152"/>
      <c r="G62" s="343"/>
      <c r="H62" s="152"/>
      <c r="I62" s="152"/>
      <c r="J62" s="152"/>
      <c r="K62" s="152"/>
      <c r="L62" s="343"/>
      <c r="M62" s="152"/>
      <c r="N62" s="152"/>
      <c r="O62" s="152"/>
      <c r="P62" s="152"/>
      <c r="Q62" s="343"/>
      <c r="R62" s="152"/>
      <c r="S62" s="152"/>
    </row>
    <row r="63" spans="1:19" ht="13.5" customHeight="1" x14ac:dyDescent="0.2">
      <c r="A63" s="86"/>
      <c r="B63" s="84"/>
      <c r="C63" s="152"/>
      <c r="D63" s="152"/>
      <c r="E63" s="152"/>
      <c r="F63" s="152"/>
      <c r="G63" s="343"/>
      <c r="H63" s="152"/>
      <c r="I63" s="152"/>
      <c r="J63" s="152"/>
      <c r="K63" s="152"/>
      <c r="L63" s="343"/>
      <c r="M63" s="152"/>
      <c r="N63" s="152"/>
      <c r="O63" s="152"/>
      <c r="P63" s="152"/>
      <c r="Q63" s="343"/>
      <c r="R63" s="152"/>
      <c r="S63" s="152"/>
    </row>
    <row r="64" spans="1:19" ht="13.5" customHeight="1" x14ac:dyDescent="0.2">
      <c r="A64" s="86"/>
      <c r="B64" s="84"/>
      <c r="C64" s="152"/>
      <c r="D64" s="152"/>
      <c r="E64" s="152"/>
      <c r="F64" s="152"/>
      <c r="G64" s="343"/>
      <c r="H64" s="152"/>
      <c r="I64" s="152"/>
      <c r="J64" s="152"/>
      <c r="K64" s="152"/>
      <c r="L64" s="343"/>
      <c r="M64" s="152"/>
      <c r="N64" s="152"/>
      <c r="O64" s="152"/>
      <c r="P64" s="152"/>
      <c r="Q64" s="343"/>
      <c r="R64" s="152"/>
      <c r="S64" s="152"/>
    </row>
    <row r="65" spans="1:19" ht="13.5" customHeight="1" x14ac:dyDescent="0.2">
      <c r="A65" s="86"/>
      <c r="B65" s="84"/>
      <c r="C65" s="152"/>
      <c r="D65" s="152"/>
      <c r="E65" s="152"/>
      <c r="F65" s="152"/>
      <c r="G65" s="343"/>
      <c r="H65" s="152"/>
      <c r="I65" s="152"/>
      <c r="J65" s="152"/>
      <c r="K65" s="152"/>
      <c r="L65" s="343"/>
      <c r="M65" s="152"/>
      <c r="N65" s="152"/>
      <c r="O65" s="152"/>
      <c r="P65" s="152"/>
      <c r="Q65" s="343"/>
      <c r="R65" s="152"/>
      <c r="S65" s="152"/>
    </row>
    <row r="66" spans="1:19" ht="13.5" customHeight="1" x14ac:dyDescent="0.2">
      <c r="A66" s="86"/>
      <c r="B66" s="84"/>
      <c r="C66" s="152"/>
      <c r="D66" s="152"/>
      <c r="E66" s="152"/>
      <c r="F66" s="152"/>
      <c r="G66" s="343"/>
      <c r="H66" s="152"/>
      <c r="I66" s="152"/>
      <c r="J66" s="152"/>
      <c r="K66" s="152"/>
      <c r="L66" s="343"/>
      <c r="M66" s="152"/>
      <c r="N66" s="152"/>
      <c r="O66" s="152"/>
      <c r="P66" s="152"/>
      <c r="Q66" s="343"/>
      <c r="R66" s="152"/>
      <c r="S66" s="152"/>
    </row>
    <row r="67" spans="1:19" ht="13.5" customHeight="1" x14ac:dyDescent="0.2">
      <c r="A67" s="86"/>
      <c r="B67" s="84"/>
      <c r="C67" s="152"/>
      <c r="D67" s="152"/>
      <c r="E67" s="152"/>
      <c r="F67" s="152"/>
      <c r="G67" s="343"/>
      <c r="H67" s="152"/>
      <c r="I67" s="152"/>
      <c r="J67" s="152"/>
      <c r="K67" s="152"/>
      <c r="L67" s="343"/>
      <c r="M67" s="152"/>
      <c r="N67" s="152"/>
      <c r="O67" s="152"/>
      <c r="P67" s="152"/>
      <c r="Q67" s="343"/>
      <c r="R67" s="152"/>
      <c r="S67" s="152"/>
    </row>
    <row r="68" spans="1:19" ht="13.5" customHeight="1" x14ac:dyDescent="0.2">
      <c r="A68" s="86"/>
      <c r="B68" s="84"/>
      <c r="C68" s="152"/>
      <c r="D68" s="152"/>
      <c r="E68" s="152"/>
      <c r="F68" s="152"/>
      <c r="G68" s="343"/>
      <c r="H68" s="152"/>
      <c r="I68" s="152"/>
      <c r="J68" s="152"/>
      <c r="K68" s="152"/>
      <c r="L68" s="343"/>
      <c r="M68" s="152"/>
      <c r="N68" s="152"/>
      <c r="O68" s="152"/>
      <c r="P68" s="152"/>
      <c r="Q68" s="343"/>
      <c r="R68" s="152"/>
      <c r="S68" s="152"/>
    </row>
    <row r="69" spans="1:19" ht="13.5" customHeight="1" x14ac:dyDescent="0.2">
      <c r="A69" s="86"/>
      <c r="B69" s="84"/>
      <c r="C69" s="152"/>
      <c r="D69" s="152"/>
      <c r="E69" s="152"/>
      <c r="F69" s="152"/>
      <c r="G69" s="343"/>
      <c r="H69" s="152"/>
      <c r="I69" s="152"/>
      <c r="J69" s="152"/>
      <c r="K69" s="152"/>
      <c r="L69" s="343"/>
      <c r="M69" s="152"/>
      <c r="N69" s="152"/>
      <c r="O69" s="152"/>
      <c r="P69" s="152"/>
      <c r="Q69" s="343"/>
      <c r="R69" s="152"/>
      <c r="S69" s="152"/>
    </row>
    <row r="70" spans="1:19" ht="13.5" customHeight="1" x14ac:dyDescent="0.2">
      <c r="A70" s="86"/>
      <c r="B70" s="84"/>
      <c r="C70" s="152"/>
      <c r="D70" s="152"/>
      <c r="E70" s="152"/>
      <c r="F70" s="152"/>
      <c r="G70" s="343"/>
      <c r="H70" s="152"/>
      <c r="I70" s="152"/>
      <c r="J70" s="152"/>
      <c r="K70" s="152"/>
      <c r="L70" s="343"/>
      <c r="M70" s="152"/>
      <c r="N70" s="152"/>
      <c r="O70" s="152"/>
      <c r="P70" s="152"/>
      <c r="Q70" s="343"/>
      <c r="R70" s="152"/>
      <c r="S70" s="152"/>
    </row>
    <row r="71" spans="1:19" ht="13.5" customHeight="1" x14ac:dyDescent="0.2">
      <c r="A71" s="86"/>
      <c r="B71" s="84"/>
      <c r="C71" s="152"/>
      <c r="D71" s="152"/>
      <c r="E71" s="152"/>
      <c r="F71" s="152"/>
      <c r="G71" s="343"/>
      <c r="H71" s="152"/>
      <c r="I71" s="152"/>
      <c r="J71" s="152"/>
      <c r="K71" s="152"/>
      <c r="L71" s="343"/>
      <c r="M71" s="152"/>
      <c r="N71" s="152"/>
      <c r="O71" s="152"/>
      <c r="P71" s="152"/>
      <c r="Q71" s="343"/>
      <c r="R71" s="152"/>
      <c r="S71" s="152"/>
    </row>
    <row r="72" spans="1:19" ht="13.5" customHeight="1" x14ac:dyDescent="0.2">
      <c r="A72" s="86"/>
      <c r="B72" s="84"/>
      <c r="C72" s="152"/>
      <c r="D72" s="152"/>
      <c r="E72" s="152"/>
      <c r="F72" s="152"/>
      <c r="G72" s="343"/>
      <c r="H72" s="152"/>
      <c r="I72" s="152"/>
      <c r="J72" s="152"/>
      <c r="K72" s="152"/>
      <c r="L72" s="343"/>
      <c r="M72" s="152"/>
      <c r="N72" s="152"/>
      <c r="O72" s="152"/>
      <c r="P72" s="152"/>
      <c r="Q72" s="343"/>
      <c r="R72" s="152"/>
      <c r="S72" s="152"/>
    </row>
    <row r="73" spans="1:19" ht="13.5" customHeight="1" x14ac:dyDescent="0.2">
      <c r="A73" s="86"/>
      <c r="B73" s="84"/>
      <c r="C73" s="152"/>
      <c r="D73" s="152"/>
      <c r="E73" s="152"/>
      <c r="F73" s="152"/>
      <c r="G73" s="343"/>
      <c r="H73" s="152"/>
      <c r="I73" s="152"/>
      <c r="J73" s="152"/>
      <c r="K73" s="152"/>
      <c r="L73" s="343"/>
      <c r="M73" s="152"/>
      <c r="N73" s="152"/>
      <c r="O73" s="152"/>
      <c r="P73" s="152"/>
      <c r="Q73" s="343"/>
      <c r="R73" s="152"/>
      <c r="S73" s="152"/>
    </row>
    <row r="74" spans="1:19" ht="13.5" customHeight="1" x14ac:dyDescent="0.2">
      <c r="A74" s="86"/>
      <c r="B74" s="84"/>
      <c r="C74" s="152"/>
      <c r="D74" s="152"/>
      <c r="E74" s="152"/>
      <c r="F74" s="152"/>
      <c r="G74" s="343"/>
      <c r="H74" s="152"/>
      <c r="I74" s="152"/>
      <c r="J74" s="152"/>
      <c r="K74" s="152"/>
      <c r="L74" s="343"/>
      <c r="M74" s="152"/>
      <c r="N74" s="152"/>
      <c r="O74" s="152"/>
      <c r="P74" s="152"/>
      <c r="Q74" s="343"/>
      <c r="R74" s="152"/>
      <c r="S74" s="152"/>
    </row>
    <row r="75" spans="1:19" ht="13.5" customHeight="1" x14ac:dyDescent="0.2">
      <c r="A75" s="86"/>
      <c r="B75" s="84"/>
      <c r="C75" s="152"/>
      <c r="D75" s="152"/>
      <c r="E75" s="152"/>
      <c r="F75" s="152"/>
      <c r="G75" s="343"/>
      <c r="H75" s="152"/>
      <c r="I75" s="152"/>
      <c r="J75" s="152"/>
      <c r="K75" s="152"/>
      <c r="L75" s="343"/>
      <c r="M75" s="152"/>
      <c r="N75" s="152"/>
      <c r="O75" s="152"/>
      <c r="P75" s="152"/>
      <c r="Q75" s="343"/>
      <c r="R75" s="152"/>
      <c r="S75" s="152"/>
    </row>
    <row r="76" spans="1:19" ht="13.5" customHeight="1" x14ac:dyDescent="0.2">
      <c r="A76" s="86"/>
      <c r="B76" s="84"/>
      <c r="C76" s="152"/>
      <c r="D76" s="152"/>
      <c r="E76" s="152"/>
      <c r="F76" s="152"/>
      <c r="G76" s="343"/>
      <c r="H76" s="152"/>
      <c r="I76" s="152"/>
      <c r="J76" s="152"/>
      <c r="K76" s="152"/>
      <c r="L76" s="343"/>
      <c r="M76" s="152"/>
      <c r="N76" s="152"/>
      <c r="O76" s="152"/>
      <c r="P76" s="152"/>
      <c r="Q76" s="343"/>
      <c r="R76" s="152"/>
      <c r="S76" s="152"/>
    </row>
    <row r="77" spans="1:19" ht="13.5" customHeight="1" x14ac:dyDescent="0.2">
      <c r="A77" s="86"/>
      <c r="B77" s="84"/>
      <c r="C77" s="152"/>
      <c r="D77" s="152"/>
      <c r="E77" s="152"/>
      <c r="F77" s="152"/>
      <c r="G77" s="343"/>
      <c r="H77" s="152"/>
      <c r="I77" s="152"/>
      <c r="J77" s="152"/>
      <c r="K77" s="152"/>
      <c r="L77" s="343"/>
      <c r="M77" s="152"/>
      <c r="N77" s="152"/>
      <c r="O77" s="152"/>
      <c r="P77" s="152"/>
      <c r="Q77" s="343"/>
      <c r="R77" s="152"/>
      <c r="S77" s="152"/>
    </row>
    <row r="78" spans="1:19" ht="13.5" customHeight="1" x14ac:dyDescent="0.2">
      <c r="A78" s="86"/>
      <c r="B78" s="84"/>
      <c r="C78" s="152"/>
      <c r="D78" s="152"/>
      <c r="E78" s="152"/>
      <c r="F78" s="152"/>
      <c r="G78" s="343"/>
      <c r="H78" s="152"/>
      <c r="I78" s="152"/>
      <c r="J78" s="152"/>
      <c r="K78" s="152"/>
      <c r="L78" s="343"/>
      <c r="M78" s="152"/>
      <c r="N78" s="152"/>
      <c r="O78" s="152"/>
      <c r="P78" s="152"/>
      <c r="Q78" s="343"/>
      <c r="R78" s="152"/>
      <c r="S78" s="152"/>
    </row>
    <row r="79" spans="1:19" ht="13.5" customHeight="1" x14ac:dyDescent="0.2">
      <c r="A79" s="86"/>
      <c r="B79" s="84"/>
      <c r="C79" s="152"/>
      <c r="D79" s="152"/>
      <c r="E79" s="152"/>
      <c r="F79" s="152"/>
      <c r="G79" s="343"/>
      <c r="H79" s="152"/>
      <c r="I79" s="152"/>
      <c r="J79" s="152"/>
      <c r="K79" s="152"/>
      <c r="L79" s="343"/>
      <c r="M79" s="152"/>
      <c r="N79" s="152"/>
      <c r="O79" s="152"/>
      <c r="P79" s="152"/>
      <c r="Q79" s="343"/>
      <c r="R79" s="152"/>
      <c r="S79" s="152"/>
    </row>
    <row r="80" spans="1:19" ht="13.5" customHeight="1" x14ac:dyDescent="0.2">
      <c r="A80" s="86"/>
      <c r="B80" s="84"/>
      <c r="C80" s="152"/>
      <c r="D80" s="152"/>
      <c r="E80" s="152"/>
      <c r="F80" s="152"/>
      <c r="G80" s="343"/>
      <c r="H80" s="152"/>
      <c r="I80" s="152"/>
      <c r="J80" s="152"/>
      <c r="K80" s="152"/>
      <c r="L80" s="343"/>
      <c r="M80" s="152"/>
      <c r="N80" s="152"/>
      <c r="O80" s="152"/>
      <c r="P80" s="152"/>
      <c r="Q80" s="343"/>
      <c r="R80" s="152"/>
      <c r="S80" s="152"/>
    </row>
    <row r="81" spans="1:19" ht="13.5" customHeight="1" x14ac:dyDescent="0.2">
      <c r="A81" s="86"/>
      <c r="B81" s="84"/>
      <c r="C81" s="152"/>
      <c r="D81" s="152"/>
      <c r="E81" s="152"/>
      <c r="F81" s="152"/>
      <c r="G81" s="343"/>
      <c r="H81" s="152"/>
      <c r="I81" s="152"/>
      <c r="J81" s="152"/>
      <c r="K81" s="152"/>
      <c r="L81" s="343"/>
      <c r="M81" s="152"/>
      <c r="N81" s="152"/>
      <c r="O81" s="152"/>
      <c r="P81" s="152"/>
      <c r="Q81" s="343"/>
      <c r="R81" s="152"/>
      <c r="S81" s="152"/>
    </row>
    <row r="82" spans="1:19" ht="13.5" customHeight="1" x14ac:dyDescent="0.2">
      <c r="A82" s="86"/>
      <c r="B82" s="84"/>
      <c r="C82" s="152"/>
      <c r="D82" s="152"/>
      <c r="E82" s="152"/>
      <c r="F82" s="152"/>
      <c r="G82" s="343"/>
      <c r="H82" s="152"/>
      <c r="I82" s="152"/>
      <c r="J82" s="152"/>
      <c r="K82" s="152"/>
      <c r="L82" s="343"/>
      <c r="M82" s="152"/>
      <c r="N82" s="152"/>
      <c r="O82" s="152"/>
      <c r="P82" s="152"/>
      <c r="Q82" s="343"/>
      <c r="R82" s="152"/>
      <c r="S82" s="152"/>
    </row>
    <row r="83" spans="1:19" ht="13.5" customHeight="1" x14ac:dyDescent="0.2">
      <c r="A83" s="86"/>
      <c r="B83" s="84"/>
      <c r="C83" s="152"/>
      <c r="D83" s="152"/>
      <c r="E83" s="152"/>
      <c r="F83" s="152"/>
      <c r="G83" s="343"/>
      <c r="H83" s="152"/>
      <c r="I83" s="152"/>
      <c r="J83" s="152"/>
      <c r="K83" s="152"/>
      <c r="L83" s="343"/>
      <c r="M83" s="152"/>
      <c r="N83" s="152"/>
      <c r="O83" s="152"/>
      <c r="P83" s="152"/>
      <c r="Q83" s="343"/>
      <c r="R83" s="152"/>
      <c r="S83" s="152"/>
    </row>
    <row r="84" spans="1:19" ht="13.5" customHeight="1" x14ac:dyDescent="0.2">
      <c r="A84" s="86"/>
      <c r="B84" s="84"/>
      <c r="C84" s="152"/>
      <c r="D84" s="152"/>
      <c r="E84" s="152"/>
      <c r="F84" s="152"/>
      <c r="G84" s="343"/>
      <c r="H84" s="152"/>
      <c r="I84" s="152"/>
      <c r="J84" s="152"/>
      <c r="K84" s="152"/>
      <c r="L84" s="343"/>
      <c r="M84" s="152"/>
      <c r="N84" s="152"/>
      <c r="O84" s="152"/>
      <c r="P84" s="152"/>
      <c r="Q84" s="343"/>
      <c r="R84" s="152"/>
      <c r="S84" s="152"/>
    </row>
    <row r="85" spans="1:19" ht="13.5" customHeight="1" x14ac:dyDescent="0.2">
      <c r="A85" s="86"/>
      <c r="B85" s="84"/>
      <c r="C85" s="152"/>
      <c r="D85" s="152"/>
      <c r="E85" s="152"/>
      <c r="F85" s="152"/>
      <c r="G85" s="343"/>
      <c r="H85" s="152"/>
      <c r="I85" s="152"/>
      <c r="J85" s="152"/>
      <c r="K85" s="152"/>
      <c r="L85" s="343"/>
      <c r="M85" s="152"/>
      <c r="N85" s="152"/>
      <c r="O85" s="152"/>
      <c r="P85" s="152"/>
      <c r="Q85" s="343"/>
      <c r="R85" s="152"/>
      <c r="S85" s="152"/>
    </row>
    <row r="86" spans="1:19" ht="13.5" customHeight="1" x14ac:dyDescent="0.2">
      <c r="A86" s="86"/>
      <c r="B86" s="84"/>
      <c r="C86" s="152"/>
      <c r="D86" s="152"/>
      <c r="E86" s="152"/>
      <c r="F86" s="152"/>
      <c r="G86" s="343"/>
      <c r="H86" s="152"/>
      <c r="I86" s="152"/>
      <c r="J86" s="152"/>
      <c r="K86" s="152"/>
      <c r="L86" s="343"/>
      <c r="M86" s="152"/>
      <c r="N86" s="152"/>
      <c r="O86" s="152"/>
      <c r="P86" s="152"/>
      <c r="Q86" s="343"/>
      <c r="R86" s="152"/>
      <c r="S86" s="152"/>
    </row>
    <row r="87" spans="1:19" ht="13.5" customHeight="1" x14ac:dyDescent="0.2">
      <c r="A87" s="86"/>
      <c r="B87" s="84"/>
      <c r="C87" s="152"/>
      <c r="D87" s="152"/>
      <c r="E87" s="152"/>
      <c r="F87" s="152"/>
      <c r="G87" s="343"/>
      <c r="H87" s="152"/>
      <c r="I87" s="152"/>
      <c r="J87" s="152"/>
      <c r="K87" s="152"/>
      <c r="L87" s="343"/>
      <c r="M87" s="152"/>
      <c r="N87" s="152"/>
      <c r="O87" s="152"/>
      <c r="P87" s="152"/>
      <c r="Q87" s="343"/>
      <c r="R87" s="152"/>
      <c r="S87" s="152"/>
    </row>
    <row r="88" spans="1:19" ht="13.5" customHeight="1" x14ac:dyDescent="0.2">
      <c r="A88" s="86"/>
      <c r="B88" s="84"/>
      <c r="C88" s="152"/>
      <c r="D88" s="152"/>
      <c r="E88" s="152"/>
      <c r="F88" s="152"/>
      <c r="G88" s="343"/>
      <c r="H88" s="152"/>
      <c r="I88" s="152"/>
      <c r="J88" s="152"/>
      <c r="K88" s="152"/>
      <c r="L88" s="343"/>
      <c r="M88" s="152"/>
      <c r="N88" s="152"/>
      <c r="O88" s="152"/>
      <c r="P88" s="152"/>
      <c r="Q88" s="343"/>
      <c r="R88" s="152"/>
      <c r="S88" s="152"/>
    </row>
    <row r="89" spans="1:19" ht="13.5" customHeight="1" x14ac:dyDescent="0.2">
      <c r="A89" s="86"/>
      <c r="B89" s="84"/>
      <c r="C89" s="152"/>
      <c r="D89" s="152"/>
      <c r="E89" s="152"/>
      <c r="F89" s="152"/>
      <c r="G89" s="343"/>
      <c r="H89" s="152"/>
      <c r="I89" s="152"/>
      <c r="J89" s="152"/>
      <c r="K89" s="152"/>
      <c r="L89" s="343"/>
      <c r="M89" s="152"/>
      <c r="N89" s="152"/>
      <c r="O89" s="152"/>
      <c r="P89" s="152"/>
      <c r="Q89" s="343"/>
      <c r="R89" s="152"/>
      <c r="S89" s="152"/>
    </row>
    <row r="90" spans="1:19" ht="13.5" customHeight="1" x14ac:dyDescent="0.2">
      <c r="A90" s="86"/>
      <c r="B90" s="84"/>
      <c r="C90" s="152"/>
      <c r="D90" s="152"/>
      <c r="E90" s="152"/>
      <c r="F90" s="152"/>
      <c r="G90" s="343"/>
      <c r="H90" s="152"/>
      <c r="I90" s="152"/>
      <c r="J90" s="152"/>
      <c r="K90" s="152"/>
      <c r="L90" s="343"/>
      <c r="M90" s="152"/>
      <c r="N90" s="152"/>
      <c r="O90" s="152"/>
      <c r="P90" s="152"/>
      <c r="Q90" s="343"/>
      <c r="R90" s="152"/>
      <c r="S90" s="152"/>
    </row>
    <row r="91" spans="1:19" ht="13.5" customHeight="1" x14ac:dyDescent="0.2">
      <c r="A91" s="86"/>
      <c r="B91" s="84"/>
      <c r="C91" s="152"/>
      <c r="D91" s="152"/>
      <c r="E91" s="152"/>
      <c r="F91" s="152"/>
      <c r="G91" s="343"/>
      <c r="H91" s="152"/>
      <c r="I91" s="152"/>
      <c r="J91" s="152"/>
      <c r="K91" s="152"/>
      <c r="L91" s="343"/>
      <c r="M91" s="152"/>
      <c r="N91" s="152"/>
      <c r="O91" s="152"/>
      <c r="P91" s="152"/>
      <c r="Q91" s="343"/>
      <c r="R91" s="152"/>
      <c r="S91" s="152"/>
    </row>
    <row r="92" spans="1:19" ht="13.5" customHeight="1" x14ac:dyDescent="0.2">
      <c r="A92" s="86"/>
      <c r="B92" s="84"/>
      <c r="C92" s="152"/>
      <c r="D92" s="152"/>
      <c r="E92" s="152"/>
      <c r="F92" s="152"/>
      <c r="G92" s="343"/>
      <c r="H92" s="152"/>
      <c r="I92" s="152"/>
      <c r="J92" s="152"/>
      <c r="K92" s="152"/>
      <c r="L92" s="343"/>
      <c r="M92" s="152"/>
      <c r="N92" s="152"/>
      <c r="O92" s="152"/>
      <c r="P92" s="152"/>
      <c r="Q92" s="343"/>
      <c r="R92" s="152"/>
      <c r="S92" s="152"/>
    </row>
    <row r="93" spans="1:19" ht="13.5" customHeight="1" x14ac:dyDescent="0.2">
      <c r="A93" s="86"/>
      <c r="B93" s="84"/>
      <c r="C93" s="152"/>
      <c r="D93" s="152"/>
      <c r="E93" s="152"/>
      <c r="F93" s="152"/>
      <c r="G93" s="343"/>
      <c r="H93" s="152"/>
      <c r="I93" s="152"/>
      <c r="J93" s="152"/>
      <c r="K93" s="152"/>
      <c r="L93" s="343"/>
      <c r="M93" s="152"/>
      <c r="N93" s="152"/>
      <c r="O93" s="152"/>
      <c r="P93" s="152"/>
      <c r="Q93" s="343"/>
      <c r="R93" s="152"/>
      <c r="S93" s="152"/>
    </row>
    <row r="94" spans="1:19" ht="13.5" customHeight="1" x14ac:dyDescent="0.2">
      <c r="A94" s="86"/>
      <c r="B94" s="84"/>
      <c r="C94" s="152"/>
      <c r="D94" s="152"/>
      <c r="E94" s="152"/>
      <c r="F94" s="152"/>
      <c r="G94" s="343"/>
      <c r="H94" s="152"/>
      <c r="I94" s="152"/>
      <c r="J94" s="152"/>
      <c r="K94" s="152"/>
      <c r="L94" s="343"/>
      <c r="M94" s="152"/>
      <c r="N94" s="152"/>
      <c r="O94" s="152"/>
      <c r="P94" s="152"/>
      <c r="Q94" s="343"/>
      <c r="R94" s="152"/>
      <c r="S94" s="152"/>
    </row>
  </sheetData>
  <autoFilter ref="M5:P56"/>
  <mergeCells count="15">
    <mergeCell ref="B3:B5"/>
    <mergeCell ref="C4:D4"/>
    <mergeCell ref="O4:P4"/>
    <mergeCell ref="A1:Q1"/>
    <mergeCell ref="Q4:Q5"/>
    <mergeCell ref="M3:Q3"/>
    <mergeCell ref="A3:A5"/>
    <mergeCell ref="G4:G5"/>
    <mergeCell ref="L4:L5"/>
    <mergeCell ref="M4:N4"/>
    <mergeCell ref="J4:K4"/>
    <mergeCell ref="C3:G3"/>
    <mergeCell ref="H3:L3"/>
    <mergeCell ref="E4:F4"/>
    <mergeCell ref="H4:I4"/>
  </mergeCells>
  <conditionalFormatting sqref="R1:S94">
    <cfRule type="cellIs" dxfId="23" priority="1" operator="greaterThan">
      <formula>100</formula>
    </cfRule>
  </conditionalFormatting>
  <pageMargins left="0.7" right="0" top="1" bottom="0.5" header="0" footer="0"/>
  <pageSetup paperSize="9" scale="59" orientation="portrait" r:id="rId1"/>
  <colBreaks count="1" manualBreakCount="1">
    <brk id="1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00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P57" sqref="P57"/>
    </sheetView>
  </sheetViews>
  <sheetFormatPr defaultColWidth="14.42578125" defaultRowHeight="15" customHeight="1" x14ac:dyDescent="0.2"/>
  <cols>
    <col min="1" max="1" width="4.5703125" style="356" customWidth="1"/>
    <col min="2" max="2" width="30.85546875" style="356" customWidth="1"/>
    <col min="3" max="3" width="10.7109375" style="356" customWidth="1"/>
    <col min="4" max="4" width="11.28515625" style="356" customWidth="1"/>
    <col min="5" max="5" width="10.5703125" style="356" customWidth="1"/>
    <col min="6" max="6" width="10.7109375" style="356" customWidth="1"/>
    <col min="7" max="7" width="8" style="356" customWidth="1"/>
    <col min="8" max="8" width="9.85546875" style="356" customWidth="1"/>
    <col min="9" max="9" width="8" style="356" customWidth="1"/>
    <col min="10" max="10" width="9.85546875" style="356" customWidth="1"/>
    <col min="11" max="12" width="7.140625" style="356" customWidth="1"/>
    <col min="13" max="13" width="9" style="356" customWidth="1"/>
    <col min="14" max="14" width="8.5703125" style="356" customWidth="1"/>
    <col min="15" max="15" width="9.5703125" style="356" customWidth="1"/>
    <col min="16" max="16" width="10.28515625" style="356" customWidth="1"/>
    <col min="17" max="17" width="9.5703125" style="356" customWidth="1"/>
    <col min="18" max="18" width="9" style="356" customWidth="1"/>
    <col min="19" max="19" width="11.85546875" style="356" customWidth="1"/>
    <col min="20" max="20" width="7" style="356" customWidth="1"/>
    <col min="21" max="21" width="7.7109375" style="356" customWidth="1"/>
    <col min="22" max="16384" width="14.42578125" style="356"/>
  </cols>
  <sheetData>
    <row r="1" spans="1:21" ht="13.5" customHeight="1" x14ac:dyDescent="0.2">
      <c r="A1" s="439" t="s">
        <v>149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162"/>
      <c r="R1" s="343"/>
      <c r="S1" s="343"/>
      <c r="T1" s="343"/>
      <c r="U1" s="343"/>
    </row>
    <row r="2" spans="1:21" ht="13.5" customHeight="1" x14ac:dyDescent="0.2">
      <c r="A2" s="86"/>
      <c r="B2" s="87" t="s">
        <v>86</v>
      </c>
      <c r="C2" s="153"/>
      <c r="D2" s="153"/>
      <c r="E2" s="152"/>
      <c r="F2" s="152"/>
      <c r="G2" s="152"/>
      <c r="H2" s="152"/>
      <c r="I2" s="152"/>
      <c r="J2" s="152"/>
      <c r="K2" s="152" t="s">
        <v>87</v>
      </c>
      <c r="L2" s="152"/>
      <c r="M2" s="152"/>
      <c r="N2" s="153" t="s">
        <v>150</v>
      </c>
      <c r="O2" s="152"/>
      <c r="P2" s="152"/>
      <c r="Q2" s="162"/>
      <c r="R2" s="343"/>
      <c r="S2" s="343"/>
      <c r="T2" s="343"/>
      <c r="U2" s="343"/>
    </row>
    <row r="3" spans="1:21" ht="15" customHeight="1" x14ac:dyDescent="0.2">
      <c r="A3" s="435" t="s">
        <v>2</v>
      </c>
      <c r="B3" s="435" t="s">
        <v>89</v>
      </c>
      <c r="C3" s="440" t="s">
        <v>151</v>
      </c>
      <c r="D3" s="441"/>
      <c r="E3" s="430" t="s">
        <v>152</v>
      </c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1"/>
      <c r="Q3" s="432" t="s">
        <v>139</v>
      </c>
      <c r="R3" s="343"/>
      <c r="S3" s="343"/>
      <c r="T3" s="343"/>
      <c r="U3" s="343"/>
    </row>
    <row r="4" spans="1:21" ht="15" customHeight="1" x14ac:dyDescent="0.2">
      <c r="A4" s="433"/>
      <c r="B4" s="433"/>
      <c r="C4" s="442"/>
      <c r="D4" s="443"/>
      <c r="E4" s="430" t="s">
        <v>100</v>
      </c>
      <c r="F4" s="431"/>
      <c r="G4" s="430" t="s">
        <v>101</v>
      </c>
      <c r="H4" s="431"/>
      <c r="I4" s="430" t="s">
        <v>102</v>
      </c>
      <c r="J4" s="431"/>
      <c r="K4" s="430" t="s">
        <v>103</v>
      </c>
      <c r="L4" s="431"/>
      <c r="M4" s="430" t="s">
        <v>104</v>
      </c>
      <c r="N4" s="431"/>
      <c r="O4" s="430" t="s">
        <v>153</v>
      </c>
      <c r="P4" s="431"/>
      <c r="Q4" s="433"/>
      <c r="R4" s="343"/>
      <c r="S4" s="343"/>
      <c r="T4" s="343"/>
      <c r="U4" s="343"/>
    </row>
    <row r="5" spans="1:21" ht="25.5" customHeight="1" x14ac:dyDescent="0.2">
      <c r="A5" s="434"/>
      <c r="B5" s="434"/>
      <c r="C5" s="171" t="s">
        <v>95</v>
      </c>
      <c r="D5" s="171" t="s">
        <v>96</v>
      </c>
      <c r="E5" s="171" t="s">
        <v>95</v>
      </c>
      <c r="F5" s="171" t="s">
        <v>96</v>
      </c>
      <c r="G5" s="171" t="s">
        <v>95</v>
      </c>
      <c r="H5" s="171" t="s">
        <v>96</v>
      </c>
      <c r="I5" s="171" t="s">
        <v>95</v>
      </c>
      <c r="J5" s="171" t="s">
        <v>96</v>
      </c>
      <c r="K5" s="171" t="s">
        <v>95</v>
      </c>
      <c r="L5" s="171" t="s">
        <v>96</v>
      </c>
      <c r="M5" s="171" t="s">
        <v>95</v>
      </c>
      <c r="N5" s="171" t="s">
        <v>96</v>
      </c>
      <c r="O5" s="171" t="s">
        <v>95</v>
      </c>
      <c r="P5" s="171" t="s">
        <v>96</v>
      </c>
      <c r="Q5" s="434"/>
      <c r="R5" s="343"/>
      <c r="S5" s="343"/>
      <c r="T5" s="343"/>
      <c r="U5" s="343"/>
    </row>
    <row r="6" spans="1:21" ht="13.5" customHeight="1" x14ac:dyDescent="0.25">
      <c r="A6" s="172">
        <v>1</v>
      </c>
      <c r="B6" s="132" t="s">
        <v>9</v>
      </c>
      <c r="C6" s="133">
        <v>30432</v>
      </c>
      <c r="D6" s="133">
        <v>201433</v>
      </c>
      <c r="E6" s="133">
        <v>20304</v>
      </c>
      <c r="F6" s="133">
        <v>106687</v>
      </c>
      <c r="G6" s="133">
        <v>450</v>
      </c>
      <c r="H6" s="133">
        <v>48752</v>
      </c>
      <c r="I6" s="133">
        <v>41</v>
      </c>
      <c r="J6" s="133">
        <v>24256</v>
      </c>
      <c r="K6" s="133">
        <v>118</v>
      </c>
      <c r="L6" s="133">
        <v>732</v>
      </c>
      <c r="M6" s="133">
        <v>36</v>
      </c>
      <c r="N6" s="133">
        <v>312</v>
      </c>
      <c r="O6" s="132">
        <f t="shared" ref="O6:P6" si="0">E6+G6+I6+K6+M6</f>
        <v>20949</v>
      </c>
      <c r="P6" s="132">
        <f t="shared" si="0"/>
        <v>180739</v>
      </c>
      <c r="Q6" s="336">
        <f t="shared" ref="Q6:Q57" si="1">P6*100/D6</f>
        <v>89.726608847606897</v>
      </c>
      <c r="R6" s="343"/>
      <c r="S6" s="343"/>
      <c r="T6" s="343"/>
      <c r="U6" s="343"/>
    </row>
    <row r="7" spans="1:21" ht="13.5" customHeight="1" x14ac:dyDescent="0.25">
      <c r="A7" s="172">
        <v>2</v>
      </c>
      <c r="B7" s="132" t="s">
        <v>10</v>
      </c>
      <c r="C7" s="133">
        <v>36156</v>
      </c>
      <c r="D7" s="133">
        <v>213589</v>
      </c>
      <c r="E7" s="133">
        <v>66290</v>
      </c>
      <c r="F7" s="133">
        <v>155008.25</v>
      </c>
      <c r="G7" s="133">
        <v>755</v>
      </c>
      <c r="H7" s="133">
        <v>103317.74</v>
      </c>
      <c r="I7" s="133">
        <v>45</v>
      </c>
      <c r="J7" s="133">
        <v>27562.68</v>
      </c>
      <c r="K7" s="133">
        <v>0</v>
      </c>
      <c r="L7" s="133">
        <v>0</v>
      </c>
      <c r="M7" s="133">
        <v>0</v>
      </c>
      <c r="N7" s="133">
        <v>0</v>
      </c>
      <c r="O7" s="132">
        <f t="shared" ref="O7:P7" si="2">E7+G7+I7+K7+M7</f>
        <v>67090</v>
      </c>
      <c r="P7" s="132">
        <f t="shared" si="2"/>
        <v>285888.67</v>
      </c>
      <c r="Q7" s="336">
        <f t="shared" si="1"/>
        <v>133.84990331899115</v>
      </c>
      <c r="R7" s="343"/>
      <c r="S7" s="343"/>
      <c r="T7" s="343"/>
      <c r="U7" s="343"/>
    </row>
    <row r="8" spans="1:21" ht="13.5" customHeight="1" x14ac:dyDescent="0.25">
      <c r="A8" s="172">
        <v>3</v>
      </c>
      <c r="B8" s="132" t="s">
        <v>11</v>
      </c>
      <c r="C8" s="133">
        <v>12483</v>
      </c>
      <c r="D8" s="133">
        <v>68756</v>
      </c>
      <c r="E8" s="133">
        <v>3430</v>
      </c>
      <c r="F8" s="133">
        <v>10279</v>
      </c>
      <c r="G8" s="133">
        <v>180</v>
      </c>
      <c r="H8" s="133">
        <v>11489</v>
      </c>
      <c r="I8" s="133">
        <v>13</v>
      </c>
      <c r="J8" s="133">
        <v>3686</v>
      </c>
      <c r="K8" s="133">
        <v>0</v>
      </c>
      <c r="L8" s="133">
        <v>0</v>
      </c>
      <c r="M8" s="133">
        <v>0</v>
      </c>
      <c r="N8" s="133">
        <v>0</v>
      </c>
      <c r="O8" s="132">
        <f t="shared" ref="O8:P8" si="3">E8+G8+I8+K8+M8</f>
        <v>3623</v>
      </c>
      <c r="P8" s="132">
        <f t="shared" si="3"/>
        <v>25454</v>
      </c>
      <c r="Q8" s="336">
        <f t="shared" si="1"/>
        <v>37.020769096515217</v>
      </c>
      <c r="R8" s="343"/>
      <c r="S8" s="343"/>
      <c r="T8" s="343"/>
      <c r="U8" s="343"/>
    </row>
    <row r="9" spans="1:21" ht="13.5" customHeight="1" x14ac:dyDescent="0.25">
      <c r="A9" s="172">
        <v>4</v>
      </c>
      <c r="B9" s="132" t="s">
        <v>12</v>
      </c>
      <c r="C9" s="133">
        <v>19171</v>
      </c>
      <c r="D9" s="133">
        <v>115135</v>
      </c>
      <c r="E9" s="133">
        <v>17599</v>
      </c>
      <c r="F9" s="133">
        <v>40921</v>
      </c>
      <c r="G9" s="133">
        <v>634</v>
      </c>
      <c r="H9" s="133">
        <v>16180</v>
      </c>
      <c r="I9" s="133">
        <v>131</v>
      </c>
      <c r="J9" s="133">
        <v>4878</v>
      </c>
      <c r="K9" s="133">
        <v>0</v>
      </c>
      <c r="L9" s="133">
        <v>0</v>
      </c>
      <c r="M9" s="133">
        <v>1139</v>
      </c>
      <c r="N9" s="133">
        <v>1762</v>
      </c>
      <c r="O9" s="132">
        <f t="shared" ref="O9:P9" si="4">E9+G9+I9+K9+M9</f>
        <v>19503</v>
      </c>
      <c r="P9" s="132">
        <f t="shared" si="4"/>
        <v>63741</v>
      </c>
      <c r="Q9" s="336">
        <f t="shared" si="1"/>
        <v>55.36196638728449</v>
      </c>
      <c r="R9" s="343"/>
      <c r="S9" s="343"/>
      <c r="T9" s="343"/>
      <c r="U9" s="343"/>
    </row>
    <row r="10" spans="1:21" ht="13.5" customHeight="1" x14ac:dyDescent="0.25">
      <c r="A10" s="172">
        <v>5</v>
      </c>
      <c r="B10" s="132" t="s">
        <v>13</v>
      </c>
      <c r="C10" s="133">
        <v>43573</v>
      </c>
      <c r="D10" s="133">
        <v>234565</v>
      </c>
      <c r="E10" s="133">
        <v>37856</v>
      </c>
      <c r="F10" s="133">
        <v>86212.041502999986</v>
      </c>
      <c r="G10" s="133">
        <v>2995</v>
      </c>
      <c r="H10" s="133">
        <v>82595</v>
      </c>
      <c r="I10" s="133">
        <v>45</v>
      </c>
      <c r="J10" s="133">
        <v>12271</v>
      </c>
      <c r="K10" s="133">
        <v>1588</v>
      </c>
      <c r="L10" s="133">
        <v>3829</v>
      </c>
      <c r="M10" s="133">
        <v>245</v>
      </c>
      <c r="N10" s="133">
        <v>11490.145627399999</v>
      </c>
      <c r="O10" s="132">
        <f t="shared" ref="O10:P10" si="5">E10+G10+I10+K10+M10</f>
        <v>42729</v>
      </c>
      <c r="P10" s="132">
        <f t="shared" si="5"/>
        <v>196397.18713039998</v>
      </c>
      <c r="Q10" s="336">
        <f t="shared" si="1"/>
        <v>83.728257468249737</v>
      </c>
      <c r="R10" s="343"/>
      <c r="S10" s="343"/>
      <c r="T10" s="343"/>
      <c r="U10" s="343"/>
    </row>
    <row r="11" spans="1:21" ht="13.5" customHeight="1" x14ac:dyDescent="0.25">
      <c r="A11" s="172">
        <v>6</v>
      </c>
      <c r="B11" s="132" t="s">
        <v>14</v>
      </c>
      <c r="C11" s="133">
        <v>27336</v>
      </c>
      <c r="D11" s="133">
        <v>162175</v>
      </c>
      <c r="E11" s="133">
        <v>43662</v>
      </c>
      <c r="F11" s="133">
        <v>112706</v>
      </c>
      <c r="G11" s="133">
        <v>8092</v>
      </c>
      <c r="H11" s="133">
        <v>64069</v>
      </c>
      <c r="I11" s="133">
        <v>106</v>
      </c>
      <c r="J11" s="133">
        <v>19874</v>
      </c>
      <c r="K11" s="133">
        <v>0</v>
      </c>
      <c r="L11" s="133">
        <v>0</v>
      </c>
      <c r="M11" s="133">
        <v>0</v>
      </c>
      <c r="N11" s="133">
        <v>0</v>
      </c>
      <c r="O11" s="132">
        <f t="shared" ref="O11:P11" si="6">E11+G11+I11+K11+M11</f>
        <v>51860</v>
      </c>
      <c r="P11" s="132">
        <f t="shared" si="6"/>
        <v>196649</v>
      </c>
      <c r="Q11" s="336">
        <f t="shared" si="1"/>
        <v>121.25728379836596</v>
      </c>
      <c r="R11" s="343"/>
      <c r="S11" s="343"/>
      <c r="T11" s="343"/>
      <c r="U11" s="343"/>
    </row>
    <row r="12" spans="1:21" ht="13.5" customHeight="1" x14ac:dyDescent="0.25">
      <c r="A12" s="172">
        <v>7</v>
      </c>
      <c r="B12" s="132" t="s">
        <v>15</v>
      </c>
      <c r="C12" s="133">
        <v>4418</v>
      </c>
      <c r="D12" s="133">
        <v>25056</v>
      </c>
      <c r="E12" s="133">
        <v>3098</v>
      </c>
      <c r="F12" s="133">
        <v>7363.46</v>
      </c>
      <c r="G12" s="133">
        <v>4</v>
      </c>
      <c r="H12" s="133">
        <v>734</v>
      </c>
      <c r="I12" s="133">
        <v>4</v>
      </c>
      <c r="J12" s="133">
        <v>565</v>
      </c>
      <c r="K12" s="133">
        <v>0</v>
      </c>
      <c r="L12" s="133">
        <v>0</v>
      </c>
      <c r="M12" s="133">
        <v>0</v>
      </c>
      <c r="N12" s="133">
        <v>0</v>
      </c>
      <c r="O12" s="132">
        <f t="shared" ref="O12:P12" si="7">E12+G12+I12+K12+M12</f>
        <v>3106</v>
      </c>
      <c r="P12" s="132">
        <f t="shared" si="7"/>
        <v>8662.4599999999991</v>
      </c>
      <c r="Q12" s="336">
        <f t="shared" si="1"/>
        <v>34.572397828863345</v>
      </c>
      <c r="R12" s="343"/>
      <c r="S12" s="343"/>
      <c r="T12" s="343"/>
      <c r="U12" s="343"/>
    </row>
    <row r="13" spans="1:21" ht="13.5" customHeight="1" x14ac:dyDescent="0.25">
      <c r="A13" s="172">
        <v>8</v>
      </c>
      <c r="B13" s="132" t="s">
        <v>16</v>
      </c>
      <c r="C13" s="133">
        <v>4373</v>
      </c>
      <c r="D13" s="133">
        <v>26328</v>
      </c>
      <c r="E13" s="133">
        <v>1399</v>
      </c>
      <c r="F13" s="133">
        <v>3674</v>
      </c>
      <c r="G13" s="133">
        <v>78</v>
      </c>
      <c r="H13" s="133">
        <v>1221</v>
      </c>
      <c r="I13" s="133">
        <v>5</v>
      </c>
      <c r="J13" s="133">
        <v>499</v>
      </c>
      <c r="K13" s="133">
        <v>1</v>
      </c>
      <c r="L13" s="133">
        <v>5</v>
      </c>
      <c r="M13" s="133">
        <v>0</v>
      </c>
      <c r="N13" s="133">
        <v>0</v>
      </c>
      <c r="O13" s="132">
        <f t="shared" ref="O13:P13" si="8">E13+G13+I13+K13+M13</f>
        <v>1483</v>
      </c>
      <c r="P13" s="132">
        <f t="shared" si="8"/>
        <v>5399</v>
      </c>
      <c r="Q13" s="336">
        <f t="shared" si="1"/>
        <v>20.506684898207233</v>
      </c>
      <c r="R13" s="343"/>
      <c r="S13" s="343"/>
      <c r="T13" s="343"/>
      <c r="U13" s="343"/>
    </row>
    <row r="14" spans="1:21" ht="13.5" customHeight="1" x14ac:dyDescent="0.25">
      <c r="A14" s="172">
        <v>9</v>
      </c>
      <c r="B14" s="132" t="s">
        <v>17</v>
      </c>
      <c r="C14" s="133">
        <v>58133</v>
      </c>
      <c r="D14" s="133">
        <v>343334</v>
      </c>
      <c r="E14" s="133">
        <v>13197</v>
      </c>
      <c r="F14" s="133">
        <v>19398.55</v>
      </c>
      <c r="G14" s="133">
        <v>1232</v>
      </c>
      <c r="H14" s="133">
        <v>19708.73</v>
      </c>
      <c r="I14" s="133">
        <v>134</v>
      </c>
      <c r="J14" s="133">
        <v>22222.5</v>
      </c>
      <c r="K14" s="133">
        <v>1</v>
      </c>
      <c r="L14" s="133">
        <v>0.5</v>
      </c>
      <c r="M14" s="133">
        <v>0</v>
      </c>
      <c r="N14" s="133">
        <v>0</v>
      </c>
      <c r="O14" s="132">
        <f t="shared" ref="O14:P14" si="9">E14+G14+I14+K14+M14</f>
        <v>14564</v>
      </c>
      <c r="P14" s="132">
        <f t="shared" si="9"/>
        <v>61330.28</v>
      </c>
      <c r="Q14" s="336">
        <f t="shared" si="1"/>
        <v>17.863153663779293</v>
      </c>
      <c r="R14" s="343"/>
      <c r="S14" s="343"/>
      <c r="T14" s="343"/>
      <c r="U14" s="343"/>
    </row>
    <row r="15" spans="1:21" ht="13.5" customHeight="1" x14ac:dyDescent="0.25">
      <c r="A15" s="172">
        <v>10</v>
      </c>
      <c r="B15" s="132" t="s">
        <v>18</v>
      </c>
      <c r="C15" s="133">
        <v>141871</v>
      </c>
      <c r="D15" s="133">
        <v>820417</v>
      </c>
      <c r="E15" s="133">
        <v>61435</v>
      </c>
      <c r="F15" s="133">
        <v>208467</v>
      </c>
      <c r="G15" s="133">
        <v>4435</v>
      </c>
      <c r="H15" s="133">
        <v>137200</v>
      </c>
      <c r="I15" s="133">
        <v>76</v>
      </c>
      <c r="J15" s="133">
        <v>17279</v>
      </c>
      <c r="K15" s="133">
        <v>0</v>
      </c>
      <c r="L15" s="133">
        <v>0</v>
      </c>
      <c r="M15" s="133">
        <v>13189</v>
      </c>
      <c r="N15" s="133">
        <v>369628</v>
      </c>
      <c r="O15" s="132">
        <f t="shared" ref="O15:P15" si="10">E15+G15+I15+K15+M15</f>
        <v>79135</v>
      </c>
      <c r="P15" s="132">
        <f t="shared" si="10"/>
        <v>732574</v>
      </c>
      <c r="Q15" s="336">
        <f t="shared" si="1"/>
        <v>89.292883984607826</v>
      </c>
      <c r="R15" s="343"/>
      <c r="S15" s="343"/>
      <c r="T15" s="343"/>
      <c r="U15" s="343"/>
    </row>
    <row r="16" spans="1:21" ht="13.5" customHeight="1" x14ac:dyDescent="0.25">
      <c r="A16" s="172">
        <v>11</v>
      </c>
      <c r="B16" s="132" t="s">
        <v>19</v>
      </c>
      <c r="C16" s="133">
        <v>19117</v>
      </c>
      <c r="D16" s="133">
        <v>103408</v>
      </c>
      <c r="E16" s="133">
        <v>7173</v>
      </c>
      <c r="F16" s="133">
        <v>11283</v>
      </c>
      <c r="G16" s="133">
        <v>838</v>
      </c>
      <c r="H16" s="133">
        <v>32201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2">
        <f t="shared" ref="O16:P16" si="11">E16+G16+I16+K16+M16</f>
        <v>8011</v>
      </c>
      <c r="P16" s="132">
        <f t="shared" si="11"/>
        <v>43484</v>
      </c>
      <c r="Q16" s="336">
        <f t="shared" si="1"/>
        <v>42.050905152406003</v>
      </c>
      <c r="R16" s="343"/>
      <c r="S16" s="343"/>
      <c r="T16" s="343"/>
      <c r="U16" s="343"/>
    </row>
    <row r="17" spans="1:21" ht="13.5" customHeight="1" x14ac:dyDescent="0.25">
      <c r="A17" s="172">
        <v>12</v>
      </c>
      <c r="B17" s="132" t="s">
        <v>20</v>
      </c>
      <c r="C17" s="133">
        <v>38602</v>
      </c>
      <c r="D17" s="133">
        <v>231544</v>
      </c>
      <c r="E17" s="133">
        <v>22005</v>
      </c>
      <c r="F17" s="133">
        <v>121005</v>
      </c>
      <c r="G17" s="133">
        <v>1593</v>
      </c>
      <c r="H17" s="133">
        <v>87097</v>
      </c>
      <c r="I17" s="133">
        <v>316</v>
      </c>
      <c r="J17" s="133">
        <v>27511</v>
      </c>
      <c r="K17" s="133">
        <v>0</v>
      </c>
      <c r="L17" s="133">
        <v>0</v>
      </c>
      <c r="M17" s="133">
        <v>19</v>
      </c>
      <c r="N17" s="133">
        <v>82</v>
      </c>
      <c r="O17" s="132">
        <f t="shared" ref="O17:P17" si="12">E17+G17+I17+K17+M17</f>
        <v>23933</v>
      </c>
      <c r="P17" s="132">
        <f t="shared" si="12"/>
        <v>235695</v>
      </c>
      <c r="Q17" s="336">
        <f t="shared" si="1"/>
        <v>101.79274781467021</v>
      </c>
      <c r="R17" s="343"/>
      <c r="S17" s="343"/>
      <c r="T17" s="343"/>
      <c r="U17" s="343"/>
    </row>
    <row r="18" spans="1:21" ht="13.5" customHeight="1" x14ac:dyDescent="0.2">
      <c r="A18" s="171"/>
      <c r="B18" s="134" t="s">
        <v>21</v>
      </c>
      <c r="C18" s="174">
        <f t="shared" ref="C18:N18" si="13">SUM(C6:C17)</f>
        <v>435665</v>
      </c>
      <c r="D18" s="174">
        <f t="shared" si="13"/>
        <v>2545740</v>
      </c>
      <c r="E18" s="174">
        <f t="shared" si="13"/>
        <v>297448</v>
      </c>
      <c r="F18" s="174">
        <f t="shared" si="13"/>
        <v>883004.30150299997</v>
      </c>
      <c r="G18" s="174">
        <f t="shared" si="13"/>
        <v>21286</v>
      </c>
      <c r="H18" s="174">
        <f t="shared" si="13"/>
        <v>604564.47</v>
      </c>
      <c r="I18" s="174">
        <f t="shared" si="13"/>
        <v>916</v>
      </c>
      <c r="J18" s="174">
        <f t="shared" si="13"/>
        <v>160604.18</v>
      </c>
      <c r="K18" s="174">
        <f t="shared" si="13"/>
        <v>1708</v>
      </c>
      <c r="L18" s="174">
        <f t="shared" si="13"/>
        <v>4566.5</v>
      </c>
      <c r="M18" s="174">
        <f t="shared" si="13"/>
        <v>14628</v>
      </c>
      <c r="N18" s="174">
        <f t="shared" si="13"/>
        <v>383274.14562740002</v>
      </c>
      <c r="O18" s="134">
        <f t="shared" ref="O18:P18" si="14">E18+G18+I18+K18+M18</f>
        <v>335986</v>
      </c>
      <c r="P18" s="134">
        <f t="shared" si="14"/>
        <v>2036013.5971304001</v>
      </c>
      <c r="Q18" s="338">
        <f t="shared" si="1"/>
        <v>79.977279578055899</v>
      </c>
      <c r="R18" s="343"/>
      <c r="S18" s="343"/>
      <c r="T18" s="343"/>
      <c r="U18" s="343"/>
    </row>
    <row r="19" spans="1:21" ht="13.5" customHeight="1" x14ac:dyDescent="0.25">
      <c r="A19" s="172">
        <v>13</v>
      </c>
      <c r="B19" s="132" t="s">
        <v>22</v>
      </c>
      <c r="C19" s="133">
        <v>12827</v>
      </c>
      <c r="D19" s="133">
        <v>95100</v>
      </c>
      <c r="E19" s="133">
        <v>858</v>
      </c>
      <c r="F19" s="133">
        <v>18428.73</v>
      </c>
      <c r="G19" s="133">
        <v>557</v>
      </c>
      <c r="H19" s="133">
        <v>31559.19</v>
      </c>
      <c r="I19" s="133">
        <v>137</v>
      </c>
      <c r="J19" s="133">
        <v>16983.82</v>
      </c>
      <c r="K19" s="133">
        <v>0</v>
      </c>
      <c r="L19" s="133">
        <v>0</v>
      </c>
      <c r="M19" s="133">
        <v>0</v>
      </c>
      <c r="N19" s="133">
        <v>0</v>
      </c>
      <c r="O19" s="132">
        <f t="shared" ref="O19:P19" si="15">E19+G19+I19+K19+M19</f>
        <v>1552</v>
      </c>
      <c r="P19" s="132">
        <f t="shared" si="15"/>
        <v>66971.739999999991</v>
      </c>
      <c r="Q19" s="336">
        <f t="shared" si="1"/>
        <v>70.422439537329112</v>
      </c>
      <c r="R19" s="343"/>
      <c r="S19" s="343"/>
      <c r="T19" s="343"/>
      <c r="U19" s="343"/>
    </row>
    <row r="20" spans="1:21" ht="13.5" customHeight="1" x14ac:dyDescent="0.25">
      <c r="A20" s="172">
        <v>14</v>
      </c>
      <c r="B20" s="132" t="s">
        <v>23</v>
      </c>
      <c r="C20" s="133">
        <v>3193</v>
      </c>
      <c r="D20" s="133">
        <v>23306</v>
      </c>
      <c r="E20" s="133">
        <v>221</v>
      </c>
      <c r="F20" s="133">
        <v>1597.45</v>
      </c>
      <c r="G20" s="133">
        <v>6</v>
      </c>
      <c r="H20" s="133">
        <v>2600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2">
        <f t="shared" ref="O20:P20" si="16">E20+G20+I20+K20+M20</f>
        <v>227</v>
      </c>
      <c r="P20" s="132">
        <f t="shared" si="16"/>
        <v>4197.45</v>
      </c>
      <c r="Q20" s="336">
        <f t="shared" si="1"/>
        <v>18.010169055178924</v>
      </c>
      <c r="R20" s="343"/>
      <c r="S20" s="343"/>
      <c r="T20" s="343"/>
      <c r="U20" s="343"/>
    </row>
    <row r="21" spans="1:21" ht="13.5" customHeight="1" x14ac:dyDescent="0.25">
      <c r="A21" s="172">
        <v>15</v>
      </c>
      <c r="B21" s="132" t="s">
        <v>24</v>
      </c>
      <c r="C21" s="133">
        <v>127</v>
      </c>
      <c r="D21" s="133">
        <v>1569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2">
        <f t="shared" ref="O21:P21" si="17">E21+G21+I21+K21+M21</f>
        <v>0</v>
      </c>
      <c r="P21" s="132">
        <f t="shared" si="17"/>
        <v>0</v>
      </c>
      <c r="Q21" s="336">
        <f t="shared" si="1"/>
        <v>0</v>
      </c>
      <c r="R21" s="343"/>
      <c r="S21" s="343"/>
      <c r="T21" s="343"/>
      <c r="U21" s="343"/>
    </row>
    <row r="22" spans="1:21" ht="13.5" customHeight="1" x14ac:dyDescent="0.25">
      <c r="A22" s="172">
        <v>16</v>
      </c>
      <c r="B22" s="132" t="s">
        <v>25</v>
      </c>
      <c r="C22" s="133">
        <v>518</v>
      </c>
      <c r="D22" s="133">
        <v>3842</v>
      </c>
      <c r="E22" s="133">
        <v>19</v>
      </c>
      <c r="F22" s="133">
        <v>295.97000000000003</v>
      </c>
      <c r="G22" s="133">
        <v>21</v>
      </c>
      <c r="H22" s="133">
        <v>2231.67</v>
      </c>
      <c r="I22" s="133">
        <v>1</v>
      </c>
      <c r="J22" s="133">
        <v>132</v>
      </c>
      <c r="K22" s="133">
        <v>0</v>
      </c>
      <c r="L22" s="133">
        <v>0</v>
      </c>
      <c r="M22" s="133">
        <v>0</v>
      </c>
      <c r="N22" s="133">
        <v>0</v>
      </c>
      <c r="O22" s="132">
        <f t="shared" ref="O22:P22" si="18">E22+G22+I22+K22+M22</f>
        <v>41</v>
      </c>
      <c r="P22" s="132">
        <f t="shared" si="18"/>
        <v>2659.6400000000003</v>
      </c>
      <c r="Q22" s="336">
        <f t="shared" si="1"/>
        <v>69.225403435710589</v>
      </c>
      <c r="R22" s="343"/>
      <c r="S22" s="343"/>
      <c r="T22" s="343"/>
      <c r="U22" s="343"/>
    </row>
    <row r="23" spans="1:21" ht="13.5" customHeight="1" x14ac:dyDescent="0.25">
      <c r="A23" s="172">
        <v>17</v>
      </c>
      <c r="B23" s="132" t="s">
        <v>26</v>
      </c>
      <c r="C23" s="133">
        <v>1988</v>
      </c>
      <c r="D23" s="133">
        <v>12994</v>
      </c>
      <c r="E23" s="133">
        <v>324</v>
      </c>
      <c r="F23" s="133">
        <v>4743</v>
      </c>
      <c r="G23" s="133">
        <v>25</v>
      </c>
      <c r="H23" s="133">
        <v>239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2">
        <f t="shared" ref="O23:P23" si="19">E23+G23+I23+K23+M23</f>
        <v>349</v>
      </c>
      <c r="P23" s="132">
        <f t="shared" si="19"/>
        <v>4982</v>
      </c>
      <c r="Q23" s="336">
        <f t="shared" si="1"/>
        <v>38.340772664306606</v>
      </c>
      <c r="R23" s="343"/>
      <c r="S23" s="343"/>
      <c r="T23" s="343"/>
      <c r="U23" s="343"/>
    </row>
    <row r="24" spans="1:21" ht="13.5" customHeight="1" x14ac:dyDescent="0.25">
      <c r="A24" s="172">
        <v>18</v>
      </c>
      <c r="B24" s="132" t="s">
        <v>27</v>
      </c>
      <c r="C24" s="133">
        <v>198</v>
      </c>
      <c r="D24" s="133">
        <v>1568</v>
      </c>
      <c r="E24" s="133">
        <v>0</v>
      </c>
      <c r="F24" s="133">
        <v>0</v>
      </c>
      <c r="G24" s="133">
        <v>5</v>
      </c>
      <c r="H24" s="133">
        <v>30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2">
        <f t="shared" ref="O24:P24" si="20">E24+G24+I24+K24+M24</f>
        <v>5</v>
      </c>
      <c r="P24" s="132">
        <f t="shared" si="20"/>
        <v>30</v>
      </c>
      <c r="Q24" s="336">
        <f t="shared" si="1"/>
        <v>1.9132653061224489</v>
      </c>
      <c r="R24" s="343"/>
      <c r="S24" s="343"/>
      <c r="T24" s="343"/>
      <c r="U24" s="343"/>
    </row>
    <row r="25" spans="1:21" ht="13.5" customHeight="1" x14ac:dyDescent="0.25">
      <c r="A25" s="172">
        <v>19</v>
      </c>
      <c r="B25" s="132" t="s">
        <v>28</v>
      </c>
      <c r="C25" s="133">
        <v>691</v>
      </c>
      <c r="D25" s="133">
        <v>4540</v>
      </c>
      <c r="E25" s="133">
        <v>35</v>
      </c>
      <c r="F25" s="133">
        <v>541</v>
      </c>
      <c r="G25" s="133">
        <v>8</v>
      </c>
      <c r="H25" s="133">
        <v>675</v>
      </c>
      <c r="I25" s="133">
        <v>4</v>
      </c>
      <c r="J25" s="133">
        <v>1149</v>
      </c>
      <c r="K25" s="133">
        <v>0</v>
      </c>
      <c r="L25" s="133">
        <v>0</v>
      </c>
      <c r="M25" s="133">
        <v>50</v>
      </c>
      <c r="N25" s="133">
        <v>189</v>
      </c>
      <c r="O25" s="132">
        <f t="shared" ref="O25:P25" si="21">E25+G25+I25+K25+M25</f>
        <v>97</v>
      </c>
      <c r="P25" s="132">
        <f t="shared" si="21"/>
        <v>2554</v>
      </c>
      <c r="Q25" s="336">
        <f t="shared" si="1"/>
        <v>56.255506607929519</v>
      </c>
      <c r="R25" s="343"/>
      <c r="S25" s="343"/>
      <c r="T25" s="343"/>
      <c r="U25" s="343"/>
    </row>
    <row r="26" spans="1:21" ht="13.5" customHeight="1" x14ac:dyDescent="0.25">
      <c r="A26" s="172">
        <v>20</v>
      </c>
      <c r="B26" s="132" t="s">
        <v>29</v>
      </c>
      <c r="C26" s="133">
        <v>23308</v>
      </c>
      <c r="D26" s="133">
        <v>165306</v>
      </c>
      <c r="E26" s="133">
        <v>2269</v>
      </c>
      <c r="F26" s="133">
        <v>64293.97</v>
      </c>
      <c r="G26" s="133">
        <v>1766</v>
      </c>
      <c r="H26" s="133">
        <v>96051.39</v>
      </c>
      <c r="I26" s="133">
        <v>1475</v>
      </c>
      <c r="J26" s="133">
        <v>113395.63</v>
      </c>
      <c r="K26" s="133">
        <v>0</v>
      </c>
      <c r="L26" s="133">
        <v>0</v>
      </c>
      <c r="M26" s="133">
        <v>0</v>
      </c>
      <c r="N26" s="133">
        <v>0</v>
      </c>
      <c r="O26" s="132">
        <f t="shared" ref="O26:P26" si="22">E26+G26+I26+K26+M26</f>
        <v>5510</v>
      </c>
      <c r="P26" s="132">
        <f t="shared" si="22"/>
        <v>273740.99</v>
      </c>
      <c r="Q26" s="336">
        <f t="shared" si="1"/>
        <v>165.59652402211657</v>
      </c>
      <c r="R26" s="343"/>
      <c r="S26" s="343"/>
      <c r="T26" s="343"/>
      <c r="U26" s="343"/>
    </row>
    <row r="27" spans="1:21" ht="13.5" customHeight="1" x14ac:dyDescent="0.25">
      <c r="A27" s="172">
        <v>21</v>
      </c>
      <c r="B27" s="132" t="s">
        <v>30</v>
      </c>
      <c r="C27" s="133">
        <v>21026</v>
      </c>
      <c r="D27" s="133">
        <v>146051</v>
      </c>
      <c r="E27" s="133">
        <v>4784</v>
      </c>
      <c r="F27" s="133">
        <v>245737.9</v>
      </c>
      <c r="G27" s="133">
        <v>2576</v>
      </c>
      <c r="H27" s="133">
        <v>274144.12</v>
      </c>
      <c r="I27" s="133">
        <v>368</v>
      </c>
      <c r="J27" s="133">
        <v>81479.72</v>
      </c>
      <c r="K27" s="133">
        <v>0</v>
      </c>
      <c r="L27" s="133">
        <v>0</v>
      </c>
      <c r="M27" s="133">
        <v>0</v>
      </c>
      <c r="N27" s="133">
        <v>0</v>
      </c>
      <c r="O27" s="132">
        <f t="shared" ref="O27:P27" si="23">E27+G27+I27+K27+M27</f>
        <v>7728</v>
      </c>
      <c r="P27" s="132">
        <f t="shared" si="23"/>
        <v>601361.74</v>
      </c>
      <c r="Q27" s="336">
        <f t="shared" si="1"/>
        <v>411.7477730381853</v>
      </c>
      <c r="R27" s="343"/>
      <c r="S27" s="343"/>
      <c r="T27" s="343"/>
      <c r="U27" s="343"/>
    </row>
    <row r="28" spans="1:21" ht="13.5" customHeight="1" x14ac:dyDescent="0.25">
      <c r="A28" s="172">
        <v>22</v>
      </c>
      <c r="B28" s="132" t="s">
        <v>31</v>
      </c>
      <c r="C28" s="133">
        <v>8131</v>
      </c>
      <c r="D28" s="133">
        <v>55103</v>
      </c>
      <c r="E28" s="133">
        <v>19941</v>
      </c>
      <c r="F28" s="133">
        <v>68884.98</v>
      </c>
      <c r="G28" s="133">
        <v>940</v>
      </c>
      <c r="H28" s="133">
        <v>25886</v>
      </c>
      <c r="I28" s="133">
        <v>49</v>
      </c>
      <c r="J28" s="133">
        <v>3229.61</v>
      </c>
      <c r="K28" s="133">
        <v>21</v>
      </c>
      <c r="L28" s="133">
        <v>1533.25</v>
      </c>
      <c r="M28" s="133">
        <v>0</v>
      </c>
      <c r="N28" s="133">
        <v>0</v>
      </c>
      <c r="O28" s="132">
        <f t="shared" ref="O28:P28" si="24">E28+G28+I28+K28+M28</f>
        <v>20951</v>
      </c>
      <c r="P28" s="132">
        <f t="shared" si="24"/>
        <v>99533.84</v>
      </c>
      <c r="Q28" s="336">
        <f t="shared" si="1"/>
        <v>180.63234306662071</v>
      </c>
      <c r="R28" s="343"/>
      <c r="S28" s="343"/>
      <c r="T28" s="343"/>
      <c r="U28" s="343"/>
    </row>
    <row r="29" spans="1:21" ht="13.5" customHeight="1" x14ac:dyDescent="0.25">
      <c r="A29" s="172">
        <v>23</v>
      </c>
      <c r="B29" s="132" t="s">
        <v>32</v>
      </c>
      <c r="C29" s="133">
        <v>2262</v>
      </c>
      <c r="D29" s="133">
        <v>16525</v>
      </c>
      <c r="E29" s="133">
        <v>563</v>
      </c>
      <c r="F29" s="133">
        <v>14162</v>
      </c>
      <c r="G29" s="133">
        <v>142</v>
      </c>
      <c r="H29" s="133">
        <v>13306</v>
      </c>
      <c r="I29" s="133">
        <v>12</v>
      </c>
      <c r="J29" s="133">
        <v>1998</v>
      </c>
      <c r="K29" s="133">
        <v>7</v>
      </c>
      <c r="L29" s="133">
        <v>10</v>
      </c>
      <c r="M29" s="133">
        <v>0</v>
      </c>
      <c r="N29" s="133">
        <v>0</v>
      </c>
      <c r="O29" s="132">
        <f t="shared" ref="O29:P29" si="25">E29+G29+I29+K29+M29</f>
        <v>724</v>
      </c>
      <c r="P29" s="132">
        <f t="shared" si="25"/>
        <v>29476</v>
      </c>
      <c r="Q29" s="336">
        <f t="shared" si="1"/>
        <v>178.37216338880484</v>
      </c>
      <c r="R29" s="343"/>
      <c r="S29" s="343"/>
      <c r="T29" s="343"/>
      <c r="U29" s="343"/>
    </row>
    <row r="30" spans="1:21" ht="13.5" customHeight="1" x14ac:dyDescent="0.25">
      <c r="A30" s="172">
        <v>24</v>
      </c>
      <c r="B30" s="132" t="s">
        <v>33</v>
      </c>
      <c r="C30" s="133">
        <v>5747</v>
      </c>
      <c r="D30" s="133">
        <v>38020</v>
      </c>
      <c r="E30" s="133">
        <v>21950</v>
      </c>
      <c r="F30" s="133">
        <v>21501</v>
      </c>
      <c r="G30" s="133">
        <v>174</v>
      </c>
      <c r="H30" s="133">
        <v>21593</v>
      </c>
      <c r="I30" s="133">
        <v>59</v>
      </c>
      <c r="J30" s="133">
        <v>8540</v>
      </c>
      <c r="K30" s="133">
        <v>0</v>
      </c>
      <c r="L30" s="133">
        <v>0</v>
      </c>
      <c r="M30" s="133">
        <v>0</v>
      </c>
      <c r="N30" s="133">
        <v>0</v>
      </c>
      <c r="O30" s="132">
        <f t="shared" ref="O30:P30" si="26">E30+G30+I30+K30+M30</f>
        <v>22183</v>
      </c>
      <c r="P30" s="132">
        <f t="shared" si="26"/>
        <v>51634</v>
      </c>
      <c r="Q30" s="336">
        <f t="shared" si="1"/>
        <v>135.8074697527617</v>
      </c>
      <c r="R30" s="343"/>
      <c r="S30" s="343"/>
      <c r="T30" s="343"/>
      <c r="U30" s="343"/>
    </row>
    <row r="31" spans="1:21" ht="13.5" customHeight="1" x14ac:dyDescent="0.25">
      <c r="A31" s="172">
        <v>25</v>
      </c>
      <c r="B31" s="132" t="s">
        <v>34</v>
      </c>
      <c r="C31" s="133">
        <v>706</v>
      </c>
      <c r="D31" s="133">
        <v>5334</v>
      </c>
      <c r="E31" s="133">
        <v>19</v>
      </c>
      <c r="F31" s="133">
        <v>84</v>
      </c>
      <c r="G31" s="133">
        <v>3</v>
      </c>
      <c r="H31" s="133">
        <v>36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2">
        <f t="shared" ref="O31:P31" si="27">E31+G31+I31+K31+M31</f>
        <v>22</v>
      </c>
      <c r="P31" s="132">
        <f t="shared" si="27"/>
        <v>120</v>
      </c>
      <c r="Q31" s="336">
        <f t="shared" si="1"/>
        <v>2.2497187851518561</v>
      </c>
      <c r="R31" s="343"/>
      <c r="S31" s="343"/>
      <c r="T31" s="343"/>
      <c r="U31" s="343"/>
    </row>
    <row r="32" spans="1:21" ht="13.5" customHeight="1" x14ac:dyDescent="0.25">
      <c r="A32" s="172">
        <v>26</v>
      </c>
      <c r="B32" s="132" t="s">
        <v>35</v>
      </c>
      <c r="C32" s="133">
        <v>845</v>
      </c>
      <c r="D32" s="133">
        <v>5901</v>
      </c>
      <c r="E32" s="133">
        <v>65</v>
      </c>
      <c r="F32" s="133">
        <v>520</v>
      </c>
      <c r="G32" s="133">
        <v>12</v>
      </c>
      <c r="H32" s="133">
        <v>904</v>
      </c>
      <c r="I32" s="133">
        <v>10</v>
      </c>
      <c r="J32" s="133">
        <v>5338</v>
      </c>
      <c r="K32" s="133">
        <v>0</v>
      </c>
      <c r="L32" s="133">
        <v>0</v>
      </c>
      <c r="M32" s="133">
        <v>0</v>
      </c>
      <c r="N32" s="133">
        <v>0</v>
      </c>
      <c r="O32" s="132">
        <f t="shared" ref="O32:P32" si="28">E32+G32+I32+K32+M32</f>
        <v>87</v>
      </c>
      <c r="P32" s="132">
        <f t="shared" si="28"/>
        <v>6762</v>
      </c>
      <c r="Q32" s="336">
        <f t="shared" si="1"/>
        <v>114.59074733096085</v>
      </c>
      <c r="R32" s="343"/>
      <c r="S32" s="343"/>
      <c r="T32" s="343"/>
      <c r="U32" s="343"/>
    </row>
    <row r="33" spans="1:21" ht="13.5" customHeight="1" x14ac:dyDescent="0.25">
      <c r="A33" s="172">
        <v>27</v>
      </c>
      <c r="B33" s="132" t="s">
        <v>36</v>
      </c>
      <c r="C33" s="133">
        <v>417</v>
      </c>
      <c r="D33" s="133">
        <v>3498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2">
        <f t="shared" ref="O33:P33" si="29">E33+G33+I33+K33+M33</f>
        <v>0</v>
      </c>
      <c r="P33" s="132">
        <f t="shared" si="29"/>
        <v>0</v>
      </c>
      <c r="Q33" s="336">
        <f t="shared" si="1"/>
        <v>0</v>
      </c>
      <c r="R33" s="343"/>
      <c r="S33" s="343"/>
      <c r="T33" s="343"/>
      <c r="U33" s="343"/>
    </row>
    <row r="34" spans="1:21" ht="13.5" customHeight="1" x14ac:dyDescent="0.25">
      <c r="A34" s="172">
        <v>28</v>
      </c>
      <c r="B34" s="132" t="s">
        <v>37</v>
      </c>
      <c r="C34" s="133">
        <v>7861</v>
      </c>
      <c r="D34" s="133">
        <v>46941</v>
      </c>
      <c r="E34" s="133">
        <v>971</v>
      </c>
      <c r="F34" s="133">
        <v>18782.98</v>
      </c>
      <c r="G34" s="133">
        <v>709</v>
      </c>
      <c r="H34" s="133">
        <v>36738.36</v>
      </c>
      <c r="I34" s="133">
        <v>473</v>
      </c>
      <c r="J34" s="133">
        <v>32910.29</v>
      </c>
      <c r="K34" s="133">
        <v>0</v>
      </c>
      <c r="L34" s="133">
        <v>0</v>
      </c>
      <c r="M34" s="133">
        <v>0</v>
      </c>
      <c r="N34" s="133">
        <v>0</v>
      </c>
      <c r="O34" s="132">
        <f t="shared" ref="O34:P34" si="30">E34+G34+I34+K34+M34</f>
        <v>2153</v>
      </c>
      <c r="P34" s="132">
        <f t="shared" si="30"/>
        <v>88431.63</v>
      </c>
      <c r="Q34" s="336">
        <f t="shared" si="1"/>
        <v>188.38889243944527</v>
      </c>
      <c r="R34" s="343"/>
      <c r="S34" s="343"/>
      <c r="T34" s="343"/>
      <c r="U34" s="343"/>
    </row>
    <row r="35" spans="1:21" ht="13.5" customHeight="1" x14ac:dyDescent="0.25">
      <c r="A35" s="172">
        <v>29</v>
      </c>
      <c r="B35" s="132" t="s">
        <v>38</v>
      </c>
      <c r="C35" s="133">
        <v>312</v>
      </c>
      <c r="D35" s="133">
        <v>2799</v>
      </c>
      <c r="E35" s="133">
        <v>11</v>
      </c>
      <c r="F35" s="133">
        <v>224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31</v>
      </c>
      <c r="N35" s="133">
        <v>440</v>
      </c>
      <c r="O35" s="132">
        <f t="shared" ref="O35:P35" si="31">E35+G35+I35+K35+M35</f>
        <v>42</v>
      </c>
      <c r="P35" s="132">
        <f t="shared" si="31"/>
        <v>664</v>
      </c>
      <c r="Q35" s="336">
        <f t="shared" si="1"/>
        <v>23.722758127902821</v>
      </c>
      <c r="R35" s="343"/>
      <c r="S35" s="343"/>
      <c r="T35" s="343"/>
      <c r="U35" s="343"/>
    </row>
    <row r="36" spans="1:21" ht="13.5" customHeight="1" x14ac:dyDescent="0.25">
      <c r="A36" s="172">
        <v>30</v>
      </c>
      <c r="B36" s="132" t="s">
        <v>39</v>
      </c>
      <c r="C36" s="133">
        <v>1682</v>
      </c>
      <c r="D36" s="133">
        <v>10415</v>
      </c>
      <c r="E36" s="133">
        <v>3635</v>
      </c>
      <c r="F36" s="133">
        <v>5181</v>
      </c>
      <c r="G36" s="133">
        <v>21</v>
      </c>
      <c r="H36" s="133">
        <v>3710</v>
      </c>
      <c r="I36" s="133">
        <v>1</v>
      </c>
      <c r="J36" s="133">
        <v>30</v>
      </c>
      <c r="K36" s="133">
        <v>0</v>
      </c>
      <c r="L36" s="133">
        <v>0</v>
      </c>
      <c r="M36" s="133">
        <v>0</v>
      </c>
      <c r="N36" s="133">
        <v>0</v>
      </c>
      <c r="O36" s="132">
        <f t="shared" ref="O36:P36" si="32">E36+G36+I36+K36+M36</f>
        <v>3657</v>
      </c>
      <c r="P36" s="132">
        <f t="shared" si="32"/>
        <v>8921</v>
      </c>
      <c r="Q36" s="336">
        <f t="shared" si="1"/>
        <v>85.655304848775799</v>
      </c>
      <c r="R36" s="343"/>
      <c r="S36" s="343"/>
      <c r="T36" s="343"/>
      <c r="U36" s="343"/>
    </row>
    <row r="37" spans="1:21" ht="13.5" customHeight="1" x14ac:dyDescent="0.25">
      <c r="A37" s="172">
        <v>31</v>
      </c>
      <c r="B37" s="132" t="s">
        <v>40</v>
      </c>
      <c r="C37" s="133">
        <v>568</v>
      </c>
      <c r="D37" s="133">
        <v>4212</v>
      </c>
      <c r="E37" s="133">
        <v>52</v>
      </c>
      <c r="F37" s="133">
        <v>799</v>
      </c>
      <c r="G37" s="133">
        <v>15</v>
      </c>
      <c r="H37" s="133">
        <v>2508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2">
        <f t="shared" ref="O37:P37" si="33">E37+G37+I37+K37+M37</f>
        <v>67</v>
      </c>
      <c r="P37" s="132">
        <f t="shared" si="33"/>
        <v>3307</v>
      </c>
      <c r="Q37" s="336">
        <f t="shared" si="1"/>
        <v>78.51377018043685</v>
      </c>
      <c r="R37" s="343"/>
      <c r="S37" s="343"/>
      <c r="T37" s="343"/>
      <c r="U37" s="343"/>
    </row>
    <row r="38" spans="1:21" ht="13.5" customHeight="1" x14ac:dyDescent="0.25">
      <c r="A38" s="172">
        <v>32</v>
      </c>
      <c r="B38" s="132" t="s">
        <v>41</v>
      </c>
      <c r="C38" s="133">
        <v>119</v>
      </c>
      <c r="D38" s="133">
        <v>1444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2">
        <f t="shared" ref="O38:P38" si="34">E38+G38+I38+K38+M38</f>
        <v>0</v>
      </c>
      <c r="P38" s="132">
        <f t="shared" si="34"/>
        <v>0</v>
      </c>
      <c r="Q38" s="336">
        <f t="shared" si="1"/>
        <v>0</v>
      </c>
      <c r="R38" s="343"/>
      <c r="S38" s="343"/>
      <c r="T38" s="343"/>
      <c r="U38" s="343"/>
    </row>
    <row r="39" spans="1:21" ht="13.5" customHeight="1" x14ac:dyDescent="0.25">
      <c r="A39" s="172">
        <v>33</v>
      </c>
      <c r="B39" s="132" t="s">
        <v>42</v>
      </c>
      <c r="C39" s="133">
        <v>87</v>
      </c>
      <c r="D39" s="133">
        <v>500</v>
      </c>
      <c r="E39" s="133">
        <v>67</v>
      </c>
      <c r="F39" s="133">
        <v>567.42999999999995</v>
      </c>
      <c r="G39" s="133">
        <v>8</v>
      </c>
      <c r="H39" s="133">
        <v>329.72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2">
        <f t="shared" ref="O39:P39" si="35">E39+G39+I39+K39+M39</f>
        <v>75</v>
      </c>
      <c r="P39" s="132">
        <f t="shared" si="35"/>
        <v>897.15</v>
      </c>
      <c r="Q39" s="336">
        <f t="shared" si="1"/>
        <v>179.43</v>
      </c>
      <c r="R39" s="343"/>
      <c r="S39" s="343"/>
      <c r="T39" s="343"/>
      <c r="U39" s="343"/>
    </row>
    <row r="40" spans="1:21" ht="13.5" customHeight="1" x14ac:dyDescent="0.25">
      <c r="A40" s="172">
        <v>34</v>
      </c>
      <c r="B40" s="132" t="s">
        <v>43</v>
      </c>
      <c r="C40" s="133">
        <v>3992</v>
      </c>
      <c r="D40" s="133">
        <v>23903</v>
      </c>
      <c r="E40" s="133">
        <v>1232</v>
      </c>
      <c r="F40" s="133">
        <v>37153</v>
      </c>
      <c r="G40" s="133">
        <v>490</v>
      </c>
      <c r="H40" s="133">
        <v>40185</v>
      </c>
      <c r="I40" s="133">
        <v>142</v>
      </c>
      <c r="J40" s="133">
        <v>11493</v>
      </c>
      <c r="K40" s="133">
        <v>0</v>
      </c>
      <c r="L40" s="133">
        <v>0</v>
      </c>
      <c r="M40" s="133">
        <v>0</v>
      </c>
      <c r="N40" s="133">
        <v>0</v>
      </c>
      <c r="O40" s="132">
        <f t="shared" ref="O40:P40" si="36">E40+G40+I40+K40+M40</f>
        <v>1864</v>
      </c>
      <c r="P40" s="132">
        <f t="shared" si="36"/>
        <v>88831</v>
      </c>
      <c r="Q40" s="336">
        <f t="shared" si="1"/>
        <v>371.63117600301217</v>
      </c>
      <c r="R40" s="343"/>
      <c r="S40" s="343"/>
      <c r="T40" s="343"/>
      <c r="U40" s="343"/>
    </row>
    <row r="41" spans="1:21" ht="13.5" customHeight="1" x14ac:dyDescent="0.2">
      <c r="A41" s="171"/>
      <c r="B41" s="134" t="s">
        <v>118</v>
      </c>
      <c r="C41" s="174">
        <f t="shared" ref="C41:N41" si="37">SUM(C19:C40)</f>
        <v>96605</v>
      </c>
      <c r="D41" s="174">
        <f t="shared" si="37"/>
        <v>668871</v>
      </c>
      <c r="E41" s="174">
        <f t="shared" si="37"/>
        <v>57016</v>
      </c>
      <c r="F41" s="174">
        <f t="shared" si="37"/>
        <v>503497.41</v>
      </c>
      <c r="G41" s="174">
        <f t="shared" si="37"/>
        <v>7478</v>
      </c>
      <c r="H41" s="174">
        <f t="shared" si="37"/>
        <v>552726.44999999995</v>
      </c>
      <c r="I41" s="174">
        <f t="shared" si="37"/>
        <v>2731</v>
      </c>
      <c r="J41" s="174">
        <f t="shared" si="37"/>
        <v>276679.07</v>
      </c>
      <c r="K41" s="174">
        <f t="shared" si="37"/>
        <v>28</v>
      </c>
      <c r="L41" s="174">
        <f t="shared" si="37"/>
        <v>1543.25</v>
      </c>
      <c r="M41" s="174">
        <f t="shared" si="37"/>
        <v>81</v>
      </c>
      <c r="N41" s="174">
        <f t="shared" si="37"/>
        <v>629</v>
      </c>
      <c r="O41" s="134">
        <f t="shared" ref="O41:P41" si="38">E41+G41+I41+K41+M41</f>
        <v>67334</v>
      </c>
      <c r="P41" s="134">
        <f t="shared" si="38"/>
        <v>1335075.18</v>
      </c>
      <c r="Q41" s="338">
        <f t="shared" si="1"/>
        <v>199.60129531703421</v>
      </c>
      <c r="R41" s="343"/>
      <c r="S41" s="343"/>
      <c r="T41" s="343"/>
      <c r="U41" s="343"/>
    </row>
    <row r="42" spans="1:21" ht="13.5" customHeight="1" x14ac:dyDescent="0.2">
      <c r="A42" s="171"/>
      <c r="B42" s="134" t="s">
        <v>45</v>
      </c>
      <c r="C42" s="174">
        <f t="shared" ref="C42:N42" si="39">C41+C18</f>
        <v>532270</v>
      </c>
      <c r="D42" s="174">
        <f t="shared" si="39"/>
        <v>3214611</v>
      </c>
      <c r="E42" s="174">
        <f t="shared" si="39"/>
        <v>354464</v>
      </c>
      <c r="F42" s="174">
        <f t="shared" si="39"/>
        <v>1386501.711503</v>
      </c>
      <c r="G42" s="174">
        <f t="shared" si="39"/>
        <v>28764</v>
      </c>
      <c r="H42" s="174">
        <f t="shared" si="39"/>
        <v>1157290.92</v>
      </c>
      <c r="I42" s="174">
        <f t="shared" si="39"/>
        <v>3647</v>
      </c>
      <c r="J42" s="174">
        <f t="shared" si="39"/>
        <v>437283.25</v>
      </c>
      <c r="K42" s="174">
        <f t="shared" si="39"/>
        <v>1736</v>
      </c>
      <c r="L42" s="174">
        <f t="shared" si="39"/>
        <v>6109.75</v>
      </c>
      <c r="M42" s="174">
        <f t="shared" si="39"/>
        <v>14709</v>
      </c>
      <c r="N42" s="174">
        <f t="shared" si="39"/>
        <v>383903.14562740002</v>
      </c>
      <c r="O42" s="134">
        <f t="shared" ref="O42:P42" si="40">E42+G42+I42+K42+M42</f>
        <v>403320</v>
      </c>
      <c r="P42" s="134">
        <f t="shared" si="40"/>
        <v>3371088.7771303998</v>
      </c>
      <c r="Q42" s="338">
        <f t="shared" si="1"/>
        <v>104.86770489898778</v>
      </c>
      <c r="R42" s="343"/>
      <c r="S42" s="343"/>
      <c r="T42" s="343"/>
      <c r="U42" s="343"/>
    </row>
    <row r="43" spans="1:21" ht="13.5" customHeight="1" x14ac:dyDescent="0.25">
      <c r="A43" s="172">
        <v>35</v>
      </c>
      <c r="B43" s="132" t="s">
        <v>46</v>
      </c>
      <c r="C43" s="133">
        <v>26524</v>
      </c>
      <c r="D43" s="133">
        <v>95796</v>
      </c>
      <c r="E43" s="133">
        <v>27100</v>
      </c>
      <c r="F43" s="133">
        <v>22668</v>
      </c>
      <c r="G43" s="133">
        <v>0</v>
      </c>
      <c r="H43" s="133">
        <v>0</v>
      </c>
      <c r="I43" s="133">
        <v>0</v>
      </c>
      <c r="J43" s="133">
        <v>0</v>
      </c>
      <c r="K43" s="133">
        <v>222</v>
      </c>
      <c r="L43" s="133">
        <v>1119</v>
      </c>
      <c r="M43" s="133">
        <v>0</v>
      </c>
      <c r="N43" s="133">
        <v>0</v>
      </c>
      <c r="O43" s="132">
        <f t="shared" ref="O43:P43" si="41">E43+G43+I43+K43+M43</f>
        <v>27322</v>
      </c>
      <c r="P43" s="132">
        <f t="shared" si="41"/>
        <v>23787</v>
      </c>
      <c r="Q43" s="336">
        <f t="shared" si="1"/>
        <v>24.830890642615557</v>
      </c>
      <c r="R43" s="343"/>
      <c r="S43" s="343"/>
      <c r="T43" s="343"/>
      <c r="U43" s="343"/>
    </row>
    <row r="44" spans="1:21" ht="13.5" customHeight="1" x14ac:dyDescent="0.25">
      <c r="A44" s="172">
        <v>36</v>
      </c>
      <c r="B44" s="132" t="s">
        <v>47</v>
      </c>
      <c r="C44" s="133">
        <v>11238</v>
      </c>
      <c r="D44" s="133">
        <v>54292</v>
      </c>
      <c r="E44" s="133">
        <v>34862</v>
      </c>
      <c r="F44" s="133">
        <v>73581.14</v>
      </c>
      <c r="G44" s="133">
        <v>2</v>
      </c>
      <c r="H44" s="133">
        <v>258.5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2">
        <f t="shared" ref="O44:P44" si="42">E44+G44+I44+K44+M44</f>
        <v>34864</v>
      </c>
      <c r="P44" s="132">
        <f t="shared" si="42"/>
        <v>73839.64</v>
      </c>
      <c r="Q44" s="336">
        <f t="shared" si="1"/>
        <v>136.00464156781845</v>
      </c>
      <c r="R44" s="343"/>
      <c r="S44" s="343"/>
      <c r="T44" s="343"/>
      <c r="U44" s="343"/>
    </row>
    <row r="45" spans="1:21" ht="13.5" customHeight="1" x14ac:dyDescent="0.2">
      <c r="A45" s="171"/>
      <c r="B45" s="134" t="s">
        <v>48</v>
      </c>
      <c r="C45" s="174">
        <f t="shared" ref="C45:N45" si="43">SUM(C43:C44)</f>
        <v>37762</v>
      </c>
      <c r="D45" s="174">
        <f t="shared" si="43"/>
        <v>150088</v>
      </c>
      <c r="E45" s="174">
        <f t="shared" si="43"/>
        <v>61962</v>
      </c>
      <c r="F45" s="174">
        <f t="shared" si="43"/>
        <v>96249.14</v>
      </c>
      <c r="G45" s="174">
        <f t="shared" si="43"/>
        <v>2</v>
      </c>
      <c r="H45" s="174">
        <f t="shared" si="43"/>
        <v>258.5</v>
      </c>
      <c r="I45" s="174">
        <f t="shared" si="43"/>
        <v>0</v>
      </c>
      <c r="J45" s="174">
        <f t="shared" si="43"/>
        <v>0</v>
      </c>
      <c r="K45" s="174">
        <f t="shared" si="43"/>
        <v>222</v>
      </c>
      <c r="L45" s="174">
        <f t="shared" si="43"/>
        <v>1119</v>
      </c>
      <c r="M45" s="174">
        <f t="shared" si="43"/>
        <v>0</v>
      </c>
      <c r="N45" s="174">
        <f t="shared" si="43"/>
        <v>0</v>
      </c>
      <c r="O45" s="134">
        <f t="shared" ref="O45:P45" si="44">E45+G45+I45+K45+M45</f>
        <v>62186</v>
      </c>
      <c r="P45" s="134">
        <f t="shared" si="44"/>
        <v>97626.64</v>
      </c>
      <c r="Q45" s="338">
        <f t="shared" si="1"/>
        <v>65.046266190501569</v>
      </c>
      <c r="R45" s="343"/>
      <c r="S45" s="343"/>
      <c r="T45" s="343"/>
      <c r="U45" s="343"/>
    </row>
    <row r="46" spans="1:21" ht="13.5" customHeight="1" x14ac:dyDescent="0.25">
      <c r="A46" s="172">
        <v>37</v>
      </c>
      <c r="B46" s="132" t="s">
        <v>49</v>
      </c>
      <c r="C46" s="133">
        <v>7397</v>
      </c>
      <c r="D46" s="133">
        <v>53328</v>
      </c>
      <c r="E46" s="133">
        <v>694</v>
      </c>
      <c r="F46" s="133">
        <v>1589</v>
      </c>
      <c r="G46" s="133">
        <v>164</v>
      </c>
      <c r="H46" s="133">
        <v>231</v>
      </c>
      <c r="I46" s="133">
        <v>1</v>
      </c>
      <c r="J46" s="133">
        <v>2850</v>
      </c>
      <c r="K46" s="133">
        <v>0</v>
      </c>
      <c r="L46" s="133">
        <v>0</v>
      </c>
      <c r="M46" s="133">
        <v>4</v>
      </c>
      <c r="N46" s="133">
        <v>179269</v>
      </c>
      <c r="O46" s="132">
        <f t="shared" ref="O46:P46" si="45">E46+G46+I46+K46+M46</f>
        <v>863</v>
      </c>
      <c r="P46" s="132">
        <f t="shared" si="45"/>
        <v>183939</v>
      </c>
      <c r="Q46" s="336">
        <f t="shared" si="1"/>
        <v>344.92011701170117</v>
      </c>
      <c r="R46" s="343"/>
      <c r="S46" s="343"/>
      <c r="T46" s="343"/>
      <c r="U46" s="343"/>
    </row>
    <row r="47" spans="1:21" ht="13.5" customHeight="1" x14ac:dyDescent="0.2">
      <c r="A47" s="171"/>
      <c r="B47" s="134" t="s">
        <v>50</v>
      </c>
      <c r="C47" s="174">
        <f t="shared" ref="C47:N47" si="46">C46</f>
        <v>7397</v>
      </c>
      <c r="D47" s="174">
        <f t="shared" si="46"/>
        <v>53328</v>
      </c>
      <c r="E47" s="174">
        <f t="shared" si="46"/>
        <v>694</v>
      </c>
      <c r="F47" s="174">
        <f t="shared" si="46"/>
        <v>1589</v>
      </c>
      <c r="G47" s="174">
        <f t="shared" si="46"/>
        <v>164</v>
      </c>
      <c r="H47" s="174">
        <f t="shared" si="46"/>
        <v>231</v>
      </c>
      <c r="I47" s="174">
        <f t="shared" si="46"/>
        <v>1</v>
      </c>
      <c r="J47" s="174">
        <f t="shared" si="46"/>
        <v>2850</v>
      </c>
      <c r="K47" s="174">
        <f t="shared" si="46"/>
        <v>0</v>
      </c>
      <c r="L47" s="174">
        <f t="shared" si="46"/>
        <v>0</v>
      </c>
      <c r="M47" s="174">
        <f t="shared" si="46"/>
        <v>4</v>
      </c>
      <c r="N47" s="174">
        <f t="shared" si="46"/>
        <v>179269</v>
      </c>
      <c r="O47" s="134">
        <f t="shared" ref="O47:P47" si="47">E47+G47+I47+K47+M47</f>
        <v>863</v>
      </c>
      <c r="P47" s="134">
        <f t="shared" si="47"/>
        <v>183939</v>
      </c>
      <c r="Q47" s="338">
        <f t="shared" si="1"/>
        <v>344.92011701170117</v>
      </c>
      <c r="R47" s="343"/>
      <c r="S47" s="343"/>
      <c r="T47" s="343"/>
      <c r="U47" s="343"/>
    </row>
    <row r="48" spans="1:21" ht="13.5" customHeight="1" x14ac:dyDescent="0.25">
      <c r="A48" s="172">
        <v>38</v>
      </c>
      <c r="B48" s="132" t="s">
        <v>51</v>
      </c>
      <c r="C48" s="133">
        <v>5879</v>
      </c>
      <c r="D48" s="133">
        <v>37883</v>
      </c>
      <c r="E48" s="133">
        <v>6628</v>
      </c>
      <c r="F48" s="133">
        <v>53035.47</v>
      </c>
      <c r="G48" s="133">
        <v>32</v>
      </c>
      <c r="H48" s="133">
        <v>2838.59</v>
      </c>
      <c r="I48" s="133">
        <v>12</v>
      </c>
      <c r="J48" s="133">
        <v>1850</v>
      </c>
      <c r="K48" s="133">
        <v>0</v>
      </c>
      <c r="L48" s="133">
        <v>0</v>
      </c>
      <c r="M48" s="133">
        <v>0</v>
      </c>
      <c r="N48" s="133">
        <v>0</v>
      </c>
      <c r="O48" s="132">
        <f t="shared" ref="O48:P48" si="48">E48+G48+I48+K48+M48</f>
        <v>6672</v>
      </c>
      <c r="P48" s="132">
        <f t="shared" si="48"/>
        <v>57724.06</v>
      </c>
      <c r="Q48" s="336">
        <f t="shared" si="1"/>
        <v>152.37457434733258</v>
      </c>
      <c r="R48" s="343"/>
      <c r="S48" s="343"/>
      <c r="T48" s="343"/>
      <c r="U48" s="343"/>
    </row>
    <row r="49" spans="1:21" ht="13.5" customHeight="1" x14ac:dyDescent="0.25">
      <c r="A49" s="172">
        <v>39</v>
      </c>
      <c r="B49" s="132" t="s">
        <v>52</v>
      </c>
      <c r="C49" s="133">
        <v>2176</v>
      </c>
      <c r="D49" s="133">
        <v>13342</v>
      </c>
      <c r="E49" s="133">
        <v>975</v>
      </c>
      <c r="F49" s="133">
        <v>4543</v>
      </c>
      <c r="G49" s="133">
        <v>30</v>
      </c>
      <c r="H49" s="133">
        <v>413</v>
      </c>
      <c r="I49" s="133">
        <v>6</v>
      </c>
      <c r="J49" s="133">
        <v>80</v>
      </c>
      <c r="K49" s="133">
        <v>0</v>
      </c>
      <c r="L49" s="133">
        <v>0</v>
      </c>
      <c r="M49" s="133">
        <v>0</v>
      </c>
      <c r="N49" s="133">
        <v>0</v>
      </c>
      <c r="O49" s="132">
        <f t="shared" ref="O49:P49" si="49">E49+G49+I49+K49+M49</f>
        <v>1011</v>
      </c>
      <c r="P49" s="132">
        <f t="shared" si="49"/>
        <v>5036</v>
      </c>
      <c r="Q49" s="336">
        <f t="shared" si="1"/>
        <v>37.745465447459154</v>
      </c>
      <c r="R49" s="343"/>
      <c r="S49" s="343"/>
      <c r="T49" s="343"/>
      <c r="U49" s="343"/>
    </row>
    <row r="50" spans="1:21" ht="13.5" customHeight="1" x14ac:dyDescent="0.25">
      <c r="A50" s="172">
        <v>40</v>
      </c>
      <c r="B50" s="132" t="s">
        <v>53</v>
      </c>
      <c r="C50" s="133">
        <v>369</v>
      </c>
      <c r="D50" s="133">
        <v>2561</v>
      </c>
      <c r="E50" s="133">
        <v>61861</v>
      </c>
      <c r="F50" s="133">
        <v>25365.32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2">
        <f t="shared" ref="O50:P50" si="50">E50+G50+I50+K50+M50</f>
        <v>61861</v>
      </c>
      <c r="P50" s="132">
        <f t="shared" si="50"/>
        <v>25365.32</v>
      </c>
      <c r="Q50" s="336">
        <f t="shared" si="1"/>
        <v>990.44591956267084</v>
      </c>
      <c r="R50" s="343"/>
      <c r="S50" s="343"/>
      <c r="T50" s="343"/>
      <c r="U50" s="343"/>
    </row>
    <row r="51" spans="1:21" ht="13.5" customHeight="1" x14ac:dyDescent="0.25">
      <c r="A51" s="172">
        <v>41</v>
      </c>
      <c r="B51" s="132" t="s">
        <v>54</v>
      </c>
      <c r="C51" s="133">
        <v>1359</v>
      </c>
      <c r="D51" s="133">
        <v>8186</v>
      </c>
      <c r="E51" s="133">
        <v>2</v>
      </c>
      <c r="F51" s="133">
        <v>3.24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2">
        <f t="shared" ref="O51:P51" si="51">E51+G51+I51+K51+M51</f>
        <v>2</v>
      </c>
      <c r="P51" s="132">
        <f t="shared" si="51"/>
        <v>3.24</v>
      </c>
      <c r="Q51" s="336">
        <f t="shared" si="1"/>
        <v>3.9579770339604199E-2</v>
      </c>
      <c r="R51" s="343"/>
      <c r="S51" s="343"/>
      <c r="T51" s="343"/>
      <c r="U51" s="343"/>
    </row>
    <row r="52" spans="1:21" ht="13.5" customHeight="1" x14ac:dyDescent="0.25">
      <c r="A52" s="172">
        <v>42</v>
      </c>
      <c r="B52" s="132" t="s">
        <v>55</v>
      </c>
      <c r="C52" s="133">
        <v>981</v>
      </c>
      <c r="D52" s="133">
        <v>5952</v>
      </c>
      <c r="E52" s="133">
        <v>562</v>
      </c>
      <c r="F52" s="133">
        <v>4039</v>
      </c>
      <c r="G52" s="133">
        <v>5</v>
      </c>
      <c r="H52" s="133">
        <v>356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2">
        <f t="shared" ref="O52:P52" si="52">E52+G52+I52+K52+M52</f>
        <v>567</v>
      </c>
      <c r="P52" s="132">
        <f t="shared" si="52"/>
        <v>4395</v>
      </c>
      <c r="Q52" s="336">
        <f t="shared" si="1"/>
        <v>73.840725806451616</v>
      </c>
      <c r="R52" s="343"/>
      <c r="S52" s="343"/>
      <c r="T52" s="343"/>
      <c r="U52" s="343"/>
    </row>
    <row r="53" spans="1:21" ht="13.5" customHeight="1" x14ac:dyDescent="0.25">
      <c r="A53" s="172">
        <v>43</v>
      </c>
      <c r="B53" s="132" t="s">
        <v>56</v>
      </c>
      <c r="C53" s="133">
        <v>837</v>
      </c>
      <c r="D53" s="133">
        <v>5868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2">
        <f t="shared" ref="O53:P53" si="53">E53+G53+I53+K53+M53</f>
        <v>0</v>
      </c>
      <c r="P53" s="132">
        <f t="shared" si="53"/>
        <v>0</v>
      </c>
      <c r="Q53" s="336">
        <f t="shared" si="1"/>
        <v>0</v>
      </c>
      <c r="R53" s="343"/>
      <c r="S53" s="343"/>
      <c r="T53" s="343"/>
      <c r="U53" s="343"/>
    </row>
    <row r="54" spans="1:21" ht="13.5" customHeight="1" x14ac:dyDescent="0.25">
      <c r="A54" s="172">
        <v>44</v>
      </c>
      <c r="B54" s="132" t="s">
        <v>57</v>
      </c>
      <c r="C54" s="133">
        <v>861</v>
      </c>
      <c r="D54" s="133">
        <v>5317</v>
      </c>
      <c r="E54" s="133">
        <v>1141</v>
      </c>
      <c r="F54" s="133">
        <v>1351.9</v>
      </c>
      <c r="G54" s="133">
        <v>12</v>
      </c>
      <c r="H54" s="133">
        <v>423.93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2">
        <f t="shared" ref="O54:P54" si="54">E54+G54+I54+K54+M54</f>
        <v>1153</v>
      </c>
      <c r="P54" s="132">
        <f t="shared" si="54"/>
        <v>1775.8300000000002</v>
      </c>
      <c r="Q54" s="336">
        <f t="shared" si="1"/>
        <v>33.399097235283058</v>
      </c>
      <c r="R54" s="343"/>
      <c r="S54" s="343"/>
      <c r="T54" s="343"/>
      <c r="U54" s="343"/>
    </row>
    <row r="55" spans="1:21" ht="13.5" customHeight="1" x14ac:dyDescent="0.25">
      <c r="A55" s="172">
        <v>45</v>
      </c>
      <c r="B55" s="132" t="s">
        <v>58</v>
      </c>
      <c r="C55" s="133">
        <v>901</v>
      </c>
      <c r="D55" s="133">
        <v>3780</v>
      </c>
      <c r="E55" s="133">
        <v>2</v>
      </c>
      <c r="F55" s="133">
        <v>18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2">
        <f t="shared" ref="O55:P55" si="55">E55+G55+I55+K55+M55</f>
        <v>2</v>
      </c>
      <c r="P55" s="132">
        <f t="shared" si="55"/>
        <v>18</v>
      </c>
      <c r="Q55" s="336">
        <f t="shared" si="1"/>
        <v>0.47619047619047616</v>
      </c>
      <c r="R55" s="343"/>
      <c r="S55" s="343"/>
      <c r="T55" s="343"/>
      <c r="U55" s="343"/>
    </row>
    <row r="56" spans="1:21" ht="13.5" customHeight="1" x14ac:dyDescent="0.2">
      <c r="A56" s="171"/>
      <c r="B56" s="134" t="s">
        <v>59</v>
      </c>
      <c r="C56" s="174">
        <f t="shared" ref="C56:N56" si="56">SUM(C48:C55)</f>
        <v>13363</v>
      </c>
      <c r="D56" s="174">
        <f t="shared" si="56"/>
        <v>82889</v>
      </c>
      <c r="E56" s="174">
        <f t="shared" si="56"/>
        <v>71171</v>
      </c>
      <c r="F56" s="174">
        <f t="shared" si="56"/>
        <v>88355.930000000008</v>
      </c>
      <c r="G56" s="174">
        <f t="shared" si="56"/>
        <v>79</v>
      </c>
      <c r="H56" s="174">
        <f t="shared" si="56"/>
        <v>4031.52</v>
      </c>
      <c r="I56" s="174">
        <f t="shared" si="56"/>
        <v>18</v>
      </c>
      <c r="J56" s="174">
        <f t="shared" si="56"/>
        <v>1930</v>
      </c>
      <c r="K56" s="174">
        <f t="shared" si="56"/>
        <v>0</v>
      </c>
      <c r="L56" s="174">
        <f t="shared" si="56"/>
        <v>0</v>
      </c>
      <c r="M56" s="174">
        <f t="shared" si="56"/>
        <v>0</v>
      </c>
      <c r="N56" s="174">
        <f t="shared" si="56"/>
        <v>0</v>
      </c>
      <c r="O56" s="134">
        <f t="shared" ref="O56:P56" si="57">E56+G56+I56+K56+M56</f>
        <v>71268</v>
      </c>
      <c r="P56" s="134">
        <f t="shared" si="57"/>
        <v>94317.450000000012</v>
      </c>
      <c r="Q56" s="338">
        <f t="shared" si="1"/>
        <v>113.7876557806223</v>
      </c>
      <c r="R56" s="343"/>
      <c r="S56" s="343"/>
      <c r="T56" s="343"/>
      <c r="U56" s="343"/>
    </row>
    <row r="57" spans="1:21" ht="13.5" customHeight="1" x14ac:dyDescent="0.2">
      <c r="A57" s="134"/>
      <c r="B57" s="134" t="s">
        <v>7</v>
      </c>
      <c r="C57" s="174">
        <f t="shared" ref="C57:N57" si="58">C56+C47+C45+C42</f>
        <v>590792</v>
      </c>
      <c r="D57" s="174">
        <f t="shared" si="58"/>
        <v>3500916</v>
      </c>
      <c r="E57" s="174">
        <f t="shared" si="58"/>
        <v>488291</v>
      </c>
      <c r="F57" s="174">
        <f t="shared" si="58"/>
        <v>1572695.7815030001</v>
      </c>
      <c r="G57" s="174">
        <f t="shared" si="58"/>
        <v>29009</v>
      </c>
      <c r="H57" s="174">
        <f t="shared" si="58"/>
        <v>1161811.94</v>
      </c>
      <c r="I57" s="174">
        <f t="shared" si="58"/>
        <v>3666</v>
      </c>
      <c r="J57" s="174">
        <f t="shared" si="58"/>
        <v>442063.25</v>
      </c>
      <c r="K57" s="174">
        <f t="shared" si="58"/>
        <v>1958</v>
      </c>
      <c r="L57" s="174">
        <f t="shared" si="58"/>
        <v>7228.75</v>
      </c>
      <c r="M57" s="174">
        <f t="shared" si="58"/>
        <v>14713</v>
      </c>
      <c r="N57" s="174">
        <f t="shared" si="58"/>
        <v>563172.14562740002</v>
      </c>
      <c r="O57" s="134">
        <f t="shared" ref="O57:P57" si="59">E57+G57+I57+K57+M57</f>
        <v>537637</v>
      </c>
      <c r="P57" s="134">
        <f t="shared" si="59"/>
        <v>3746971.8671303997</v>
      </c>
      <c r="Q57" s="338">
        <f t="shared" si="1"/>
        <v>107.0283282183977</v>
      </c>
      <c r="R57" s="343"/>
      <c r="S57" s="343"/>
      <c r="T57" s="343"/>
      <c r="U57" s="343"/>
    </row>
    <row r="58" spans="1:21" ht="13.5" customHeight="1" x14ac:dyDescent="0.2">
      <c r="A58" s="86"/>
      <c r="B58" s="84"/>
      <c r="C58" s="152"/>
      <c r="D58" s="152"/>
      <c r="E58" s="152"/>
      <c r="F58" s="152"/>
      <c r="G58" s="152"/>
      <c r="H58" s="152"/>
      <c r="I58" s="153" t="s">
        <v>62</v>
      </c>
      <c r="J58" s="152"/>
      <c r="K58" s="152"/>
      <c r="L58" s="152"/>
      <c r="M58" s="152"/>
      <c r="N58" s="152"/>
      <c r="O58" s="152"/>
      <c r="P58" s="152"/>
      <c r="Q58" s="162"/>
      <c r="R58" s="343"/>
      <c r="S58" s="343"/>
      <c r="T58" s="343"/>
      <c r="U58" s="343"/>
    </row>
    <row r="59" spans="1:21" ht="13.5" customHeight="1" x14ac:dyDescent="0.2">
      <c r="A59" s="86"/>
      <c r="B59" s="84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62"/>
      <c r="R59" s="343"/>
      <c r="S59" s="343"/>
      <c r="T59" s="343"/>
      <c r="U59" s="343"/>
    </row>
    <row r="60" spans="1:21" ht="13.5" customHeight="1" x14ac:dyDescent="0.2">
      <c r="A60" s="86"/>
      <c r="B60" s="84"/>
      <c r="C60" s="152"/>
      <c r="D60" s="152"/>
      <c r="E60" s="152"/>
      <c r="F60" s="152"/>
      <c r="G60" s="152"/>
      <c r="H60" s="152">
        <f>H48/404</f>
        <v>7.0262128712871288</v>
      </c>
      <c r="I60" s="152"/>
      <c r="J60" s="152"/>
      <c r="K60" s="152"/>
      <c r="L60" s="152"/>
      <c r="M60" s="152"/>
      <c r="N60" s="152"/>
      <c r="O60" s="152"/>
      <c r="P60" s="152"/>
      <c r="Q60" s="162"/>
      <c r="R60" s="343"/>
      <c r="S60" s="343"/>
      <c r="T60" s="343"/>
      <c r="U60" s="343"/>
    </row>
    <row r="61" spans="1:21" ht="13.5" customHeight="1" x14ac:dyDescent="0.2">
      <c r="A61" s="86"/>
      <c r="B61" s="84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62"/>
      <c r="R61" s="343"/>
      <c r="S61" s="343"/>
      <c r="T61" s="343"/>
      <c r="U61" s="343"/>
    </row>
    <row r="62" spans="1:21" ht="13.5" customHeight="1" x14ac:dyDescent="0.2">
      <c r="A62" s="86"/>
      <c r="B62" s="84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343"/>
      <c r="S62" s="343"/>
      <c r="T62" s="343"/>
      <c r="U62" s="343"/>
    </row>
    <row r="63" spans="1:21" ht="13.5" customHeight="1" x14ac:dyDescent="0.2">
      <c r="A63" s="86"/>
      <c r="B63" s="84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62"/>
      <c r="R63" s="343"/>
      <c r="S63" s="343"/>
      <c r="T63" s="343"/>
      <c r="U63" s="343"/>
    </row>
    <row r="64" spans="1:21" ht="13.5" customHeight="1" x14ac:dyDescent="0.2">
      <c r="A64" s="86"/>
      <c r="B64" s="84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62"/>
      <c r="R64" s="343"/>
      <c r="S64" s="343"/>
      <c r="T64" s="343"/>
      <c r="U64" s="343"/>
    </row>
    <row r="65" spans="1:21" ht="13.5" customHeight="1" x14ac:dyDescent="0.2">
      <c r="A65" s="86"/>
      <c r="B65" s="84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62"/>
      <c r="R65" s="343"/>
      <c r="S65" s="343"/>
      <c r="T65" s="343"/>
      <c r="U65" s="343"/>
    </row>
    <row r="66" spans="1:21" ht="13.5" customHeight="1" x14ac:dyDescent="0.2">
      <c r="A66" s="86"/>
      <c r="B66" s="84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62"/>
      <c r="R66" s="343"/>
      <c r="S66" s="343"/>
      <c r="T66" s="343"/>
      <c r="U66" s="343"/>
    </row>
    <row r="67" spans="1:21" ht="13.5" customHeight="1" x14ac:dyDescent="0.2">
      <c r="A67" s="86"/>
      <c r="B67" s="84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62"/>
      <c r="R67" s="343"/>
      <c r="S67" s="343"/>
      <c r="T67" s="343"/>
      <c r="U67" s="343"/>
    </row>
    <row r="68" spans="1:21" ht="13.5" customHeight="1" x14ac:dyDescent="0.2">
      <c r="A68" s="86"/>
      <c r="B68" s="84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62"/>
      <c r="R68" s="343"/>
      <c r="S68" s="343"/>
      <c r="T68" s="343"/>
      <c r="U68" s="343"/>
    </row>
    <row r="69" spans="1:21" ht="13.5" customHeight="1" x14ac:dyDescent="0.2">
      <c r="A69" s="86"/>
      <c r="B69" s="84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62"/>
      <c r="R69" s="343"/>
      <c r="S69" s="343"/>
      <c r="T69" s="343"/>
      <c r="U69" s="343"/>
    </row>
    <row r="70" spans="1:21" ht="13.5" customHeight="1" x14ac:dyDescent="0.2">
      <c r="A70" s="86"/>
      <c r="B70" s="84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62"/>
      <c r="R70" s="343"/>
      <c r="S70" s="343"/>
      <c r="T70" s="343"/>
      <c r="U70" s="343"/>
    </row>
    <row r="71" spans="1:21" ht="13.5" customHeight="1" x14ac:dyDescent="0.2">
      <c r="A71" s="86"/>
      <c r="B71" s="84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62"/>
      <c r="R71" s="343"/>
      <c r="S71" s="343"/>
      <c r="T71" s="343"/>
      <c r="U71" s="343"/>
    </row>
    <row r="72" spans="1:21" ht="13.5" customHeight="1" x14ac:dyDescent="0.2">
      <c r="A72" s="86"/>
      <c r="B72" s="84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62"/>
      <c r="R72" s="343"/>
      <c r="S72" s="343"/>
      <c r="T72" s="343"/>
      <c r="U72" s="343"/>
    </row>
    <row r="73" spans="1:21" ht="13.5" customHeight="1" x14ac:dyDescent="0.2">
      <c r="A73" s="86"/>
      <c r="B73" s="84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62"/>
      <c r="R73" s="343"/>
      <c r="S73" s="343"/>
      <c r="T73" s="343"/>
      <c r="U73" s="343"/>
    </row>
    <row r="74" spans="1:21" ht="13.5" customHeight="1" x14ac:dyDescent="0.2">
      <c r="A74" s="86"/>
      <c r="B74" s="84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62"/>
      <c r="R74" s="343"/>
      <c r="S74" s="343"/>
      <c r="T74" s="343"/>
      <c r="U74" s="343"/>
    </row>
    <row r="75" spans="1:21" ht="13.5" customHeight="1" x14ac:dyDescent="0.2">
      <c r="A75" s="86"/>
      <c r="B75" s="84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62"/>
      <c r="R75" s="343"/>
      <c r="S75" s="343"/>
      <c r="T75" s="343"/>
      <c r="U75" s="343"/>
    </row>
    <row r="76" spans="1:21" ht="13.5" customHeight="1" x14ac:dyDescent="0.2">
      <c r="A76" s="86"/>
      <c r="B76" s="84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62"/>
      <c r="R76" s="343"/>
      <c r="S76" s="343"/>
      <c r="T76" s="343"/>
      <c r="U76" s="343"/>
    </row>
    <row r="77" spans="1:21" ht="13.5" customHeight="1" x14ac:dyDescent="0.2">
      <c r="A77" s="86"/>
      <c r="B77" s="84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62"/>
      <c r="R77" s="343"/>
      <c r="S77" s="343"/>
      <c r="T77" s="343"/>
      <c r="U77" s="343"/>
    </row>
    <row r="78" spans="1:21" ht="13.5" customHeight="1" x14ac:dyDescent="0.2">
      <c r="A78" s="86"/>
      <c r="B78" s="84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62"/>
      <c r="R78" s="343"/>
      <c r="S78" s="343"/>
      <c r="T78" s="343"/>
      <c r="U78" s="343"/>
    </row>
    <row r="79" spans="1:21" ht="13.5" customHeight="1" x14ac:dyDescent="0.2">
      <c r="A79" s="86"/>
      <c r="B79" s="84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62"/>
      <c r="R79" s="343"/>
      <c r="S79" s="343"/>
      <c r="T79" s="343"/>
      <c r="U79" s="343"/>
    </row>
    <row r="80" spans="1:21" ht="13.5" customHeight="1" x14ac:dyDescent="0.2">
      <c r="A80" s="86"/>
      <c r="B80" s="84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62"/>
      <c r="R80" s="343"/>
      <c r="S80" s="343"/>
      <c r="T80" s="343"/>
      <c r="U80" s="343"/>
    </row>
    <row r="81" spans="1:21" ht="13.5" customHeight="1" x14ac:dyDescent="0.2">
      <c r="A81" s="86"/>
      <c r="B81" s="84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62"/>
      <c r="R81" s="343"/>
      <c r="S81" s="343"/>
      <c r="T81" s="343"/>
      <c r="U81" s="343"/>
    </row>
    <row r="82" spans="1:21" ht="13.5" customHeight="1" x14ac:dyDescent="0.2">
      <c r="A82" s="86"/>
      <c r="B82" s="84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62"/>
      <c r="R82" s="343"/>
      <c r="S82" s="343"/>
      <c r="T82" s="343"/>
      <c r="U82" s="343"/>
    </row>
    <row r="83" spans="1:21" ht="13.5" customHeight="1" x14ac:dyDescent="0.2">
      <c r="A83" s="86"/>
      <c r="B83" s="84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62"/>
      <c r="R83" s="343"/>
      <c r="S83" s="343"/>
      <c r="T83" s="343"/>
      <c r="U83" s="343"/>
    </row>
    <row r="84" spans="1:21" ht="13.5" customHeight="1" x14ac:dyDescent="0.2">
      <c r="A84" s="86"/>
      <c r="B84" s="84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62"/>
      <c r="R84" s="343"/>
      <c r="S84" s="343"/>
      <c r="T84" s="343"/>
      <c r="U84" s="343"/>
    </row>
    <row r="85" spans="1:21" ht="13.5" customHeight="1" x14ac:dyDescent="0.2">
      <c r="A85" s="86"/>
      <c r="B85" s="84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62"/>
      <c r="R85" s="343"/>
      <c r="S85" s="343"/>
      <c r="T85" s="343"/>
      <c r="U85" s="343"/>
    </row>
    <row r="86" spans="1:21" ht="13.5" customHeight="1" x14ac:dyDescent="0.2">
      <c r="A86" s="86"/>
      <c r="B86" s="84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62"/>
      <c r="R86" s="343"/>
      <c r="S86" s="343"/>
      <c r="T86" s="343"/>
      <c r="U86" s="343"/>
    </row>
    <row r="87" spans="1:21" ht="13.5" customHeight="1" x14ac:dyDescent="0.2">
      <c r="A87" s="86"/>
      <c r="B87" s="84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62"/>
      <c r="R87" s="343"/>
      <c r="S87" s="343"/>
      <c r="T87" s="343"/>
      <c r="U87" s="343"/>
    </row>
    <row r="88" spans="1:21" ht="13.5" customHeight="1" x14ac:dyDescent="0.2">
      <c r="A88" s="86"/>
      <c r="B88" s="84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62"/>
      <c r="R88" s="343"/>
      <c r="S88" s="343"/>
      <c r="T88" s="343"/>
      <c r="U88" s="343"/>
    </row>
    <row r="89" spans="1:21" ht="13.5" customHeight="1" x14ac:dyDescent="0.2">
      <c r="A89" s="86"/>
      <c r="B89" s="84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62"/>
      <c r="R89" s="343"/>
      <c r="S89" s="343"/>
      <c r="T89" s="343"/>
      <c r="U89" s="343"/>
    </row>
    <row r="90" spans="1:21" ht="13.5" customHeight="1" x14ac:dyDescent="0.2">
      <c r="A90" s="86"/>
      <c r="B90" s="84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62"/>
      <c r="R90" s="343"/>
      <c r="S90" s="343"/>
      <c r="T90" s="343"/>
      <c r="U90" s="343"/>
    </row>
    <row r="91" spans="1:21" ht="13.5" customHeight="1" x14ac:dyDescent="0.2">
      <c r="A91" s="86"/>
      <c r="B91" s="84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62"/>
      <c r="R91" s="343"/>
      <c r="S91" s="343"/>
      <c r="T91" s="343"/>
      <c r="U91" s="343"/>
    </row>
    <row r="92" spans="1:21" ht="13.5" customHeight="1" x14ac:dyDescent="0.2">
      <c r="A92" s="86"/>
      <c r="B92" s="84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62"/>
      <c r="R92" s="343"/>
      <c r="S92" s="343"/>
      <c r="T92" s="343"/>
      <c r="U92" s="343"/>
    </row>
    <row r="93" spans="1:21" ht="13.5" customHeight="1" x14ac:dyDescent="0.2">
      <c r="A93" s="86"/>
      <c r="B93" s="84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62"/>
      <c r="R93" s="343"/>
      <c r="S93" s="343"/>
      <c r="T93" s="343"/>
      <c r="U93" s="343"/>
    </row>
    <row r="94" spans="1:21" ht="13.5" customHeight="1" x14ac:dyDescent="0.2">
      <c r="A94" s="86"/>
      <c r="B94" s="84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62"/>
      <c r="R94" s="343"/>
      <c r="S94" s="343"/>
      <c r="T94" s="343"/>
      <c r="U94" s="343"/>
    </row>
    <row r="95" spans="1:21" ht="13.5" customHeight="1" x14ac:dyDescent="0.2">
      <c r="A95" s="86"/>
      <c r="B95" s="84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62"/>
      <c r="R95" s="343"/>
      <c r="S95" s="343"/>
      <c r="T95" s="343"/>
      <c r="U95" s="343"/>
    </row>
    <row r="96" spans="1:21" ht="13.5" customHeight="1" x14ac:dyDescent="0.2">
      <c r="A96" s="86"/>
      <c r="B96" s="84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62"/>
      <c r="R96" s="343"/>
      <c r="S96" s="343"/>
      <c r="T96" s="343"/>
      <c r="U96" s="343"/>
    </row>
    <row r="97" spans="1:21" ht="13.5" customHeight="1" x14ac:dyDescent="0.2">
      <c r="A97" s="86"/>
      <c r="B97" s="84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62"/>
      <c r="R97" s="343"/>
      <c r="S97" s="343"/>
      <c r="T97" s="343"/>
      <c r="U97" s="343"/>
    </row>
    <row r="98" spans="1:21" ht="13.5" customHeight="1" x14ac:dyDescent="0.2">
      <c r="A98" s="86"/>
      <c r="B98" s="84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62"/>
      <c r="R98" s="343"/>
      <c r="S98" s="343"/>
      <c r="T98" s="343"/>
      <c r="U98" s="343"/>
    </row>
    <row r="99" spans="1:21" ht="13.5" customHeight="1" x14ac:dyDescent="0.2">
      <c r="A99" s="86"/>
      <c r="B99" s="84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62"/>
      <c r="R99" s="343"/>
      <c r="S99" s="343"/>
      <c r="T99" s="343"/>
      <c r="U99" s="343"/>
    </row>
    <row r="100" spans="1:21" ht="13.5" customHeight="1" x14ac:dyDescent="0.2">
      <c r="A100" s="86"/>
      <c r="B100" s="8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62"/>
      <c r="R100" s="343"/>
      <c r="S100" s="343"/>
      <c r="T100" s="343"/>
      <c r="U100" s="343"/>
    </row>
  </sheetData>
  <autoFilter ref="C5:P56"/>
  <mergeCells count="12">
    <mergeCell ref="Q3:Q5"/>
    <mergeCell ref="A1:P1"/>
    <mergeCell ref="A3:A5"/>
    <mergeCell ref="B3:B5"/>
    <mergeCell ref="E3:P3"/>
    <mergeCell ref="E4:F4"/>
    <mergeCell ref="C3:D4"/>
    <mergeCell ref="O4:P4"/>
    <mergeCell ref="G4:H4"/>
    <mergeCell ref="I4:J4"/>
    <mergeCell ref="K4:L4"/>
    <mergeCell ref="M4:N4"/>
  </mergeCells>
  <conditionalFormatting sqref="R1:U100">
    <cfRule type="cellIs" dxfId="22" priority="1" operator="greaterThan">
      <formula>100</formula>
    </cfRule>
  </conditionalFormatting>
  <pageMargins left="1.2598425196850394" right="0.19685039370078741" top="0.23622047244094491" bottom="0" header="0" footer="0"/>
  <pageSetup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zoomScaleNormal="100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G30" sqref="G30"/>
    </sheetView>
  </sheetViews>
  <sheetFormatPr defaultColWidth="14.42578125" defaultRowHeight="15" customHeight="1" x14ac:dyDescent="0.2"/>
  <cols>
    <col min="1" max="1" width="4.42578125" style="356" customWidth="1"/>
    <col min="2" max="2" width="21.85546875" style="356" customWidth="1"/>
    <col min="3" max="3" width="8" style="356" customWidth="1"/>
    <col min="4" max="4" width="10.140625" style="356" customWidth="1"/>
    <col min="5" max="5" width="8" style="356" customWidth="1"/>
    <col min="6" max="7" width="8.140625" style="356" customWidth="1"/>
    <col min="8" max="9" width="10.140625" style="356" customWidth="1"/>
    <col min="10" max="10" width="8" style="356" customWidth="1"/>
    <col min="11" max="11" width="10.140625" style="356" customWidth="1"/>
    <col min="12" max="12" width="8.140625" style="356" customWidth="1"/>
    <col min="13" max="13" width="10.140625" style="356" customWidth="1"/>
    <col min="14" max="14" width="10.42578125" style="356" customWidth="1"/>
    <col min="15" max="16" width="10.140625" style="356" customWidth="1"/>
    <col min="17" max="17" width="8.42578125" style="356" customWidth="1"/>
    <col min="18" max="16384" width="14.42578125" style="356"/>
  </cols>
  <sheetData>
    <row r="1" spans="1:17" ht="13.5" customHeight="1" x14ac:dyDescent="0.2">
      <c r="A1" s="406" t="s">
        <v>154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 ht="13.5" customHeight="1" x14ac:dyDescent="0.2">
      <c r="A2" s="84"/>
      <c r="B2" s="87" t="s">
        <v>86</v>
      </c>
      <c r="C2" s="153"/>
      <c r="D2" s="153"/>
      <c r="E2" s="152"/>
      <c r="F2" s="152"/>
      <c r="G2" s="162"/>
      <c r="H2" s="152"/>
      <c r="I2" s="152"/>
      <c r="J2" s="152"/>
      <c r="K2" s="152"/>
      <c r="L2" s="162"/>
      <c r="M2" s="152"/>
      <c r="N2" s="445" t="s">
        <v>155</v>
      </c>
      <c r="O2" s="389"/>
      <c r="P2" s="389"/>
      <c r="Q2" s="162"/>
    </row>
    <row r="3" spans="1:17" ht="21.75" customHeight="1" x14ac:dyDescent="0.2">
      <c r="A3" s="424" t="s">
        <v>2</v>
      </c>
      <c r="B3" s="424" t="s">
        <v>89</v>
      </c>
      <c r="C3" s="427" t="s">
        <v>156</v>
      </c>
      <c r="D3" s="437"/>
      <c r="E3" s="437"/>
      <c r="F3" s="431"/>
      <c r="G3" s="444" t="s">
        <v>139</v>
      </c>
      <c r="H3" s="427" t="s">
        <v>157</v>
      </c>
      <c r="I3" s="437"/>
      <c r="J3" s="437"/>
      <c r="K3" s="431"/>
      <c r="L3" s="444" t="s">
        <v>139</v>
      </c>
      <c r="M3" s="427" t="s">
        <v>158</v>
      </c>
      <c r="N3" s="437"/>
      <c r="O3" s="437"/>
      <c r="P3" s="431"/>
      <c r="Q3" s="444" t="s">
        <v>139</v>
      </c>
    </row>
    <row r="4" spans="1:17" ht="21.75" customHeight="1" x14ac:dyDescent="0.2">
      <c r="A4" s="433"/>
      <c r="B4" s="433"/>
      <c r="C4" s="427" t="s">
        <v>141</v>
      </c>
      <c r="D4" s="431"/>
      <c r="E4" s="427" t="s">
        <v>142</v>
      </c>
      <c r="F4" s="431"/>
      <c r="G4" s="433"/>
      <c r="H4" s="427" t="s">
        <v>141</v>
      </c>
      <c r="I4" s="431"/>
      <c r="J4" s="427" t="s">
        <v>142</v>
      </c>
      <c r="K4" s="431"/>
      <c r="L4" s="433"/>
      <c r="M4" s="427" t="s">
        <v>141</v>
      </c>
      <c r="N4" s="431"/>
      <c r="O4" s="427" t="s">
        <v>142</v>
      </c>
      <c r="P4" s="431"/>
      <c r="Q4" s="433"/>
    </row>
    <row r="5" spans="1:17" ht="21.75" customHeight="1" x14ac:dyDescent="0.2">
      <c r="A5" s="434"/>
      <c r="B5" s="434"/>
      <c r="C5" s="189" t="s">
        <v>143</v>
      </c>
      <c r="D5" s="189" t="s">
        <v>144</v>
      </c>
      <c r="E5" s="189" t="s">
        <v>143</v>
      </c>
      <c r="F5" s="189" t="s">
        <v>144</v>
      </c>
      <c r="G5" s="434"/>
      <c r="H5" s="189" t="s">
        <v>143</v>
      </c>
      <c r="I5" s="189" t="s">
        <v>144</v>
      </c>
      <c r="J5" s="189" t="s">
        <v>143</v>
      </c>
      <c r="K5" s="189" t="s">
        <v>144</v>
      </c>
      <c r="L5" s="434"/>
      <c r="M5" s="189" t="s">
        <v>143</v>
      </c>
      <c r="N5" s="189" t="s">
        <v>144</v>
      </c>
      <c r="O5" s="189" t="s">
        <v>143</v>
      </c>
      <c r="P5" s="189" t="s">
        <v>144</v>
      </c>
      <c r="Q5" s="434"/>
    </row>
    <row r="6" spans="1:17" ht="12.75" customHeight="1" x14ac:dyDescent="0.2">
      <c r="A6" s="190">
        <v>1</v>
      </c>
      <c r="B6" s="191" t="s">
        <v>9</v>
      </c>
      <c r="C6" s="354">
        <v>139</v>
      </c>
      <c r="D6" s="354">
        <v>8606</v>
      </c>
      <c r="E6" s="354">
        <v>8</v>
      </c>
      <c r="F6" s="354">
        <v>3548</v>
      </c>
      <c r="G6" s="367">
        <f t="shared" ref="G6:G57" si="0">F6*100/D6</f>
        <v>41.227050894724613</v>
      </c>
      <c r="H6" s="354">
        <v>1236</v>
      </c>
      <c r="I6" s="354">
        <v>6246</v>
      </c>
      <c r="J6" s="354">
        <v>1087</v>
      </c>
      <c r="K6" s="354">
        <v>2133</v>
      </c>
      <c r="L6" s="367">
        <f t="shared" ref="L6:L57" si="1">K6*100/I6</f>
        <v>34.149855907780982</v>
      </c>
      <c r="M6" s="354">
        <v>7397</v>
      </c>
      <c r="N6" s="354">
        <v>46091</v>
      </c>
      <c r="O6" s="354">
        <v>2330</v>
      </c>
      <c r="P6" s="354">
        <v>19209</v>
      </c>
      <c r="Q6" s="367">
        <f t="shared" ref="Q6:Q57" si="2">P6*100/N6</f>
        <v>41.676249159271876</v>
      </c>
    </row>
    <row r="7" spans="1:17" ht="12.75" customHeight="1" x14ac:dyDescent="0.2">
      <c r="A7" s="190">
        <v>2</v>
      </c>
      <c r="B7" s="191" t="s">
        <v>10</v>
      </c>
      <c r="C7" s="354">
        <v>216</v>
      </c>
      <c r="D7" s="354">
        <v>13273</v>
      </c>
      <c r="E7" s="354">
        <v>0</v>
      </c>
      <c r="F7" s="354">
        <v>0</v>
      </c>
      <c r="G7" s="367">
        <f t="shared" si="0"/>
        <v>0</v>
      </c>
      <c r="H7" s="354">
        <v>1502</v>
      </c>
      <c r="I7" s="354">
        <v>6369</v>
      </c>
      <c r="J7" s="354">
        <v>1269</v>
      </c>
      <c r="K7" s="354">
        <v>1496.11</v>
      </c>
      <c r="L7" s="367">
        <f t="shared" si="1"/>
        <v>23.490500863557859</v>
      </c>
      <c r="M7" s="354">
        <v>7778</v>
      </c>
      <c r="N7" s="354">
        <v>50865</v>
      </c>
      <c r="O7" s="354">
        <v>2632</v>
      </c>
      <c r="P7" s="354">
        <v>18822.03</v>
      </c>
      <c r="Q7" s="367">
        <f t="shared" si="2"/>
        <v>37.003892657033326</v>
      </c>
    </row>
    <row r="8" spans="1:17" ht="12.75" customHeight="1" x14ac:dyDescent="0.2">
      <c r="A8" s="190">
        <v>3</v>
      </c>
      <c r="B8" s="191" t="s">
        <v>11</v>
      </c>
      <c r="C8" s="354">
        <v>4</v>
      </c>
      <c r="D8" s="354">
        <v>228</v>
      </c>
      <c r="E8" s="354">
        <v>0</v>
      </c>
      <c r="F8" s="354">
        <v>0</v>
      </c>
      <c r="G8" s="367">
        <f t="shared" si="0"/>
        <v>0</v>
      </c>
      <c r="H8" s="354">
        <v>569</v>
      </c>
      <c r="I8" s="354">
        <v>3017</v>
      </c>
      <c r="J8" s="354">
        <v>258</v>
      </c>
      <c r="K8" s="354">
        <v>401</v>
      </c>
      <c r="L8" s="367">
        <f t="shared" si="1"/>
        <v>13.291349022207491</v>
      </c>
      <c r="M8" s="354">
        <v>2502</v>
      </c>
      <c r="N8" s="354">
        <v>16387</v>
      </c>
      <c r="O8" s="354">
        <v>1418</v>
      </c>
      <c r="P8" s="354">
        <v>7823</v>
      </c>
      <c r="Q8" s="367">
        <f t="shared" si="2"/>
        <v>47.739061451150299</v>
      </c>
    </row>
    <row r="9" spans="1:17" ht="12.75" customHeight="1" x14ac:dyDescent="0.2">
      <c r="A9" s="190">
        <v>4</v>
      </c>
      <c r="B9" s="191" t="s">
        <v>12</v>
      </c>
      <c r="C9" s="354">
        <v>72</v>
      </c>
      <c r="D9" s="354">
        <v>4007</v>
      </c>
      <c r="E9" s="354">
        <v>0</v>
      </c>
      <c r="F9" s="354">
        <v>0</v>
      </c>
      <c r="G9" s="367">
        <f t="shared" si="0"/>
        <v>0</v>
      </c>
      <c r="H9" s="354">
        <v>1046</v>
      </c>
      <c r="I9" s="354">
        <v>5752</v>
      </c>
      <c r="J9" s="354">
        <v>1191</v>
      </c>
      <c r="K9" s="354">
        <v>2484</v>
      </c>
      <c r="L9" s="367">
        <f t="shared" si="1"/>
        <v>43.184979137691236</v>
      </c>
      <c r="M9" s="354">
        <v>4842</v>
      </c>
      <c r="N9" s="354">
        <v>31141</v>
      </c>
      <c r="O9" s="354">
        <v>2300</v>
      </c>
      <c r="P9" s="354">
        <v>17750</v>
      </c>
      <c r="Q9" s="367">
        <f t="shared" si="2"/>
        <v>56.998811855752869</v>
      </c>
    </row>
    <row r="10" spans="1:17" ht="12.75" customHeight="1" x14ac:dyDescent="0.2">
      <c r="A10" s="190">
        <v>5</v>
      </c>
      <c r="B10" s="191" t="s">
        <v>13</v>
      </c>
      <c r="C10" s="354">
        <v>39</v>
      </c>
      <c r="D10" s="354">
        <v>1766</v>
      </c>
      <c r="E10" s="354">
        <v>0</v>
      </c>
      <c r="F10" s="354">
        <v>0</v>
      </c>
      <c r="G10" s="367">
        <f t="shared" si="0"/>
        <v>0</v>
      </c>
      <c r="H10" s="354">
        <v>1755</v>
      </c>
      <c r="I10" s="354">
        <v>10552</v>
      </c>
      <c r="J10" s="354">
        <v>1080</v>
      </c>
      <c r="K10" s="354">
        <v>1318</v>
      </c>
      <c r="L10" s="367">
        <f t="shared" si="1"/>
        <v>12.490523123578468</v>
      </c>
      <c r="M10" s="354">
        <v>8024</v>
      </c>
      <c r="N10" s="354">
        <v>55088</v>
      </c>
      <c r="O10" s="354">
        <v>5382</v>
      </c>
      <c r="P10" s="354">
        <v>12873</v>
      </c>
      <c r="Q10" s="367">
        <f t="shared" si="2"/>
        <v>23.368065640429858</v>
      </c>
    </row>
    <row r="11" spans="1:17" ht="12.75" customHeight="1" x14ac:dyDescent="0.2">
      <c r="A11" s="190">
        <v>6</v>
      </c>
      <c r="B11" s="191" t="s">
        <v>14</v>
      </c>
      <c r="C11" s="354">
        <v>12</v>
      </c>
      <c r="D11" s="354">
        <v>717</v>
      </c>
      <c r="E11" s="354">
        <v>0</v>
      </c>
      <c r="F11" s="354">
        <v>0</v>
      </c>
      <c r="G11" s="367">
        <f t="shared" si="0"/>
        <v>0</v>
      </c>
      <c r="H11" s="354">
        <v>960</v>
      </c>
      <c r="I11" s="354">
        <v>5827</v>
      </c>
      <c r="J11" s="354">
        <v>322</v>
      </c>
      <c r="K11" s="354">
        <v>969</v>
      </c>
      <c r="L11" s="367">
        <f t="shared" si="1"/>
        <v>16.62948343916252</v>
      </c>
      <c r="M11" s="354">
        <v>5613</v>
      </c>
      <c r="N11" s="354">
        <v>33731</v>
      </c>
      <c r="O11" s="354">
        <v>535</v>
      </c>
      <c r="P11" s="354">
        <v>4171</v>
      </c>
      <c r="Q11" s="367">
        <f t="shared" si="2"/>
        <v>12.365479825679643</v>
      </c>
    </row>
    <row r="12" spans="1:17" ht="12.75" customHeight="1" x14ac:dyDescent="0.2">
      <c r="A12" s="190">
        <v>7</v>
      </c>
      <c r="B12" s="191" t="s">
        <v>15</v>
      </c>
      <c r="C12" s="354">
        <v>0</v>
      </c>
      <c r="D12" s="354">
        <v>0</v>
      </c>
      <c r="E12" s="354">
        <v>0</v>
      </c>
      <c r="F12" s="354">
        <v>0</v>
      </c>
      <c r="G12" s="367">
        <v>0</v>
      </c>
      <c r="H12" s="354">
        <v>238</v>
      </c>
      <c r="I12" s="354">
        <v>1265</v>
      </c>
      <c r="J12" s="354">
        <v>71</v>
      </c>
      <c r="K12" s="354">
        <v>84.23</v>
      </c>
      <c r="L12" s="367">
        <f t="shared" si="1"/>
        <v>6.6584980237154152</v>
      </c>
      <c r="M12" s="354">
        <v>1097</v>
      </c>
      <c r="N12" s="354">
        <v>6850</v>
      </c>
      <c r="O12" s="354">
        <v>470</v>
      </c>
      <c r="P12" s="354">
        <v>4687</v>
      </c>
      <c r="Q12" s="367">
        <f t="shared" si="2"/>
        <v>68.423357664233578</v>
      </c>
    </row>
    <row r="13" spans="1:17" ht="12.75" customHeight="1" x14ac:dyDescent="0.2">
      <c r="A13" s="190">
        <v>8</v>
      </c>
      <c r="B13" s="191" t="s">
        <v>16</v>
      </c>
      <c r="C13" s="354">
        <v>1</v>
      </c>
      <c r="D13" s="354">
        <v>55</v>
      </c>
      <c r="E13" s="354">
        <v>0</v>
      </c>
      <c r="F13" s="354">
        <v>0</v>
      </c>
      <c r="G13" s="367">
        <f t="shared" si="0"/>
        <v>0</v>
      </c>
      <c r="H13" s="354">
        <v>236</v>
      </c>
      <c r="I13" s="354">
        <v>1433</v>
      </c>
      <c r="J13" s="354">
        <v>9</v>
      </c>
      <c r="K13" s="354">
        <v>32</v>
      </c>
      <c r="L13" s="367">
        <f t="shared" si="1"/>
        <v>2.2330774598743894</v>
      </c>
      <c r="M13" s="354">
        <v>1184</v>
      </c>
      <c r="N13" s="354">
        <v>8075</v>
      </c>
      <c r="O13" s="354">
        <v>55</v>
      </c>
      <c r="P13" s="354">
        <v>650</v>
      </c>
      <c r="Q13" s="367">
        <f t="shared" si="2"/>
        <v>8.0495356037151709</v>
      </c>
    </row>
    <row r="14" spans="1:17" ht="12.75" customHeight="1" x14ac:dyDescent="0.2">
      <c r="A14" s="190">
        <v>9</v>
      </c>
      <c r="B14" s="191" t="s">
        <v>17</v>
      </c>
      <c r="C14" s="354">
        <v>137</v>
      </c>
      <c r="D14" s="354">
        <v>9322</v>
      </c>
      <c r="E14" s="354">
        <v>1</v>
      </c>
      <c r="F14" s="354">
        <v>562.80999999999995</v>
      </c>
      <c r="G14" s="367">
        <f t="shared" si="0"/>
        <v>6.0374383179575188</v>
      </c>
      <c r="H14" s="354">
        <v>2208</v>
      </c>
      <c r="I14" s="354">
        <v>11520</v>
      </c>
      <c r="J14" s="354">
        <v>1365</v>
      </c>
      <c r="K14" s="354">
        <v>2542.0100000000002</v>
      </c>
      <c r="L14" s="367">
        <f t="shared" si="1"/>
        <v>22.066059027777779</v>
      </c>
      <c r="M14" s="354">
        <v>10910</v>
      </c>
      <c r="N14" s="354">
        <v>73161</v>
      </c>
      <c r="O14" s="354">
        <v>1956</v>
      </c>
      <c r="P14" s="354">
        <v>11574.25</v>
      </c>
      <c r="Q14" s="367">
        <f t="shared" si="2"/>
        <v>15.820245759352661</v>
      </c>
    </row>
    <row r="15" spans="1:17" ht="12.75" customHeight="1" x14ac:dyDescent="0.2">
      <c r="A15" s="190">
        <v>10</v>
      </c>
      <c r="B15" s="191" t="s">
        <v>18</v>
      </c>
      <c r="C15" s="354">
        <v>355</v>
      </c>
      <c r="D15" s="354">
        <v>17504</v>
      </c>
      <c r="E15" s="354">
        <v>0</v>
      </c>
      <c r="F15" s="354">
        <v>0</v>
      </c>
      <c r="G15" s="367">
        <f t="shared" si="0"/>
        <v>0</v>
      </c>
      <c r="H15" s="354">
        <v>5786</v>
      </c>
      <c r="I15" s="354">
        <v>32899</v>
      </c>
      <c r="J15" s="354">
        <v>9019</v>
      </c>
      <c r="K15" s="354">
        <v>13261</v>
      </c>
      <c r="L15" s="367">
        <f t="shared" si="1"/>
        <v>40.308216055199246</v>
      </c>
      <c r="M15" s="354">
        <v>35421</v>
      </c>
      <c r="N15" s="354">
        <v>231808</v>
      </c>
      <c r="O15" s="354">
        <v>28479</v>
      </c>
      <c r="P15" s="354">
        <v>104697</v>
      </c>
      <c r="Q15" s="367">
        <f t="shared" si="2"/>
        <v>45.165395499723907</v>
      </c>
    </row>
    <row r="16" spans="1:17" ht="12.75" customHeight="1" x14ac:dyDescent="0.2">
      <c r="A16" s="190">
        <v>11</v>
      </c>
      <c r="B16" s="191" t="s">
        <v>19</v>
      </c>
      <c r="C16" s="354">
        <v>6</v>
      </c>
      <c r="D16" s="354">
        <v>267</v>
      </c>
      <c r="E16" s="354">
        <v>0</v>
      </c>
      <c r="F16" s="354">
        <v>0</v>
      </c>
      <c r="G16" s="367">
        <f t="shared" si="0"/>
        <v>0</v>
      </c>
      <c r="H16" s="354">
        <v>770</v>
      </c>
      <c r="I16" s="354">
        <v>4396</v>
      </c>
      <c r="J16" s="354">
        <v>234</v>
      </c>
      <c r="K16" s="354">
        <v>266</v>
      </c>
      <c r="L16" s="367">
        <f t="shared" si="1"/>
        <v>6.0509554140127388</v>
      </c>
      <c r="M16" s="354">
        <v>4089</v>
      </c>
      <c r="N16" s="354">
        <v>24138</v>
      </c>
      <c r="O16" s="354">
        <v>779</v>
      </c>
      <c r="P16" s="354">
        <v>6028</v>
      </c>
      <c r="Q16" s="367">
        <f t="shared" si="2"/>
        <v>24.973071505509985</v>
      </c>
    </row>
    <row r="17" spans="1:17" ht="12.75" customHeight="1" x14ac:dyDescent="0.2">
      <c r="A17" s="190">
        <v>12</v>
      </c>
      <c r="B17" s="191" t="s">
        <v>20</v>
      </c>
      <c r="C17" s="354">
        <v>41</v>
      </c>
      <c r="D17" s="354">
        <v>2634</v>
      </c>
      <c r="E17" s="354">
        <v>0</v>
      </c>
      <c r="F17" s="354">
        <v>0</v>
      </c>
      <c r="G17" s="367">
        <f t="shared" si="0"/>
        <v>0</v>
      </c>
      <c r="H17" s="354">
        <v>1613</v>
      </c>
      <c r="I17" s="354">
        <v>10312</v>
      </c>
      <c r="J17" s="354">
        <v>798</v>
      </c>
      <c r="K17" s="354">
        <v>1293</v>
      </c>
      <c r="L17" s="367">
        <f t="shared" si="1"/>
        <v>12.538789759503491</v>
      </c>
      <c r="M17" s="354">
        <v>9322</v>
      </c>
      <c r="N17" s="354">
        <v>54220</v>
      </c>
      <c r="O17" s="354">
        <v>2599</v>
      </c>
      <c r="P17" s="354">
        <v>7590</v>
      </c>
      <c r="Q17" s="367">
        <f t="shared" si="2"/>
        <v>13.998524529693841</v>
      </c>
    </row>
    <row r="18" spans="1:17" s="160" customFormat="1" ht="12.75" customHeight="1" x14ac:dyDescent="0.2">
      <c r="A18" s="189"/>
      <c r="B18" s="194" t="s">
        <v>21</v>
      </c>
      <c r="C18" s="368">
        <f t="shared" ref="C18:P18" si="3">SUM(C6:C17)</f>
        <v>1022</v>
      </c>
      <c r="D18" s="368">
        <f t="shared" si="3"/>
        <v>58379</v>
      </c>
      <c r="E18" s="368">
        <f t="shared" si="3"/>
        <v>9</v>
      </c>
      <c r="F18" s="368">
        <f t="shared" si="3"/>
        <v>4110.8099999999995</v>
      </c>
      <c r="G18" s="369">
        <f t="shared" si="0"/>
        <v>7.0415902978810863</v>
      </c>
      <c r="H18" s="368">
        <f t="shared" si="3"/>
        <v>17919</v>
      </c>
      <c r="I18" s="368">
        <f t="shared" si="3"/>
        <v>99588</v>
      </c>
      <c r="J18" s="368">
        <f t="shared" si="3"/>
        <v>16703</v>
      </c>
      <c r="K18" s="368">
        <f t="shared" si="3"/>
        <v>26279.35</v>
      </c>
      <c r="L18" s="369">
        <f t="shared" si="1"/>
        <v>26.388068843635779</v>
      </c>
      <c r="M18" s="368">
        <f t="shared" si="3"/>
        <v>98179</v>
      </c>
      <c r="N18" s="368">
        <f t="shared" si="3"/>
        <v>631555</v>
      </c>
      <c r="O18" s="368">
        <f t="shared" si="3"/>
        <v>48935</v>
      </c>
      <c r="P18" s="368">
        <f t="shared" si="3"/>
        <v>215874.28</v>
      </c>
      <c r="Q18" s="369">
        <f t="shared" si="2"/>
        <v>34.181390377718486</v>
      </c>
    </row>
    <row r="19" spans="1:17" ht="12.75" customHeight="1" x14ac:dyDescent="0.2">
      <c r="A19" s="190">
        <v>13</v>
      </c>
      <c r="B19" s="191" t="s">
        <v>22</v>
      </c>
      <c r="C19" s="354">
        <v>64</v>
      </c>
      <c r="D19" s="354">
        <v>4284</v>
      </c>
      <c r="E19" s="354">
        <v>14</v>
      </c>
      <c r="F19" s="354">
        <v>3865</v>
      </c>
      <c r="G19" s="367">
        <f t="shared" si="0"/>
        <v>90.219421101774046</v>
      </c>
      <c r="H19" s="354">
        <v>407</v>
      </c>
      <c r="I19" s="354">
        <v>2044</v>
      </c>
      <c r="J19" s="354">
        <v>166</v>
      </c>
      <c r="K19" s="354">
        <v>1077.95</v>
      </c>
      <c r="L19" s="367">
        <f t="shared" si="1"/>
        <v>52.737279843444227</v>
      </c>
      <c r="M19" s="354">
        <v>1645</v>
      </c>
      <c r="N19" s="354">
        <v>10440</v>
      </c>
      <c r="O19" s="354">
        <v>1158</v>
      </c>
      <c r="P19" s="354">
        <v>10854.83</v>
      </c>
      <c r="Q19" s="367">
        <f t="shared" si="2"/>
        <v>103.97346743295019</v>
      </c>
    </row>
    <row r="20" spans="1:17" ht="12.75" customHeight="1" x14ac:dyDescent="0.2">
      <c r="A20" s="190">
        <v>14</v>
      </c>
      <c r="B20" s="191" t="s">
        <v>23</v>
      </c>
      <c r="C20" s="354">
        <v>0</v>
      </c>
      <c r="D20" s="354">
        <v>0</v>
      </c>
      <c r="E20" s="354">
        <v>0</v>
      </c>
      <c r="F20" s="354">
        <v>0</v>
      </c>
      <c r="G20" s="367"/>
      <c r="H20" s="354">
        <v>188</v>
      </c>
      <c r="I20" s="354">
        <v>793</v>
      </c>
      <c r="J20" s="354">
        <v>0</v>
      </c>
      <c r="K20" s="354">
        <v>0</v>
      </c>
      <c r="L20" s="367">
        <f t="shared" si="1"/>
        <v>0</v>
      </c>
      <c r="M20" s="354">
        <v>702</v>
      </c>
      <c r="N20" s="354">
        <v>4173</v>
      </c>
      <c r="O20" s="354">
        <v>6004</v>
      </c>
      <c r="P20" s="354">
        <v>46499.35</v>
      </c>
      <c r="Q20" s="367">
        <f t="shared" si="2"/>
        <v>1114.2906781691829</v>
      </c>
    </row>
    <row r="21" spans="1:17" ht="12.75" customHeight="1" x14ac:dyDescent="0.2">
      <c r="A21" s="190">
        <v>15</v>
      </c>
      <c r="B21" s="191" t="s">
        <v>24</v>
      </c>
      <c r="C21" s="354">
        <v>0</v>
      </c>
      <c r="D21" s="354">
        <v>0</v>
      </c>
      <c r="E21" s="354">
        <v>0</v>
      </c>
      <c r="F21" s="354">
        <v>0</v>
      </c>
      <c r="G21" s="367"/>
      <c r="H21" s="354">
        <v>0</v>
      </c>
      <c r="I21" s="354">
        <v>0</v>
      </c>
      <c r="J21" s="354">
        <v>0</v>
      </c>
      <c r="K21" s="354">
        <v>0</v>
      </c>
      <c r="L21" s="367" t="e">
        <f t="shared" si="1"/>
        <v>#DIV/0!</v>
      </c>
      <c r="M21" s="354">
        <v>28</v>
      </c>
      <c r="N21" s="354">
        <v>206</v>
      </c>
      <c r="O21" s="354">
        <v>0</v>
      </c>
      <c r="P21" s="354">
        <v>0</v>
      </c>
      <c r="Q21" s="367">
        <f t="shared" si="2"/>
        <v>0</v>
      </c>
    </row>
    <row r="22" spans="1:17" ht="12.75" customHeight="1" x14ac:dyDescent="0.2">
      <c r="A22" s="190">
        <v>16</v>
      </c>
      <c r="B22" s="191" t="s">
        <v>25</v>
      </c>
      <c r="C22" s="354">
        <v>0</v>
      </c>
      <c r="D22" s="354">
        <v>0</v>
      </c>
      <c r="E22" s="354">
        <v>0</v>
      </c>
      <c r="F22" s="354">
        <v>0</v>
      </c>
      <c r="G22" s="367"/>
      <c r="H22" s="354">
        <v>52</v>
      </c>
      <c r="I22" s="354">
        <v>264</v>
      </c>
      <c r="J22" s="354">
        <v>1</v>
      </c>
      <c r="K22" s="354">
        <v>0.56999999999999995</v>
      </c>
      <c r="L22" s="367">
        <f t="shared" si="1"/>
        <v>0.21590909090909088</v>
      </c>
      <c r="M22" s="354">
        <v>272</v>
      </c>
      <c r="N22" s="354">
        <v>1366</v>
      </c>
      <c r="O22" s="354">
        <v>1</v>
      </c>
      <c r="P22" s="354">
        <v>71</v>
      </c>
      <c r="Q22" s="367">
        <f t="shared" si="2"/>
        <v>5.1976573938506592</v>
      </c>
    </row>
    <row r="23" spans="1:17" ht="12.75" customHeight="1" x14ac:dyDescent="0.2">
      <c r="A23" s="190">
        <v>17</v>
      </c>
      <c r="B23" s="191" t="s">
        <v>26</v>
      </c>
      <c r="C23" s="354">
        <v>0</v>
      </c>
      <c r="D23" s="354">
        <v>0</v>
      </c>
      <c r="E23" s="354">
        <v>12</v>
      </c>
      <c r="F23" s="354">
        <v>39</v>
      </c>
      <c r="G23" s="367"/>
      <c r="H23" s="354">
        <v>111</v>
      </c>
      <c r="I23" s="354">
        <v>514</v>
      </c>
      <c r="J23" s="354">
        <v>12</v>
      </c>
      <c r="K23" s="354">
        <v>39</v>
      </c>
      <c r="L23" s="367">
        <f t="shared" si="1"/>
        <v>7.5875486381322954</v>
      </c>
      <c r="M23" s="354">
        <v>585</v>
      </c>
      <c r="N23" s="354">
        <v>3509</v>
      </c>
      <c r="O23" s="354">
        <v>379</v>
      </c>
      <c r="P23" s="354">
        <v>1439</v>
      </c>
      <c r="Q23" s="367">
        <f t="shared" si="2"/>
        <v>41.008834425762323</v>
      </c>
    </row>
    <row r="24" spans="1:17" ht="12.75" customHeight="1" x14ac:dyDescent="0.2">
      <c r="A24" s="190">
        <v>18</v>
      </c>
      <c r="B24" s="191" t="s">
        <v>27</v>
      </c>
      <c r="C24" s="354">
        <v>0</v>
      </c>
      <c r="D24" s="354">
        <v>0</v>
      </c>
      <c r="E24" s="354">
        <v>0</v>
      </c>
      <c r="F24" s="354">
        <v>0</v>
      </c>
      <c r="G24" s="367"/>
      <c r="H24" s="354">
        <v>12</v>
      </c>
      <c r="I24" s="354">
        <v>92</v>
      </c>
      <c r="J24" s="354">
        <v>0</v>
      </c>
      <c r="K24" s="354">
        <v>0</v>
      </c>
      <c r="L24" s="367">
        <f t="shared" si="1"/>
        <v>0</v>
      </c>
      <c r="M24" s="354">
        <v>64</v>
      </c>
      <c r="N24" s="354">
        <v>560</v>
      </c>
      <c r="O24" s="354">
        <v>8</v>
      </c>
      <c r="P24" s="354">
        <v>105</v>
      </c>
      <c r="Q24" s="367">
        <f t="shared" si="2"/>
        <v>18.75</v>
      </c>
    </row>
    <row r="25" spans="1:17" ht="12.75" customHeight="1" x14ac:dyDescent="0.2">
      <c r="A25" s="190">
        <v>19</v>
      </c>
      <c r="B25" s="191" t="s">
        <v>28</v>
      </c>
      <c r="C25" s="354">
        <v>0</v>
      </c>
      <c r="D25" s="354">
        <v>0</v>
      </c>
      <c r="E25" s="354">
        <v>0</v>
      </c>
      <c r="F25" s="354">
        <v>0</v>
      </c>
      <c r="G25" s="367"/>
      <c r="H25" s="354">
        <v>54</v>
      </c>
      <c r="I25" s="354">
        <v>330</v>
      </c>
      <c r="J25" s="354">
        <v>3</v>
      </c>
      <c r="K25" s="354">
        <v>2</v>
      </c>
      <c r="L25" s="367">
        <f t="shared" si="1"/>
        <v>0.60606060606060608</v>
      </c>
      <c r="M25" s="354">
        <v>357</v>
      </c>
      <c r="N25" s="354">
        <v>2392</v>
      </c>
      <c r="O25" s="354">
        <v>24</v>
      </c>
      <c r="P25" s="354">
        <v>184</v>
      </c>
      <c r="Q25" s="367">
        <f t="shared" si="2"/>
        <v>7.6923076923076925</v>
      </c>
    </row>
    <row r="26" spans="1:17" ht="12.75" customHeight="1" x14ac:dyDescent="0.2">
      <c r="A26" s="190">
        <v>20</v>
      </c>
      <c r="B26" s="191" t="s">
        <v>29</v>
      </c>
      <c r="C26" s="354">
        <v>123</v>
      </c>
      <c r="D26" s="354">
        <v>8389</v>
      </c>
      <c r="E26" s="354">
        <v>0</v>
      </c>
      <c r="F26" s="354">
        <v>0</v>
      </c>
      <c r="G26" s="367">
        <f t="shared" si="0"/>
        <v>0</v>
      </c>
      <c r="H26" s="354">
        <v>669</v>
      </c>
      <c r="I26" s="354">
        <v>3081</v>
      </c>
      <c r="J26" s="354">
        <v>353</v>
      </c>
      <c r="K26" s="354">
        <v>331.15</v>
      </c>
      <c r="L26" s="367">
        <f t="shared" si="1"/>
        <v>10.748133722817267</v>
      </c>
      <c r="M26" s="354">
        <v>3716</v>
      </c>
      <c r="N26" s="354">
        <v>24812</v>
      </c>
      <c r="O26" s="354">
        <v>1438</v>
      </c>
      <c r="P26" s="354">
        <v>1258.3499999999999</v>
      </c>
      <c r="Q26" s="367">
        <f t="shared" si="2"/>
        <v>5.0715379655005632</v>
      </c>
    </row>
    <row r="27" spans="1:17" ht="12.75" customHeight="1" x14ac:dyDescent="0.2">
      <c r="A27" s="190">
        <v>21</v>
      </c>
      <c r="B27" s="191" t="s">
        <v>30</v>
      </c>
      <c r="C27" s="354">
        <v>98</v>
      </c>
      <c r="D27" s="354">
        <v>7775</v>
      </c>
      <c r="E27" s="354">
        <v>2</v>
      </c>
      <c r="F27" s="354">
        <v>1.18</v>
      </c>
      <c r="G27" s="367">
        <f t="shared" si="0"/>
        <v>1.5176848874598071E-2</v>
      </c>
      <c r="H27" s="354">
        <v>725</v>
      </c>
      <c r="I27" s="354">
        <v>3853</v>
      </c>
      <c r="J27" s="354">
        <v>95</v>
      </c>
      <c r="K27" s="354">
        <v>689</v>
      </c>
      <c r="L27" s="367">
        <f t="shared" si="1"/>
        <v>17.882169737866597</v>
      </c>
      <c r="M27" s="354">
        <v>4089</v>
      </c>
      <c r="N27" s="354">
        <v>28363</v>
      </c>
      <c r="O27" s="354">
        <v>362</v>
      </c>
      <c r="P27" s="354">
        <v>5364</v>
      </c>
      <c r="Q27" s="367">
        <f t="shared" si="2"/>
        <v>18.911962768395444</v>
      </c>
    </row>
    <row r="28" spans="1:17" ht="12.75" customHeight="1" x14ac:dyDescent="0.2">
      <c r="A28" s="190">
        <v>22</v>
      </c>
      <c r="B28" s="191" t="s">
        <v>31</v>
      </c>
      <c r="C28" s="354">
        <v>76</v>
      </c>
      <c r="D28" s="354">
        <v>6618</v>
      </c>
      <c r="E28" s="354">
        <v>0</v>
      </c>
      <c r="F28" s="354">
        <v>0</v>
      </c>
      <c r="G28" s="367">
        <f t="shared" si="0"/>
        <v>0</v>
      </c>
      <c r="H28" s="354">
        <v>347</v>
      </c>
      <c r="I28" s="354">
        <v>1641</v>
      </c>
      <c r="J28" s="354">
        <v>658</v>
      </c>
      <c r="K28" s="354">
        <v>2322.34</v>
      </c>
      <c r="L28" s="367">
        <f t="shared" si="1"/>
        <v>141.51980499695307</v>
      </c>
      <c r="M28" s="354">
        <v>1582</v>
      </c>
      <c r="N28" s="354">
        <v>9420</v>
      </c>
      <c r="O28" s="354">
        <v>7337</v>
      </c>
      <c r="P28" s="354">
        <v>6689.28</v>
      </c>
      <c r="Q28" s="367">
        <f t="shared" si="2"/>
        <v>71.011464968152865</v>
      </c>
    </row>
    <row r="29" spans="1:17" ht="12.75" customHeight="1" x14ac:dyDescent="0.2">
      <c r="A29" s="190">
        <v>23</v>
      </c>
      <c r="B29" s="191" t="s">
        <v>32</v>
      </c>
      <c r="C29" s="354">
        <v>0</v>
      </c>
      <c r="D29" s="354">
        <v>0</v>
      </c>
      <c r="E29" s="354">
        <v>0</v>
      </c>
      <c r="F29" s="354">
        <v>0</v>
      </c>
      <c r="G29" s="367"/>
      <c r="H29" s="354">
        <v>122</v>
      </c>
      <c r="I29" s="354">
        <v>486</v>
      </c>
      <c r="J29" s="354">
        <v>0</v>
      </c>
      <c r="K29" s="354">
        <v>0</v>
      </c>
      <c r="L29" s="367">
        <f t="shared" si="1"/>
        <v>0</v>
      </c>
      <c r="M29" s="354">
        <v>541</v>
      </c>
      <c r="N29" s="354">
        <v>2961</v>
      </c>
      <c r="O29" s="354">
        <v>1397</v>
      </c>
      <c r="P29" s="354">
        <v>5096</v>
      </c>
      <c r="Q29" s="367">
        <f t="shared" si="2"/>
        <v>172.10401891252954</v>
      </c>
    </row>
    <row r="30" spans="1:17" ht="12.75" customHeight="1" x14ac:dyDescent="0.2">
      <c r="A30" s="190">
        <v>24</v>
      </c>
      <c r="B30" s="191" t="s">
        <v>33</v>
      </c>
      <c r="C30" s="354">
        <v>1</v>
      </c>
      <c r="D30" s="354">
        <v>24</v>
      </c>
      <c r="E30" s="354">
        <v>4</v>
      </c>
      <c r="F30" s="354">
        <v>370</v>
      </c>
      <c r="G30" s="367">
        <f t="shared" si="0"/>
        <v>1541.6666666666667</v>
      </c>
      <c r="H30" s="354">
        <v>162</v>
      </c>
      <c r="I30" s="354">
        <v>808</v>
      </c>
      <c r="J30" s="354">
        <v>0</v>
      </c>
      <c r="K30" s="354">
        <v>0</v>
      </c>
      <c r="L30" s="367">
        <f t="shared" si="1"/>
        <v>0</v>
      </c>
      <c r="M30" s="354">
        <v>808</v>
      </c>
      <c r="N30" s="354">
        <v>4953</v>
      </c>
      <c r="O30" s="354">
        <v>152</v>
      </c>
      <c r="P30" s="354">
        <v>507</v>
      </c>
      <c r="Q30" s="367">
        <f t="shared" si="2"/>
        <v>10.236220472440944</v>
      </c>
    </row>
    <row r="31" spans="1:17" ht="12.75" customHeight="1" x14ac:dyDescent="0.2">
      <c r="A31" s="190">
        <v>25</v>
      </c>
      <c r="B31" s="191" t="s">
        <v>34</v>
      </c>
      <c r="C31" s="354">
        <v>0</v>
      </c>
      <c r="D31" s="354">
        <v>0</v>
      </c>
      <c r="E31" s="354">
        <v>0</v>
      </c>
      <c r="F31" s="354">
        <v>0</v>
      </c>
      <c r="G31" s="367"/>
      <c r="H31" s="354">
        <v>136</v>
      </c>
      <c r="I31" s="354">
        <v>724</v>
      </c>
      <c r="J31" s="354">
        <v>3</v>
      </c>
      <c r="K31" s="354">
        <v>2</v>
      </c>
      <c r="L31" s="367">
        <f t="shared" si="1"/>
        <v>0.27624309392265195</v>
      </c>
      <c r="M31" s="354">
        <v>274</v>
      </c>
      <c r="N31" s="354">
        <v>1898</v>
      </c>
      <c r="O31" s="354">
        <v>13</v>
      </c>
      <c r="P31" s="354">
        <v>85</v>
      </c>
      <c r="Q31" s="367">
        <f t="shared" si="2"/>
        <v>4.4783983140147523</v>
      </c>
    </row>
    <row r="32" spans="1:17" ht="12.75" customHeight="1" x14ac:dyDescent="0.2">
      <c r="A32" s="190">
        <v>26</v>
      </c>
      <c r="B32" s="191" t="s">
        <v>35</v>
      </c>
      <c r="C32" s="354">
        <v>0</v>
      </c>
      <c r="D32" s="354">
        <v>0</v>
      </c>
      <c r="E32" s="354">
        <v>0</v>
      </c>
      <c r="F32" s="354">
        <v>0</v>
      </c>
      <c r="G32" s="367"/>
      <c r="H32" s="354">
        <v>117</v>
      </c>
      <c r="I32" s="354">
        <v>608</v>
      </c>
      <c r="J32" s="354">
        <v>4</v>
      </c>
      <c r="K32" s="354">
        <v>18</v>
      </c>
      <c r="L32" s="367">
        <f t="shared" si="1"/>
        <v>2.9605263157894739</v>
      </c>
      <c r="M32" s="354">
        <v>360</v>
      </c>
      <c r="N32" s="354">
        <v>2107</v>
      </c>
      <c r="O32" s="354">
        <v>35</v>
      </c>
      <c r="P32" s="354">
        <v>295</v>
      </c>
      <c r="Q32" s="367">
        <f t="shared" si="2"/>
        <v>14.000949216896061</v>
      </c>
    </row>
    <row r="33" spans="1:17" ht="12.75" customHeight="1" x14ac:dyDescent="0.2">
      <c r="A33" s="190">
        <v>27</v>
      </c>
      <c r="B33" s="191" t="s">
        <v>36</v>
      </c>
      <c r="C33" s="354">
        <v>0</v>
      </c>
      <c r="D33" s="354">
        <v>0</v>
      </c>
      <c r="E33" s="354">
        <v>0</v>
      </c>
      <c r="F33" s="354">
        <v>0</v>
      </c>
      <c r="G33" s="367"/>
      <c r="H33" s="354">
        <v>111</v>
      </c>
      <c r="I33" s="354">
        <v>526</v>
      </c>
      <c r="J33" s="354">
        <v>0</v>
      </c>
      <c r="K33" s="354">
        <v>0</v>
      </c>
      <c r="L33" s="367">
        <f t="shared" si="1"/>
        <v>0</v>
      </c>
      <c r="M33" s="354">
        <v>276</v>
      </c>
      <c r="N33" s="354">
        <v>1831</v>
      </c>
      <c r="O33" s="354">
        <v>0</v>
      </c>
      <c r="P33" s="354">
        <v>0</v>
      </c>
      <c r="Q33" s="367">
        <f t="shared" si="2"/>
        <v>0</v>
      </c>
    </row>
    <row r="34" spans="1:17" ht="12.75" customHeight="1" x14ac:dyDescent="0.2">
      <c r="A34" s="190">
        <v>28</v>
      </c>
      <c r="B34" s="191" t="s">
        <v>37</v>
      </c>
      <c r="C34" s="354">
        <v>0</v>
      </c>
      <c r="D34" s="354">
        <v>0</v>
      </c>
      <c r="E34" s="354">
        <v>0</v>
      </c>
      <c r="F34" s="354">
        <v>0</v>
      </c>
      <c r="G34" s="367"/>
      <c r="H34" s="354">
        <v>123</v>
      </c>
      <c r="I34" s="354">
        <v>584</v>
      </c>
      <c r="J34" s="354">
        <v>0</v>
      </c>
      <c r="K34" s="354">
        <v>0</v>
      </c>
      <c r="L34" s="367">
        <f t="shared" si="1"/>
        <v>0</v>
      </c>
      <c r="M34" s="354">
        <v>702</v>
      </c>
      <c r="N34" s="354">
        <v>4031</v>
      </c>
      <c r="O34" s="354">
        <v>27</v>
      </c>
      <c r="P34" s="354">
        <v>328.21</v>
      </c>
      <c r="Q34" s="367">
        <f t="shared" si="2"/>
        <v>8.1421483502852894</v>
      </c>
    </row>
    <row r="35" spans="1:17" ht="12.75" customHeight="1" x14ac:dyDescent="0.2">
      <c r="A35" s="190">
        <v>29</v>
      </c>
      <c r="B35" s="191" t="s">
        <v>38</v>
      </c>
      <c r="C35" s="354">
        <v>0</v>
      </c>
      <c r="D35" s="354">
        <v>0</v>
      </c>
      <c r="E35" s="354">
        <v>0</v>
      </c>
      <c r="F35" s="354">
        <v>0</v>
      </c>
      <c r="G35" s="367"/>
      <c r="H35" s="354">
        <v>49</v>
      </c>
      <c r="I35" s="354">
        <v>256</v>
      </c>
      <c r="J35" s="354">
        <v>0</v>
      </c>
      <c r="K35" s="354">
        <v>0</v>
      </c>
      <c r="L35" s="367">
        <f t="shared" si="1"/>
        <v>0</v>
      </c>
      <c r="M35" s="354">
        <v>181</v>
      </c>
      <c r="N35" s="354">
        <v>1219</v>
      </c>
      <c r="O35" s="354">
        <v>8</v>
      </c>
      <c r="P35" s="354">
        <v>79</v>
      </c>
      <c r="Q35" s="367">
        <f t="shared" si="2"/>
        <v>6.4807219031993437</v>
      </c>
    </row>
    <row r="36" spans="1:17" ht="12.75" customHeight="1" x14ac:dyDescent="0.2">
      <c r="A36" s="190">
        <v>30</v>
      </c>
      <c r="B36" s="191" t="s">
        <v>39</v>
      </c>
      <c r="C36" s="354">
        <v>0</v>
      </c>
      <c r="D36" s="354">
        <v>0</v>
      </c>
      <c r="E36" s="354">
        <v>0</v>
      </c>
      <c r="F36" s="354">
        <v>0</v>
      </c>
      <c r="G36" s="367"/>
      <c r="H36" s="354">
        <v>58</v>
      </c>
      <c r="I36" s="354">
        <v>294</v>
      </c>
      <c r="J36" s="354">
        <v>112</v>
      </c>
      <c r="K36" s="354">
        <v>31.04</v>
      </c>
      <c r="L36" s="367">
        <f t="shared" si="1"/>
        <v>10.5578231292517</v>
      </c>
      <c r="M36" s="354">
        <v>465</v>
      </c>
      <c r="N36" s="354">
        <v>2759</v>
      </c>
      <c r="O36" s="354">
        <v>106</v>
      </c>
      <c r="P36" s="354">
        <v>929.42</v>
      </c>
      <c r="Q36" s="367">
        <f t="shared" si="2"/>
        <v>33.686843059079379</v>
      </c>
    </row>
    <row r="37" spans="1:17" ht="12.75" customHeight="1" x14ac:dyDescent="0.2">
      <c r="A37" s="190">
        <v>31</v>
      </c>
      <c r="B37" s="191" t="s">
        <v>40</v>
      </c>
      <c r="C37" s="354">
        <v>0</v>
      </c>
      <c r="D37" s="354">
        <v>0</v>
      </c>
      <c r="E37" s="354">
        <v>0</v>
      </c>
      <c r="F37" s="354">
        <v>0</v>
      </c>
      <c r="G37" s="367"/>
      <c r="H37" s="354">
        <v>86</v>
      </c>
      <c r="I37" s="354">
        <v>472</v>
      </c>
      <c r="J37" s="354">
        <v>12</v>
      </c>
      <c r="K37" s="354">
        <v>41</v>
      </c>
      <c r="L37" s="367">
        <f t="shared" si="1"/>
        <v>8.6864406779661021</v>
      </c>
      <c r="M37" s="354">
        <v>214</v>
      </c>
      <c r="N37" s="354">
        <v>1490</v>
      </c>
      <c r="O37" s="354">
        <v>45</v>
      </c>
      <c r="P37" s="354">
        <v>468</v>
      </c>
      <c r="Q37" s="367">
        <f t="shared" si="2"/>
        <v>31.409395973154364</v>
      </c>
    </row>
    <row r="38" spans="1:17" ht="12.75" customHeight="1" x14ac:dyDescent="0.2">
      <c r="A38" s="190">
        <v>32</v>
      </c>
      <c r="B38" s="191" t="s">
        <v>41</v>
      </c>
      <c r="C38" s="354">
        <v>0</v>
      </c>
      <c r="D38" s="354">
        <v>0</v>
      </c>
      <c r="E38" s="354">
        <v>0</v>
      </c>
      <c r="F38" s="354">
        <v>0</v>
      </c>
      <c r="G38" s="367"/>
      <c r="H38" s="354">
        <v>0</v>
      </c>
      <c r="I38" s="354">
        <v>0</v>
      </c>
      <c r="J38" s="354">
        <v>0</v>
      </c>
      <c r="K38" s="354">
        <v>0</v>
      </c>
      <c r="L38" s="367" t="e">
        <f t="shared" si="1"/>
        <v>#DIV/0!</v>
      </c>
      <c r="M38" s="354">
        <v>22</v>
      </c>
      <c r="N38" s="354">
        <v>166</v>
      </c>
      <c r="O38" s="354">
        <v>0</v>
      </c>
      <c r="P38" s="354">
        <v>0</v>
      </c>
      <c r="Q38" s="367">
        <f t="shared" si="2"/>
        <v>0</v>
      </c>
    </row>
    <row r="39" spans="1:17" ht="12.75" customHeight="1" x14ac:dyDescent="0.2">
      <c r="A39" s="190">
        <v>33</v>
      </c>
      <c r="B39" s="191" t="s">
        <v>42</v>
      </c>
      <c r="C39" s="354">
        <v>0</v>
      </c>
      <c r="D39" s="354">
        <v>0</v>
      </c>
      <c r="E39" s="354">
        <v>0</v>
      </c>
      <c r="F39" s="354">
        <v>0</v>
      </c>
      <c r="G39" s="367"/>
      <c r="H39" s="354">
        <v>4</v>
      </c>
      <c r="I39" s="354">
        <v>10</v>
      </c>
      <c r="J39" s="354">
        <v>0</v>
      </c>
      <c r="K39" s="354">
        <v>0</v>
      </c>
      <c r="L39" s="367">
        <f t="shared" si="1"/>
        <v>0</v>
      </c>
      <c r="M39" s="354">
        <v>0</v>
      </c>
      <c r="N39" s="354">
        <v>0</v>
      </c>
      <c r="O39" s="354">
        <v>43</v>
      </c>
      <c r="P39" s="354">
        <v>341.39</v>
      </c>
      <c r="Q39" s="367" t="e">
        <f t="shared" si="2"/>
        <v>#DIV/0!</v>
      </c>
    </row>
    <row r="40" spans="1:17" ht="12.75" customHeight="1" x14ac:dyDescent="0.2">
      <c r="A40" s="190">
        <v>34</v>
      </c>
      <c r="B40" s="191" t="s">
        <v>43</v>
      </c>
      <c r="C40" s="354">
        <v>0</v>
      </c>
      <c r="D40" s="354">
        <v>0</v>
      </c>
      <c r="E40" s="354">
        <v>0</v>
      </c>
      <c r="F40" s="354">
        <v>0</v>
      </c>
      <c r="G40" s="367"/>
      <c r="H40" s="354">
        <v>92</v>
      </c>
      <c r="I40" s="354">
        <v>445</v>
      </c>
      <c r="J40" s="354">
        <v>0</v>
      </c>
      <c r="K40" s="354">
        <v>0</v>
      </c>
      <c r="L40" s="367">
        <f t="shared" si="1"/>
        <v>0</v>
      </c>
      <c r="M40" s="354">
        <v>628</v>
      </c>
      <c r="N40" s="354">
        <v>3601</v>
      </c>
      <c r="O40" s="354">
        <v>640</v>
      </c>
      <c r="P40" s="354">
        <v>8559</v>
      </c>
      <c r="Q40" s="367">
        <f t="shared" si="2"/>
        <v>237.68397667314636</v>
      </c>
    </row>
    <row r="41" spans="1:17" s="160" customFormat="1" ht="12.75" customHeight="1" x14ac:dyDescent="0.2">
      <c r="A41" s="189"/>
      <c r="B41" s="194" t="s">
        <v>118</v>
      </c>
      <c r="C41" s="368">
        <f t="shared" ref="C41" si="4">SUM(C19:C40)</f>
        <v>362</v>
      </c>
      <c r="D41" s="368">
        <f t="shared" ref="D41:P41" si="5">SUM(D19:D40)</f>
        <v>27090</v>
      </c>
      <c r="E41" s="368">
        <f t="shared" si="5"/>
        <v>32</v>
      </c>
      <c r="F41" s="368">
        <f t="shared" si="5"/>
        <v>4275.18</v>
      </c>
      <c r="G41" s="369">
        <f t="shared" si="0"/>
        <v>15.78139534883721</v>
      </c>
      <c r="H41" s="368">
        <f t="shared" si="5"/>
        <v>3625</v>
      </c>
      <c r="I41" s="368">
        <f t="shared" si="5"/>
        <v>17825</v>
      </c>
      <c r="J41" s="368">
        <f t="shared" si="5"/>
        <v>1419</v>
      </c>
      <c r="K41" s="368">
        <f t="shared" si="5"/>
        <v>4554.05</v>
      </c>
      <c r="L41" s="369">
        <f t="shared" si="1"/>
        <v>25.548667601683029</v>
      </c>
      <c r="M41" s="368">
        <f t="shared" si="5"/>
        <v>17511</v>
      </c>
      <c r="N41" s="368">
        <f t="shared" si="5"/>
        <v>112257</v>
      </c>
      <c r="O41" s="368">
        <f t="shared" si="5"/>
        <v>19177</v>
      </c>
      <c r="P41" s="368">
        <f t="shared" si="5"/>
        <v>89152.83</v>
      </c>
      <c r="Q41" s="369">
        <f t="shared" si="2"/>
        <v>79.418503968572111</v>
      </c>
    </row>
    <row r="42" spans="1:17" s="160" customFormat="1" ht="12.75" customHeight="1" x14ac:dyDescent="0.2">
      <c r="A42" s="189"/>
      <c r="B42" s="194" t="s">
        <v>45</v>
      </c>
      <c r="C42" s="370">
        <f t="shared" ref="C42" si="6">C41+C18</f>
        <v>1384</v>
      </c>
      <c r="D42" s="370">
        <f t="shared" ref="D42:P42" si="7">D41+D18</f>
        <v>85469</v>
      </c>
      <c r="E42" s="370">
        <f t="shared" si="7"/>
        <v>41</v>
      </c>
      <c r="F42" s="370">
        <f t="shared" si="7"/>
        <v>8385.99</v>
      </c>
      <c r="G42" s="369">
        <f t="shared" si="0"/>
        <v>9.8117329090079437</v>
      </c>
      <c r="H42" s="370">
        <f t="shared" si="7"/>
        <v>21544</v>
      </c>
      <c r="I42" s="370">
        <f t="shared" si="7"/>
        <v>117413</v>
      </c>
      <c r="J42" s="370">
        <f t="shared" si="7"/>
        <v>18122</v>
      </c>
      <c r="K42" s="370">
        <f t="shared" si="7"/>
        <v>30833.399999999998</v>
      </c>
      <c r="L42" s="369">
        <f t="shared" si="1"/>
        <v>26.260635534395679</v>
      </c>
      <c r="M42" s="370">
        <f t="shared" si="7"/>
        <v>115690</v>
      </c>
      <c r="N42" s="370">
        <f t="shared" si="7"/>
        <v>743812</v>
      </c>
      <c r="O42" s="370">
        <f t="shared" si="7"/>
        <v>68112</v>
      </c>
      <c r="P42" s="370">
        <f t="shared" si="7"/>
        <v>305027.11</v>
      </c>
      <c r="Q42" s="369">
        <f t="shared" si="2"/>
        <v>41.008629868837822</v>
      </c>
    </row>
    <row r="43" spans="1:17" ht="12.75" customHeight="1" x14ac:dyDescent="0.2">
      <c r="A43" s="190">
        <v>35</v>
      </c>
      <c r="B43" s="191" t="s">
        <v>46</v>
      </c>
      <c r="C43" s="354">
        <v>21</v>
      </c>
      <c r="D43" s="354">
        <v>947</v>
      </c>
      <c r="E43" s="354">
        <v>0</v>
      </c>
      <c r="F43" s="354">
        <v>0</v>
      </c>
      <c r="G43" s="367">
        <f t="shared" si="0"/>
        <v>0</v>
      </c>
      <c r="H43" s="354">
        <v>1628</v>
      </c>
      <c r="I43" s="354">
        <v>11471</v>
      </c>
      <c r="J43" s="354">
        <v>27</v>
      </c>
      <c r="K43" s="354">
        <v>114</v>
      </c>
      <c r="L43" s="367">
        <f t="shared" si="1"/>
        <v>0.99381047859820415</v>
      </c>
      <c r="M43" s="354">
        <v>8739</v>
      </c>
      <c r="N43" s="354">
        <v>39701</v>
      </c>
      <c r="O43" s="354">
        <v>721</v>
      </c>
      <c r="P43" s="354">
        <v>4532</v>
      </c>
      <c r="Q43" s="367">
        <f t="shared" si="2"/>
        <v>11.415329588675348</v>
      </c>
    </row>
    <row r="44" spans="1:17" ht="12.75" customHeight="1" x14ac:dyDescent="0.2">
      <c r="A44" s="190">
        <v>36</v>
      </c>
      <c r="B44" s="191" t="s">
        <v>47</v>
      </c>
      <c r="C44" s="354">
        <v>0</v>
      </c>
      <c r="D44" s="354">
        <v>0</v>
      </c>
      <c r="E44" s="354">
        <v>0</v>
      </c>
      <c r="F44" s="354">
        <v>0</v>
      </c>
      <c r="G44" s="367"/>
      <c r="H44" s="354">
        <v>695</v>
      </c>
      <c r="I44" s="354">
        <v>2674</v>
      </c>
      <c r="J44" s="354">
        <v>115</v>
      </c>
      <c r="K44" s="354">
        <v>139.55000000000001</v>
      </c>
      <c r="L44" s="367">
        <f t="shared" si="1"/>
        <v>5.2187733732236357</v>
      </c>
      <c r="M44" s="354">
        <v>2932</v>
      </c>
      <c r="N44" s="354">
        <v>17782</v>
      </c>
      <c r="O44" s="354">
        <v>1334</v>
      </c>
      <c r="P44" s="354">
        <v>9902.5400000000009</v>
      </c>
      <c r="Q44" s="367">
        <f t="shared" si="2"/>
        <v>55.688561466651677</v>
      </c>
    </row>
    <row r="45" spans="1:17" s="160" customFormat="1" ht="12.75" customHeight="1" x14ac:dyDescent="0.2">
      <c r="A45" s="189"/>
      <c r="B45" s="194" t="s">
        <v>48</v>
      </c>
      <c r="C45" s="368">
        <f t="shared" ref="C45:P45" si="8">SUM(C43:C44)</f>
        <v>21</v>
      </c>
      <c r="D45" s="368">
        <f t="shared" si="8"/>
        <v>947</v>
      </c>
      <c r="E45" s="368">
        <f t="shared" si="8"/>
        <v>0</v>
      </c>
      <c r="F45" s="368">
        <f t="shared" si="8"/>
        <v>0</v>
      </c>
      <c r="G45" s="369">
        <f t="shared" si="0"/>
        <v>0</v>
      </c>
      <c r="H45" s="368">
        <f t="shared" si="8"/>
        <v>2323</v>
      </c>
      <c r="I45" s="368">
        <f t="shared" si="8"/>
        <v>14145</v>
      </c>
      <c r="J45" s="368">
        <f t="shared" si="8"/>
        <v>142</v>
      </c>
      <c r="K45" s="368">
        <f t="shared" si="8"/>
        <v>253.55</v>
      </c>
      <c r="L45" s="369">
        <f t="shared" si="1"/>
        <v>1.7925061859314246</v>
      </c>
      <c r="M45" s="368">
        <f t="shared" si="8"/>
        <v>11671</v>
      </c>
      <c r="N45" s="368">
        <f t="shared" si="8"/>
        <v>57483</v>
      </c>
      <c r="O45" s="368">
        <f t="shared" si="8"/>
        <v>2055</v>
      </c>
      <c r="P45" s="368">
        <f t="shared" si="8"/>
        <v>14434.54</v>
      </c>
      <c r="Q45" s="369">
        <f t="shared" si="2"/>
        <v>25.110971939529946</v>
      </c>
    </row>
    <row r="46" spans="1:17" ht="12.75" customHeight="1" x14ac:dyDescent="0.2">
      <c r="A46" s="190">
        <v>37</v>
      </c>
      <c r="B46" s="191" t="s">
        <v>49</v>
      </c>
      <c r="C46" s="354">
        <v>0</v>
      </c>
      <c r="D46" s="354">
        <v>0</v>
      </c>
      <c r="E46" s="354">
        <v>0</v>
      </c>
      <c r="F46" s="354">
        <v>0</v>
      </c>
      <c r="G46" s="367"/>
      <c r="H46" s="354">
        <v>119</v>
      </c>
      <c r="I46" s="354">
        <v>373</v>
      </c>
      <c r="J46" s="354">
        <v>0</v>
      </c>
      <c r="K46" s="354">
        <v>0</v>
      </c>
      <c r="L46" s="367">
        <f t="shared" si="1"/>
        <v>0</v>
      </c>
      <c r="M46" s="354">
        <v>1633</v>
      </c>
      <c r="N46" s="354">
        <v>10516</v>
      </c>
      <c r="O46" s="354">
        <v>56</v>
      </c>
      <c r="P46" s="354">
        <v>816</v>
      </c>
      <c r="Q46" s="367">
        <f t="shared" si="2"/>
        <v>7.7596044123240775</v>
      </c>
    </row>
    <row r="47" spans="1:17" s="160" customFormat="1" ht="12.75" customHeight="1" x14ac:dyDescent="0.2">
      <c r="A47" s="189"/>
      <c r="B47" s="194" t="s">
        <v>50</v>
      </c>
      <c r="C47" s="368">
        <f t="shared" ref="C47:P47" si="9">C46</f>
        <v>0</v>
      </c>
      <c r="D47" s="368">
        <f t="shared" si="9"/>
        <v>0</v>
      </c>
      <c r="E47" s="368">
        <f t="shared" si="9"/>
        <v>0</v>
      </c>
      <c r="F47" s="368">
        <f t="shared" si="9"/>
        <v>0</v>
      </c>
      <c r="G47" s="369"/>
      <c r="H47" s="368">
        <f t="shared" si="9"/>
        <v>119</v>
      </c>
      <c r="I47" s="368">
        <f t="shared" si="9"/>
        <v>373</v>
      </c>
      <c r="J47" s="368">
        <f t="shared" si="9"/>
        <v>0</v>
      </c>
      <c r="K47" s="368">
        <f t="shared" si="9"/>
        <v>0</v>
      </c>
      <c r="L47" s="369">
        <f t="shared" si="1"/>
        <v>0</v>
      </c>
      <c r="M47" s="368">
        <f t="shared" si="9"/>
        <v>1633</v>
      </c>
      <c r="N47" s="368">
        <f t="shared" si="9"/>
        <v>10516</v>
      </c>
      <c r="O47" s="368">
        <f t="shared" si="9"/>
        <v>56</v>
      </c>
      <c r="P47" s="368">
        <f t="shared" si="9"/>
        <v>816</v>
      </c>
      <c r="Q47" s="369">
        <f t="shared" si="2"/>
        <v>7.7596044123240775</v>
      </c>
    </row>
    <row r="48" spans="1:17" ht="12.75" customHeight="1" x14ac:dyDescent="0.2">
      <c r="A48" s="190">
        <v>38</v>
      </c>
      <c r="B48" s="191" t="s">
        <v>51</v>
      </c>
      <c r="C48" s="354">
        <v>0</v>
      </c>
      <c r="D48" s="354">
        <v>0</v>
      </c>
      <c r="E48" s="354">
        <v>0</v>
      </c>
      <c r="F48" s="354">
        <v>0</v>
      </c>
      <c r="G48" s="367"/>
      <c r="H48" s="354">
        <v>125</v>
      </c>
      <c r="I48" s="354">
        <v>652</v>
      </c>
      <c r="J48" s="354">
        <v>0</v>
      </c>
      <c r="K48" s="354">
        <v>0</v>
      </c>
      <c r="L48" s="367">
        <f t="shared" si="1"/>
        <v>0</v>
      </c>
      <c r="M48" s="354">
        <v>825</v>
      </c>
      <c r="N48" s="354">
        <v>4406</v>
      </c>
      <c r="O48" s="354">
        <v>948</v>
      </c>
      <c r="P48" s="354">
        <v>7829.15</v>
      </c>
      <c r="Q48" s="367">
        <f t="shared" si="2"/>
        <v>177.69291874716296</v>
      </c>
    </row>
    <row r="49" spans="1:17" ht="12.75" customHeight="1" x14ac:dyDescent="0.2">
      <c r="A49" s="190">
        <v>39</v>
      </c>
      <c r="B49" s="191" t="s">
        <v>52</v>
      </c>
      <c r="C49" s="354">
        <v>0</v>
      </c>
      <c r="D49" s="354">
        <v>0</v>
      </c>
      <c r="E49" s="354">
        <v>0</v>
      </c>
      <c r="F49" s="354">
        <v>0</v>
      </c>
      <c r="G49" s="367"/>
      <c r="H49" s="354">
        <v>84</v>
      </c>
      <c r="I49" s="354">
        <v>452</v>
      </c>
      <c r="J49" s="354">
        <v>0</v>
      </c>
      <c r="K49" s="354">
        <v>0</v>
      </c>
      <c r="L49" s="367">
        <f t="shared" si="1"/>
        <v>0</v>
      </c>
      <c r="M49" s="354">
        <v>541</v>
      </c>
      <c r="N49" s="354">
        <v>2569</v>
      </c>
      <c r="O49" s="354">
        <v>36</v>
      </c>
      <c r="P49" s="354">
        <v>293</v>
      </c>
      <c r="Q49" s="367">
        <f t="shared" si="2"/>
        <v>11.405216037368627</v>
      </c>
    </row>
    <row r="50" spans="1:17" ht="12.75" customHeight="1" x14ac:dyDescent="0.2">
      <c r="A50" s="190">
        <v>40</v>
      </c>
      <c r="B50" s="191" t="s">
        <v>53</v>
      </c>
      <c r="C50" s="354">
        <v>0</v>
      </c>
      <c r="D50" s="354">
        <v>0</v>
      </c>
      <c r="E50" s="354">
        <v>0</v>
      </c>
      <c r="F50" s="354">
        <v>0</v>
      </c>
      <c r="G50" s="367"/>
      <c r="H50" s="354">
        <v>14</v>
      </c>
      <c r="I50" s="354">
        <v>222</v>
      </c>
      <c r="J50" s="354">
        <v>279</v>
      </c>
      <c r="K50" s="354">
        <v>99.85</v>
      </c>
      <c r="L50" s="367">
        <f t="shared" si="1"/>
        <v>44.977477477477478</v>
      </c>
      <c r="M50" s="354">
        <v>216</v>
      </c>
      <c r="N50" s="354">
        <v>1058</v>
      </c>
      <c r="O50" s="354">
        <v>13</v>
      </c>
      <c r="P50" s="354">
        <v>55.76</v>
      </c>
      <c r="Q50" s="367">
        <f t="shared" si="2"/>
        <v>5.2703213610586008</v>
      </c>
    </row>
    <row r="51" spans="1:17" ht="12.75" customHeight="1" x14ac:dyDescent="0.2">
      <c r="A51" s="190">
        <v>41</v>
      </c>
      <c r="B51" s="191" t="s">
        <v>54</v>
      </c>
      <c r="C51" s="354">
        <v>0</v>
      </c>
      <c r="D51" s="354">
        <v>0</v>
      </c>
      <c r="E51" s="354">
        <v>0</v>
      </c>
      <c r="F51" s="354">
        <v>0</v>
      </c>
      <c r="G51" s="367"/>
      <c r="H51" s="354">
        <v>18</v>
      </c>
      <c r="I51" s="354">
        <v>164</v>
      </c>
      <c r="J51" s="354">
        <v>0</v>
      </c>
      <c r="K51" s="354">
        <v>0</v>
      </c>
      <c r="L51" s="367">
        <f t="shared" si="1"/>
        <v>0</v>
      </c>
      <c r="M51" s="354">
        <v>192</v>
      </c>
      <c r="N51" s="354">
        <v>972</v>
      </c>
      <c r="O51" s="354">
        <v>0</v>
      </c>
      <c r="P51" s="354">
        <v>0</v>
      </c>
      <c r="Q51" s="367">
        <f t="shared" si="2"/>
        <v>0</v>
      </c>
    </row>
    <row r="52" spans="1:17" ht="12.75" customHeight="1" x14ac:dyDescent="0.2">
      <c r="A52" s="190">
        <v>42</v>
      </c>
      <c r="B52" s="191" t="s">
        <v>55</v>
      </c>
      <c r="C52" s="354">
        <v>0</v>
      </c>
      <c r="D52" s="354">
        <v>0</v>
      </c>
      <c r="E52" s="354">
        <v>0</v>
      </c>
      <c r="F52" s="354">
        <v>0</v>
      </c>
      <c r="G52" s="367"/>
      <c r="H52" s="354">
        <v>33</v>
      </c>
      <c r="I52" s="354">
        <v>255</v>
      </c>
      <c r="J52" s="354">
        <v>0</v>
      </c>
      <c r="K52" s="354">
        <v>0</v>
      </c>
      <c r="L52" s="367">
        <f t="shared" si="1"/>
        <v>0</v>
      </c>
      <c r="M52" s="354">
        <v>230</v>
      </c>
      <c r="N52" s="354">
        <v>1516</v>
      </c>
      <c r="O52" s="354">
        <v>2231</v>
      </c>
      <c r="P52" s="354">
        <v>5745</v>
      </c>
      <c r="Q52" s="367">
        <f t="shared" si="2"/>
        <v>378.95778364116097</v>
      </c>
    </row>
    <row r="53" spans="1:17" ht="12.75" customHeight="1" x14ac:dyDescent="0.2">
      <c r="A53" s="190">
        <v>43</v>
      </c>
      <c r="B53" s="191" t="s">
        <v>56</v>
      </c>
      <c r="C53" s="354">
        <v>0</v>
      </c>
      <c r="D53" s="354">
        <v>0</v>
      </c>
      <c r="E53" s="354">
        <v>0</v>
      </c>
      <c r="F53" s="354">
        <v>0</v>
      </c>
      <c r="G53" s="367"/>
      <c r="H53" s="354">
        <v>35</v>
      </c>
      <c r="I53" s="354">
        <v>220</v>
      </c>
      <c r="J53" s="354">
        <v>0</v>
      </c>
      <c r="K53" s="354">
        <v>0</v>
      </c>
      <c r="L53" s="367">
        <f t="shared" si="1"/>
        <v>0</v>
      </c>
      <c r="M53" s="354">
        <v>341</v>
      </c>
      <c r="N53" s="354">
        <v>1594</v>
      </c>
      <c r="O53" s="354">
        <v>1</v>
      </c>
      <c r="P53" s="354">
        <v>0.28000000000000003</v>
      </c>
      <c r="Q53" s="367">
        <f t="shared" si="2"/>
        <v>1.7565872020075285E-2</v>
      </c>
    </row>
    <row r="54" spans="1:17" ht="12.75" customHeight="1" x14ac:dyDescent="0.2">
      <c r="A54" s="190">
        <v>44</v>
      </c>
      <c r="B54" s="191" t="s">
        <v>57</v>
      </c>
      <c r="C54" s="354">
        <v>0</v>
      </c>
      <c r="D54" s="354">
        <v>0</v>
      </c>
      <c r="E54" s="354">
        <v>0</v>
      </c>
      <c r="F54" s="354">
        <v>0</v>
      </c>
      <c r="G54" s="367"/>
      <c r="H54" s="354">
        <v>16</v>
      </c>
      <c r="I54" s="354">
        <v>114</v>
      </c>
      <c r="J54" s="354">
        <v>0</v>
      </c>
      <c r="K54" s="354">
        <v>0</v>
      </c>
      <c r="L54" s="367">
        <f t="shared" si="1"/>
        <v>0</v>
      </c>
      <c r="M54" s="354">
        <v>202</v>
      </c>
      <c r="N54" s="354">
        <v>1148</v>
      </c>
      <c r="O54" s="354">
        <v>1286</v>
      </c>
      <c r="P54" s="354">
        <v>1542.41</v>
      </c>
      <c r="Q54" s="367">
        <f t="shared" si="2"/>
        <v>134.35627177700349</v>
      </c>
    </row>
    <row r="55" spans="1:17" ht="12.75" customHeight="1" x14ac:dyDescent="0.2">
      <c r="A55" s="190">
        <v>45</v>
      </c>
      <c r="B55" s="191" t="s">
        <v>58</v>
      </c>
      <c r="C55" s="354">
        <v>0</v>
      </c>
      <c r="D55" s="354">
        <v>0</v>
      </c>
      <c r="E55" s="354">
        <v>0</v>
      </c>
      <c r="F55" s="354">
        <v>0</v>
      </c>
      <c r="G55" s="367"/>
      <c r="H55" s="354">
        <v>241</v>
      </c>
      <c r="I55" s="354">
        <v>519</v>
      </c>
      <c r="J55" s="354">
        <v>0</v>
      </c>
      <c r="K55" s="354">
        <v>0</v>
      </c>
      <c r="L55" s="367">
        <f t="shared" si="1"/>
        <v>0</v>
      </c>
      <c r="M55" s="354">
        <v>437</v>
      </c>
      <c r="N55" s="354">
        <v>1956</v>
      </c>
      <c r="O55" s="354">
        <v>16</v>
      </c>
      <c r="P55" s="354">
        <v>145</v>
      </c>
      <c r="Q55" s="367">
        <f t="shared" si="2"/>
        <v>7.4130879345603269</v>
      </c>
    </row>
    <row r="56" spans="1:17" s="160" customFormat="1" ht="12.75" customHeight="1" x14ac:dyDescent="0.2">
      <c r="A56" s="189"/>
      <c r="B56" s="194" t="s">
        <v>59</v>
      </c>
      <c r="C56" s="368">
        <f t="shared" ref="C56" si="10">SUM(C48:C55)</f>
        <v>0</v>
      </c>
      <c r="D56" s="368">
        <f t="shared" ref="D56:P56" si="11">SUM(D48:D55)</f>
        <v>0</v>
      </c>
      <c r="E56" s="368">
        <f t="shared" si="11"/>
        <v>0</v>
      </c>
      <c r="F56" s="368">
        <f t="shared" si="11"/>
        <v>0</v>
      </c>
      <c r="G56" s="369">
        <v>0</v>
      </c>
      <c r="H56" s="368">
        <f t="shared" si="11"/>
        <v>566</v>
      </c>
      <c r="I56" s="368">
        <f t="shared" si="11"/>
        <v>2598</v>
      </c>
      <c r="J56" s="368">
        <f t="shared" si="11"/>
        <v>279</v>
      </c>
      <c r="K56" s="368">
        <f t="shared" si="11"/>
        <v>99.85</v>
      </c>
      <c r="L56" s="369">
        <f t="shared" si="1"/>
        <v>3.8433410315627405</v>
      </c>
      <c r="M56" s="368">
        <f t="shared" si="11"/>
        <v>2984</v>
      </c>
      <c r="N56" s="368">
        <f t="shared" si="11"/>
        <v>15219</v>
      </c>
      <c r="O56" s="368">
        <f t="shared" si="11"/>
        <v>4531</v>
      </c>
      <c r="P56" s="368">
        <f t="shared" si="11"/>
        <v>15610.6</v>
      </c>
      <c r="Q56" s="369">
        <f t="shared" si="2"/>
        <v>102.57309941520468</v>
      </c>
    </row>
    <row r="57" spans="1:17" s="160" customFormat="1" ht="12.75" customHeight="1" x14ac:dyDescent="0.2">
      <c r="A57" s="194"/>
      <c r="B57" s="194" t="s">
        <v>7</v>
      </c>
      <c r="C57" s="368">
        <f t="shared" ref="C57" si="12">C56+C47+C45+C42</f>
        <v>1405</v>
      </c>
      <c r="D57" s="368">
        <f t="shared" ref="D57:P57" si="13">D56+D47+D45+D42</f>
        <v>86416</v>
      </c>
      <c r="E57" s="368">
        <f t="shared" si="13"/>
        <v>41</v>
      </c>
      <c r="F57" s="368">
        <f t="shared" si="13"/>
        <v>8385.99</v>
      </c>
      <c r="G57" s="369">
        <f t="shared" si="0"/>
        <v>9.704209868542863</v>
      </c>
      <c r="H57" s="368">
        <f t="shared" si="13"/>
        <v>24552</v>
      </c>
      <c r="I57" s="368">
        <f t="shared" si="13"/>
        <v>134529</v>
      </c>
      <c r="J57" s="368">
        <f t="shared" si="13"/>
        <v>18543</v>
      </c>
      <c r="K57" s="368">
        <f t="shared" si="13"/>
        <v>31186.799999999999</v>
      </c>
      <c r="L57" s="369">
        <f t="shared" si="1"/>
        <v>23.182213500434852</v>
      </c>
      <c r="M57" s="368">
        <f t="shared" si="13"/>
        <v>131978</v>
      </c>
      <c r="N57" s="368">
        <f t="shared" si="13"/>
        <v>827030</v>
      </c>
      <c r="O57" s="368">
        <f t="shared" si="13"/>
        <v>74754</v>
      </c>
      <c r="P57" s="368">
        <f t="shared" si="13"/>
        <v>335888.25</v>
      </c>
      <c r="Q57" s="369">
        <f t="shared" si="2"/>
        <v>40.613792728196074</v>
      </c>
    </row>
    <row r="58" spans="1:17" ht="13.5" customHeight="1" x14ac:dyDescent="0.2">
      <c r="A58" s="84"/>
      <c r="B58" s="84"/>
      <c r="C58" s="152"/>
      <c r="D58" s="152"/>
      <c r="E58" s="152"/>
      <c r="F58" s="152"/>
      <c r="G58" s="162"/>
      <c r="H58" s="152"/>
      <c r="I58" s="153" t="s">
        <v>62</v>
      </c>
      <c r="J58" s="152"/>
      <c r="K58" s="152"/>
      <c r="L58" s="162"/>
      <c r="M58" s="152"/>
      <c r="N58" s="152"/>
      <c r="O58" s="152"/>
      <c r="P58" s="152"/>
      <c r="Q58" s="162"/>
    </row>
    <row r="59" spans="1:17" ht="13.5" customHeight="1" x14ac:dyDescent="0.2">
      <c r="A59" s="84"/>
      <c r="B59" s="84"/>
      <c r="C59" s="152"/>
      <c r="D59" s="152"/>
      <c r="E59" s="152"/>
      <c r="F59" s="152"/>
      <c r="G59" s="162"/>
      <c r="H59" s="152"/>
      <c r="I59" s="152"/>
      <c r="J59" s="152"/>
      <c r="K59" s="152"/>
      <c r="L59" s="152"/>
      <c r="M59" s="152"/>
      <c r="N59" s="152"/>
      <c r="O59" s="152"/>
      <c r="P59" s="152"/>
      <c r="Q59" s="162"/>
    </row>
    <row r="60" spans="1:17" ht="13.5" customHeight="1" x14ac:dyDescent="0.2">
      <c r="A60" s="84"/>
      <c r="B60" s="84"/>
      <c r="C60" s="152"/>
      <c r="D60" s="152"/>
      <c r="E60" s="152"/>
      <c r="F60" s="152"/>
      <c r="G60" s="162"/>
      <c r="H60" s="152"/>
      <c r="I60" s="152"/>
      <c r="J60" s="152"/>
      <c r="K60" s="152"/>
      <c r="L60" s="162"/>
      <c r="M60" s="152"/>
      <c r="N60" s="152"/>
      <c r="O60" s="152"/>
      <c r="P60" s="152"/>
      <c r="Q60" s="162"/>
    </row>
    <row r="61" spans="1:17" ht="13.5" customHeight="1" x14ac:dyDescent="0.2">
      <c r="A61" s="84"/>
      <c r="B61" s="84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</row>
    <row r="62" spans="1:17" ht="13.5" customHeight="1" x14ac:dyDescent="0.2">
      <c r="A62" s="84"/>
      <c r="B62" s="84"/>
      <c r="C62" s="152"/>
      <c r="D62" s="152"/>
      <c r="E62" s="152"/>
      <c r="F62" s="152"/>
      <c r="G62" s="162"/>
      <c r="H62" s="152"/>
      <c r="I62" s="152"/>
      <c r="J62" s="153"/>
      <c r="K62" s="153"/>
      <c r="L62" s="162"/>
      <c r="M62" s="152"/>
      <c r="N62" s="152"/>
      <c r="O62" s="152"/>
      <c r="P62" s="152"/>
      <c r="Q62" s="162"/>
    </row>
    <row r="63" spans="1:17" ht="13.5" customHeight="1" x14ac:dyDescent="0.2">
      <c r="A63" s="84"/>
      <c r="B63" s="84"/>
      <c r="C63" s="152"/>
      <c r="D63" s="152"/>
      <c r="E63" s="152"/>
      <c r="F63" s="152"/>
      <c r="G63" s="162"/>
      <c r="H63" s="152"/>
      <c r="I63" s="152"/>
      <c r="J63" s="152"/>
      <c r="K63" s="152"/>
      <c r="L63" s="162"/>
      <c r="M63" s="152"/>
      <c r="N63" s="152"/>
      <c r="O63" s="152"/>
      <c r="P63" s="152"/>
      <c r="Q63" s="162"/>
    </row>
    <row r="64" spans="1:17" ht="13.5" customHeight="1" x14ac:dyDescent="0.2">
      <c r="A64" s="84"/>
      <c r="B64" s="84"/>
      <c r="C64" s="152"/>
      <c r="D64" s="152"/>
      <c r="E64" s="152"/>
      <c r="F64" s="152"/>
      <c r="G64" s="162"/>
      <c r="H64" s="152"/>
      <c r="I64" s="152"/>
      <c r="J64" s="152"/>
      <c r="K64" s="152"/>
      <c r="L64" s="162"/>
      <c r="M64" s="152"/>
      <c r="N64" s="152"/>
      <c r="O64" s="152"/>
      <c r="P64" s="152"/>
      <c r="Q64" s="162"/>
    </row>
    <row r="65" spans="1:17" ht="13.5" customHeight="1" x14ac:dyDescent="0.2">
      <c r="A65" s="84"/>
      <c r="B65" s="84"/>
      <c r="C65" s="152"/>
      <c r="D65" s="152"/>
      <c r="E65" s="152"/>
      <c r="F65" s="152"/>
      <c r="G65" s="162"/>
      <c r="H65" s="152"/>
      <c r="I65" s="152"/>
      <c r="J65" s="152"/>
      <c r="K65" s="152"/>
      <c r="L65" s="162"/>
      <c r="M65" s="152"/>
      <c r="N65" s="152"/>
      <c r="O65" s="152"/>
      <c r="P65" s="152"/>
      <c r="Q65" s="162"/>
    </row>
    <row r="66" spans="1:17" ht="13.5" customHeight="1" x14ac:dyDescent="0.2">
      <c r="A66" s="84"/>
      <c r="B66" s="84"/>
      <c r="C66" s="152"/>
      <c r="D66" s="152"/>
      <c r="E66" s="152"/>
      <c r="F66" s="152"/>
      <c r="G66" s="162"/>
      <c r="H66" s="152"/>
      <c r="I66" s="152"/>
      <c r="J66" s="152"/>
      <c r="K66" s="152"/>
      <c r="L66" s="162"/>
      <c r="M66" s="152"/>
      <c r="N66" s="152"/>
      <c r="O66" s="152"/>
      <c r="P66" s="152"/>
      <c r="Q66" s="162"/>
    </row>
    <row r="67" spans="1:17" ht="13.5" customHeight="1" x14ac:dyDescent="0.2">
      <c r="A67" s="84"/>
      <c r="B67" s="84"/>
      <c r="C67" s="152"/>
      <c r="D67" s="152"/>
      <c r="E67" s="152"/>
      <c r="F67" s="152"/>
      <c r="G67" s="162"/>
      <c r="H67" s="152"/>
      <c r="I67" s="152"/>
      <c r="J67" s="152"/>
      <c r="K67" s="152"/>
      <c r="L67" s="162"/>
      <c r="M67" s="152"/>
      <c r="N67" s="152"/>
      <c r="O67" s="152"/>
      <c r="P67" s="152"/>
      <c r="Q67" s="162"/>
    </row>
    <row r="68" spans="1:17" ht="13.5" customHeight="1" x14ac:dyDescent="0.2">
      <c r="A68" s="84"/>
      <c r="B68" s="84"/>
      <c r="C68" s="152"/>
      <c r="D68" s="152"/>
      <c r="E68" s="152"/>
      <c r="F68" s="152"/>
      <c r="G68" s="162"/>
      <c r="H68" s="152"/>
      <c r="I68" s="152"/>
      <c r="J68" s="152"/>
      <c r="K68" s="152"/>
      <c r="L68" s="162"/>
      <c r="M68" s="152"/>
      <c r="N68" s="152"/>
      <c r="O68" s="152"/>
      <c r="P68" s="152"/>
      <c r="Q68" s="162"/>
    </row>
    <row r="69" spans="1:17" ht="13.5" customHeight="1" x14ac:dyDescent="0.2">
      <c r="A69" s="84"/>
      <c r="B69" s="84"/>
      <c r="C69" s="152"/>
      <c r="D69" s="152"/>
      <c r="E69" s="152"/>
      <c r="F69" s="152"/>
      <c r="G69" s="162"/>
      <c r="H69" s="152"/>
      <c r="I69" s="152"/>
      <c r="J69" s="152"/>
      <c r="K69" s="152"/>
      <c r="L69" s="162"/>
      <c r="M69" s="152"/>
      <c r="N69" s="152"/>
      <c r="O69" s="152"/>
      <c r="P69" s="152"/>
      <c r="Q69" s="162"/>
    </row>
    <row r="70" spans="1:17" ht="13.5" customHeight="1" x14ac:dyDescent="0.2">
      <c r="A70" s="84"/>
      <c r="B70" s="84"/>
      <c r="C70" s="152"/>
      <c r="D70" s="152"/>
      <c r="E70" s="152"/>
      <c r="F70" s="152"/>
      <c r="G70" s="162"/>
      <c r="H70" s="152"/>
      <c r="I70" s="152"/>
      <c r="J70" s="152"/>
      <c r="K70" s="152"/>
      <c r="L70" s="162"/>
      <c r="M70" s="152"/>
      <c r="N70" s="152"/>
      <c r="O70" s="152"/>
      <c r="P70" s="152"/>
      <c r="Q70" s="162"/>
    </row>
    <row r="71" spans="1:17" ht="13.5" customHeight="1" x14ac:dyDescent="0.2">
      <c r="A71" s="84"/>
      <c r="B71" s="84"/>
      <c r="C71" s="152"/>
      <c r="D71" s="152"/>
      <c r="E71" s="152"/>
      <c r="F71" s="152"/>
      <c r="G71" s="162"/>
      <c r="H71" s="152"/>
      <c r="I71" s="152"/>
      <c r="J71" s="152"/>
      <c r="K71" s="152"/>
      <c r="L71" s="162"/>
      <c r="M71" s="152"/>
      <c r="N71" s="152"/>
      <c r="O71" s="152"/>
      <c r="P71" s="152"/>
      <c r="Q71" s="162"/>
    </row>
    <row r="72" spans="1:17" ht="13.5" customHeight="1" x14ac:dyDescent="0.2">
      <c r="A72" s="84"/>
      <c r="B72" s="84"/>
      <c r="C72" s="152"/>
      <c r="D72" s="152"/>
      <c r="E72" s="152"/>
      <c r="F72" s="152"/>
      <c r="G72" s="162"/>
      <c r="H72" s="152"/>
      <c r="I72" s="152"/>
      <c r="J72" s="152"/>
      <c r="K72" s="152"/>
      <c r="L72" s="162"/>
      <c r="M72" s="152"/>
      <c r="N72" s="152"/>
      <c r="O72" s="152"/>
      <c r="P72" s="152"/>
      <c r="Q72" s="162"/>
    </row>
    <row r="73" spans="1:17" ht="13.5" customHeight="1" x14ac:dyDescent="0.2">
      <c r="A73" s="84"/>
      <c r="B73" s="84"/>
      <c r="C73" s="152"/>
      <c r="D73" s="152"/>
      <c r="E73" s="152"/>
      <c r="F73" s="152"/>
      <c r="G73" s="162"/>
      <c r="H73" s="152"/>
      <c r="I73" s="152"/>
      <c r="J73" s="152"/>
      <c r="K73" s="152"/>
      <c r="L73" s="162"/>
      <c r="M73" s="152"/>
      <c r="N73" s="152"/>
      <c r="O73" s="152"/>
      <c r="P73" s="152"/>
      <c r="Q73" s="162"/>
    </row>
    <row r="74" spans="1:17" ht="13.5" customHeight="1" x14ac:dyDescent="0.2">
      <c r="A74" s="84"/>
      <c r="B74" s="84"/>
      <c r="C74" s="152"/>
      <c r="D74" s="152"/>
      <c r="E74" s="152"/>
      <c r="F74" s="152"/>
      <c r="G74" s="162"/>
      <c r="H74" s="152"/>
      <c r="I74" s="152"/>
      <c r="J74" s="152"/>
      <c r="K74" s="152"/>
      <c r="L74" s="162"/>
      <c r="M74" s="152"/>
      <c r="N74" s="152"/>
      <c r="O74" s="152"/>
      <c r="P74" s="152"/>
      <c r="Q74" s="162"/>
    </row>
    <row r="75" spans="1:17" ht="13.5" customHeight="1" x14ac:dyDescent="0.2">
      <c r="A75" s="84"/>
      <c r="B75" s="84"/>
      <c r="C75" s="152"/>
      <c r="D75" s="152"/>
      <c r="E75" s="152"/>
      <c r="F75" s="152"/>
      <c r="G75" s="162"/>
      <c r="H75" s="152"/>
      <c r="I75" s="152"/>
      <c r="J75" s="152"/>
      <c r="K75" s="152"/>
      <c r="L75" s="162"/>
      <c r="M75" s="152"/>
      <c r="N75" s="152"/>
      <c r="O75" s="152"/>
      <c r="P75" s="152"/>
      <c r="Q75" s="162"/>
    </row>
    <row r="76" spans="1:17" ht="13.5" customHeight="1" x14ac:dyDescent="0.2">
      <c r="A76" s="84"/>
      <c r="B76" s="84"/>
      <c r="C76" s="152"/>
      <c r="D76" s="152"/>
      <c r="E76" s="152"/>
      <c r="F76" s="152"/>
      <c r="G76" s="162"/>
      <c r="H76" s="152"/>
      <c r="I76" s="152"/>
      <c r="J76" s="152"/>
      <c r="K76" s="152"/>
      <c r="L76" s="162"/>
      <c r="M76" s="152"/>
      <c r="N76" s="152"/>
      <c r="O76" s="152"/>
      <c r="P76" s="152"/>
      <c r="Q76" s="162"/>
    </row>
    <row r="77" spans="1:17" ht="13.5" customHeight="1" x14ac:dyDescent="0.2">
      <c r="A77" s="84"/>
      <c r="B77" s="84"/>
      <c r="C77" s="152"/>
      <c r="D77" s="152"/>
      <c r="E77" s="152"/>
      <c r="F77" s="152"/>
      <c r="G77" s="162"/>
      <c r="H77" s="152"/>
      <c r="I77" s="152"/>
      <c r="J77" s="152"/>
      <c r="K77" s="152"/>
      <c r="L77" s="162"/>
      <c r="M77" s="152"/>
      <c r="N77" s="152"/>
      <c r="O77" s="152"/>
      <c r="P77" s="152"/>
      <c r="Q77" s="162"/>
    </row>
    <row r="78" spans="1:17" ht="13.5" customHeight="1" x14ac:dyDescent="0.2">
      <c r="A78" s="84"/>
      <c r="B78" s="84"/>
      <c r="C78" s="152"/>
      <c r="D78" s="152"/>
      <c r="E78" s="152"/>
      <c r="F78" s="152"/>
      <c r="G78" s="162"/>
      <c r="H78" s="152"/>
      <c r="I78" s="152"/>
      <c r="J78" s="152"/>
      <c r="K78" s="152"/>
      <c r="L78" s="162"/>
      <c r="M78" s="152"/>
      <c r="N78" s="152"/>
      <c r="O78" s="152"/>
      <c r="P78" s="152"/>
      <c r="Q78" s="162"/>
    </row>
    <row r="79" spans="1:17" ht="13.5" customHeight="1" x14ac:dyDescent="0.2">
      <c r="A79" s="84"/>
      <c r="B79" s="84"/>
      <c r="C79" s="152"/>
      <c r="D79" s="152"/>
      <c r="E79" s="152"/>
      <c r="F79" s="152"/>
      <c r="G79" s="162"/>
      <c r="H79" s="152"/>
      <c r="I79" s="152"/>
      <c r="J79" s="152"/>
      <c r="K79" s="152"/>
      <c r="L79" s="162"/>
      <c r="M79" s="152"/>
      <c r="N79" s="152"/>
      <c r="O79" s="152"/>
      <c r="P79" s="152"/>
      <c r="Q79" s="162"/>
    </row>
    <row r="80" spans="1:17" ht="13.5" customHeight="1" x14ac:dyDescent="0.2">
      <c r="A80" s="84"/>
      <c r="B80" s="84"/>
      <c r="C80" s="152"/>
      <c r="D80" s="152"/>
      <c r="E80" s="152"/>
      <c r="F80" s="152"/>
      <c r="G80" s="162"/>
      <c r="H80" s="152"/>
      <c r="I80" s="152"/>
      <c r="J80" s="152"/>
      <c r="K80" s="152"/>
      <c r="L80" s="162"/>
      <c r="M80" s="152"/>
      <c r="N80" s="152"/>
      <c r="O80" s="152"/>
      <c r="P80" s="152"/>
      <c r="Q80" s="162"/>
    </row>
    <row r="81" spans="1:17" ht="13.5" customHeight="1" x14ac:dyDescent="0.2">
      <c r="A81" s="84"/>
      <c r="B81" s="84"/>
      <c r="C81" s="152"/>
      <c r="D81" s="152"/>
      <c r="E81" s="152"/>
      <c r="F81" s="152"/>
      <c r="G81" s="162"/>
      <c r="H81" s="152"/>
      <c r="I81" s="152"/>
      <c r="J81" s="152"/>
      <c r="K81" s="152"/>
      <c r="L81" s="162"/>
      <c r="M81" s="152"/>
      <c r="N81" s="152"/>
      <c r="O81" s="152"/>
      <c r="P81" s="152"/>
      <c r="Q81" s="162"/>
    </row>
    <row r="82" spans="1:17" ht="13.5" customHeight="1" x14ac:dyDescent="0.2">
      <c r="A82" s="84"/>
      <c r="B82" s="84"/>
      <c r="C82" s="152"/>
      <c r="D82" s="152"/>
      <c r="E82" s="152"/>
      <c r="F82" s="152"/>
      <c r="G82" s="162"/>
      <c r="H82" s="152"/>
      <c r="I82" s="152"/>
      <c r="J82" s="152"/>
      <c r="K82" s="152"/>
      <c r="L82" s="162"/>
      <c r="M82" s="152"/>
      <c r="N82" s="152"/>
      <c r="O82" s="152"/>
      <c r="P82" s="152"/>
      <c r="Q82" s="162"/>
    </row>
    <row r="83" spans="1:17" ht="13.5" customHeight="1" x14ac:dyDescent="0.2">
      <c r="A83" s="84"/>
      <c r="B83" s="84"/>
      <c r="C83" s="152"/>
      <c r="D83" s="152"/>
      <c r="E83" s="152"/>
      <c r="F83" s="152"/>
      <c r="G83" s="162"/>
      <c r="H83" s="152"/>
      <c r="I83" s="152"/>
      <c r="J83" s="152"/>
      <c r="K83" s="152"/>
      <c r="L83" s="162"/>
      <c r="M83" s="152"/>
      <c r="N83" s="152"/>
      <c r="O83" s="152"/>
      <c r="P83" s="152"/>
      <c r="Q83" s="162"/>
    </row>
    <row r="84" spans="1:17" ht="13.5" customHeight="1" x14ac:dyDescent="0.2">
      <c r="A84" s="84"/>
      <c r="B84" s="84"/>
      <c r="C84" s="152"/>
      <c r="D84" s="152"/>
      <c r="E84" s="152"/>
      <c r="F84" s="152"/>
      <c r="G84" s="162"/>
      <c r="H84" s="152"/>
      <c r="I84" s="152"/>
      <c r="J84" s="152"/>
      <c r="K84" s="152"/>
      <c r="L84" s="162"/>
      <c r="M84" s="152"/>
      <c r="N84" s="152"/>
      <c r="O84" s="152"/>
      <c r="P84" s="152"/>
      <c r="Q84" s="162"/>
    </row>
    <row r="85" spans="1:17" ht="13.5" customHeight="1" x14ac:dyDescent="0.2">
      <c r="A85" s="84"/>
      <c r="B85" s="84"/>
      <c r="C85" s="152"/>
      <c r="D85" s="152"/>
      <c r="E85" s="152"/>
      <c r="F85" s="152"/>
      <c r="G85" s="162"/>
      <c r="H85" s="152"/>
      <c r="I85" s="152"/>
      <c r="J85" s="152"/>
      <c r="K85" s="152"/>
      <c r="L85" s="162"/>
      <c r="M85" s="152"/>
      <c r="N85" s="152"/>
      <c r="O85" s="152"/>
      <c r="P85" s="152"/>
      <c r="Q85" s="162"/>
    </row>
    <row r="86" spans="1:17" ht="13.5" customHeight="1" x14ac:dyDescent="0.2">
      <c r="A86" s="84"/>
      <c r="B86" s="84"/>
      <c r="C86" s="152"/>
      <c r="D86" s="152"/>
      <c r="E86" s="152"/>
      <c r="F86" s="152"/>
      <c r="G86" s="162"/>
      <c r="H86" s="152"/>
      <c r="I86" s="152"/>
      <c r="J86" s="152"/>
      <c r="K86" s="152"/>
      <c r="L86" s="162"/>
      <c r="M86" s="152"/>
      <c r="N86" s="152"/>
      <c r="O86" s="152"/>
      <c r="P86" s="152"/>
      <c r="Q86" s="162"/>
    </row>
    <row r="87" spans="1:17" ht="13.5" customHeight="1" x14ac:dyDescent="0.2">
      <c r="A87" s="84"/>
      <c r="B87" s="84"/>
      <c r="C87" s="152"/>
      <c r="D87" s="152"/>
      <c r="E87" s="152"/>
      <c r="F87" s="152"/>
      <c r="G87" s="162"/>
      <c r="H87" s="152"/>
      <c r="I87" s="152"/>
      <c r="J87" s="152"/>
      <c r="K87" s="152"/>
      <c r="L87" s="162"/>
      <c r="M87" s="152"/>
      <c r="N87" s="152"/>
      <c r="O87" s="152"/>
      <c r="P87" s="152"/>
      <c r="Q87" s="162"/>
    </row>
    <row r="88" spans="1:17" ht="13.5" customHeight="1" x14ac:dyDescent="0.2">
      <c r="A88" s="84"/>
      <c r="B88" s="84"/>
      <c r="C88" s="152"/>
      <c r="D88" s="152"/>
      <c r="E88" s="152"/>
      <c r="F88" s="152"/>
      <c r="G88" s="162"/>
      <c r="H88" s="152"/>
      <c r="I88" s="152"/>
      <c r="J88" s="152"/>
      <c r="K88" s="152"/>
      <c r="L88" s="162"/>
      <c r="M88" s="152"/>
      <c r="N88" s="152"/>
      <c r="O88" s="152"/>
      <c r="P88" s="152"/>
      <c r="Q88" s="162"/>
    </row>
    <row r="89" spans="1:17" ht="13.5" customHeight="1" x14ac:dyDescent="0.2">
      <c r="A89" s="84"/>
      <c r="B89" s="84"/>
      <c r="C89" s="152"/>
      <c r="D89" s="152"/>
      <c r="E89" s="152"/>
      <c r="F89" s="152"/>
      <c r="G89" s="162"/>
      <c r="H89" s="152"/>
      <c r="I89" s="152"/>
      <c r="J89" s="152"/>
      <c r="K89" s="152"/>
      <c r="L89" s="162"/>
      <c r="M89" s="152"/>
      <c r="N89" s="152"/>
      <c r="O89" s="152"/>
      <c r="P89" s="152"/>
      <c r="Q89" s="162"/>
    </row>
    <row r="90" spans="1:17" ht="13.5" customHeight="1" x14ac:dyDescent="0.2">
      <c r="A90" s="84"/>
      <c r="B90" s="84"/>
      <c r="C90" s="152"/>
      <c r="D90" s="152"/>
      <c r="E90" s="152"/>
      <c r="F90" s="152"/>
      <c r="G90" s="162"/>
      <c r="H90" s="152"/>
      <c r="I90" s="152"/>
      <c r="J90" s="152"/>
      <c r="K90" s="152"/>
      <c r="L90" s="162"/>
      <c r="M90" s="152"/>
      <c r="N90" s="152"/>
      <c r="O90" s="152"/>
      <c r="P90" s="152"/>
      <c r="Q90" s="162"/>
    </row>
    <row r="91" spans="1:17" ht="13.5" customHeight="1" x14ac:dyDescent="0.2">
      <c r="A91" s="84"/>
      <c r="B91" s="84"/>
      <c r="C91" s="152"/>
      <c r="D91" s="152"/>
      <c r="E91" s="152"/>
      <c r="F91" s="152"/>
      <c r="G91" s="162"/>
      <c r="H91" s="152"/>
      <c r="I91" s="152"/>
      <c r="J91" s="152"/>
      <c r="K91" s="152"/>
      <c r="L91" s="162"/>
      <c r="M91" s="152"/>
      <c r="N91" s="152"/>
      <c r="O91" s="152"/>
      <c r="P91" s="152"/>
      <c r="Q91" s="162"/>
    </row>
    <row r="92" spans="1:17" ht="13.5" customHeight="1" x14ac:dyDescent="0.2">
      <c r="A92" s="84"/>
      <c r="B92" s="84"/>
      <c r="C92" s="152"/>
      <c r="D92" s="152"/>
      <c r="E92" s="152"/>
      <c r="F92" s="152"/>
      <c r="G92" s="162"/>
      <c r="H92" s="152"/>
      <c r="I92" s="152"/>
      <c r="J92" s="152"/>
      <c r="K92" s="152"/>
      <c r="L92" s="162"/>
      <c r="M92" s="152"/>
      <c r="N92" s="152"/>
      <c r="O92" s="152"/>
      <c r="P92" s="152"/>
      <c r="Q92" s="162"/>
    </row>
    <row r="93" spans="1:17" ht="13.5" customHeight="1" x14ac:dyDescent="0.2">
      <c r="A93" s="84"/>
      <c r="B93" s="84"/>
      <c r="C93" s="152"/>
      <c r="D93" s="152"/>
      <c r="E93" s="152"/>
      <c r="F93" s="152"/>
      <c r="G93" s="162"/>
      <c r="H93" s="152"/>
      <c r="I93" s="152"/>
      <c r="J93" s="152"/>
      <c r="K93" s="152"/>
      <c r="L93" s="162"/>
      <c r="M93" s="152"/>
      <c r="N93" s="152"/>
      <c r="O93" s="152"/>
      <c r="P93" s="152"/>
      <c r="Q93" s="162"/>
    </row>
    <row r="94" spans="1:17" ht="13.5" customHeight="1" x14ac:dyDescent="0.2">
      <c r="A94" s="84"/>
      <c r="B94" s="84"/>
      <c r="C94" s="152"/>
      <c r="D94" s="152"/>
      <c r="E94" s="152"/>
      <c r="F94" s="152"/>
      <c r="G94" s="162"/>
      <c r="H94" s="152"/>
      <c r="I94" s="152"/>
      <c r="J94" s="152"/>
      <c r="K94" s="152"/>
      <c r="L94" s="162"/>
      <c r="M94" s="152"/>
      <c r="N94" s="152"/>
      <c r="O94" s="152"/>
      <c r="P94" s="152"/>
      <c r="Q94" s="162"/>
    </row>
    <row r="95" spans="1:17" ht="13.5" customHeight="1" x14ac:dyDescent="0.2">
      <c r="A95" s="84"/>
      <c r="B95" s="84"/>
      <c r="C95" s="152"/>
      <c r="D95" s="152"/>
      <c r="E95" s="152"/>
      <c r="F95" s="152"/>
      <c r="G95" s="162"/>
      <c r="H95" s="152"/>
      <c r="I95" s="152"/>
      <c r="J95" s="152"/>
      <c r="K95" s="152"/>
      <c r="L95" s="162"/>
      <c r="M95" s="152"/>
      <c r="N95" s="152"/>
      <c r="O95" s="152"/>
      <c r="P95" s="152"/>
      <c r="Q95" s="162"/>
    </row>
    <row r="96" spans="1:17" ht="13.5" customHeight="1" x14ac:dyDescent="0.2">
      <c r="A96" s="84"/>
      <c r="B96" s="84"/>
      <c r="C96" s="152"/>
      <c r="D96" s="152"/>
      <c r="E96" s="152"/>
      <c r="F96" s="152"/>
      <c r="G96" s="162"/>
      <c r="H96" s="152"/>
      <c r="I96" s="152"/>
      <c r="J96" s="152"/>
      <c r="K96" s="152"/>
      <c r="L96" s="162"/>
      <c r="M96" s="152"/>
      <c r="N96" s="152"/>
      <c r="O96" s="152"/>
      <c r="P96" s="152"/>
      <c r="Q96" s="162"/>
    </row>
    <row r="97" spans="1:17" ht="13.5" customHeight="1" x14ac:dyDescent="0.2">
      <c r="A97" s="84"/>
      <c r="B97" s="84"/>
      <c r="C97" s="152"/>
      <c r="D97" s="152"/>
      <c r="E97" s="152"/>
      <c r="F97" s="152"/>
      <c r="G97" s="162"/>
      <c r="H97" s="152"/>
      <c r="I97" s="152"/>
      <c r="J97" s="152"/>
      <c r="K97" s="152"/>
      <c r="L97" s="162"/>
      <c r="M97" s="152"/>
      <c r="N97" s="152"/>
      <c r="O97" s="152"/>
      <c r="P97" s="152"/>
      <c r="Q97" s="162"/>
    </row>
    <row r="98" spans="1:17" ht="13.5" customHeight="1" x14ac:dyDescent="0.2">
      <c r="A98" s="84"/>
      <c r="B98" s="84"/>
      <c r="C98" s="152"/>
      <c r="D98" s="152"/>
      <c r="E98" s="152"/>
      <c r="F98" s="152"/>
      <c r="G98" s="162"/>
      <c r="H98" s="152"/>
      <c r="I98" s="152"/>
      <c r="J98" s="152"/>
      <c r="K98" s="152"/>
      <c r="L98" s="162"/>
      <c r="M98" s="152"/>
      <c r="N98" s="152"/>
      <c r="O98" s="152"/>
      <c r="P98" s="152"/>
      <c r="Q98" s="162"/>
    </row>
    <row r="99" spans="1:17" ht="13.5" customHeight="1" x14ac:dyDescent="0.2">
      <c r="A99" s="84"/>
      <c r="B99" s="84"/>
      <c r="C99" s="152"/>
      <c r="D99" s="152"/>
      <c r="E99" s="152"/>
      <c r="F99" s="152"/>
      <c r="G99" s="162"/>
      <c r="H99" s="152"/>
      <c r="I99" s="152"/>
      <c r="J99" s="152"/>
      <c r="K99" s="152"/>
      <c r="L99" s="162"/>
      <c r="M99" s="152"/>
      <c r="N99" s="152"/>
      <c r="O99" s="152"/>
      <c r="P99" s="152"/>
      <c r="Q99" s="162"/>
    </row>
    <row r="100" spans="1:17" ht="13.5" customHeight="1" x14ac:dyDescent="0.2">
      <c r="A100" s="84"/>
      <c r="B100" s="84"/>
      <c r="C100" s="152"/>
      <c r="D100" s="152"/>
      <c r="E100" s="152"/>
      <c r="F100" s="152"/>
      <c r="G100" s="162"/>
      <c r="H100" s="152"/>
      <c r="I100" s="152"/>
      <c r="J100" s="152"/>
      <c r="K100" s="152"/>
      <c r="L100" s="162"/>
      <c r="M100" s="152"/>
      <c r="N100" s="152"/>
      <c r="O100" s="152"/>
      <c r="P100" s="152"/>
      <c r="Q100" s="162"/>
    </row>
  </sheetData>
  <mergeCells count="16">
    <mergeCell ref="Q3:Q5"/>
    <mergeCell ref="A1:Q1"/>
    <mergeCell ref="A3:A5"/>
    <mergeCell ref="B3:B5"/>
    <mergeCell ref="J4:K4"/>
    <mergeCell ref="G3:G5"/>
    <mergeCell ref="H4:I4"/>
    <mergeCell ref="E4:F4"/>
    <mergeCell ref="C3:F3"/>
    <mergeCell ref="C4:D4"/>
    <mergeCell ref="O4:P4"/>
    <mergeCell ref="N2:P2"/>
    <mergeCell ref="H3:K3"/>
    <mergeCell ref="M3:P3"/>
    <mergeCell ref="M4:N4"/>
    <mergeCell ref="L3:L5"/>
  </mergeCells>
  <pageMargins left="0.75" right="0.2" top="0.75" bottom="0.75" header="0" footer="0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0"/>
  <sheetViews>
    <sheetView zoomScaleNormal="100" workbookViewId="0">
      <pane xSplit="2" ySplit="5" topLeftCell="F48" activePane="bottomRight" state="frozen"/>
      <selection pane="topRight" activeCell="C1" sqref="C1"/>
      <selection pane="bottomLeft" activeCell="A6" sqref="A6"/>
      <selection pane="bottomRight" activeCell="R57" sqref="R57"/>
    </sheetView>
  </sheetViews>
  <sheetFormatPr defaultColWidth="14.42578125" defaultRowHeight="15" customHeight="1" x14ac:dyDescent="0.2"/>
  <cols>
    <col min="1" max="1" width="4.42578125" style="356" customWidth="1"/>
    <col min="2" max="2" width="21.85546875" style="356" customWidth="1"/>
    <col min="3" max="4" width="10.140625" style="356" customWidth="1"/>
    <col min="5" max="5" width="8" style="356" customWidth="1"/>
    <col min="6" max="7" width="8.140625" style="356" customWidth="1"/>
    <col min="8" max="8" width="8" style="356" customWidth="1"/>
    <col min="9" max="11" width="8.140625" style="356" customWidth="1"/>
    <col min="12" max="12" width="9.42578125" style="356" customWidth="1"/>
    <col min="13" max="13" width="8" style="356" customWidth="1"/>
    <col min="14" max="14" width="8.140625" style="356" customWidth="1"/>
    <col min="15" max="15" width="8.5703125" style="356" customWidth="1"/>
    <col min="16" max="16" width="9.140625" style="356" customWidth="1"/>
    <col min="17" max="17" width="9.28515625" style="356" customWidth="1"/>
    <col min="18" max="18" width="9.85546875" style="356" customWidth="1"/>
    <col min="19" max="19" width="10.140625" style="356" customWidth="1"/>
    <col min="20" max="20" width="10.42578125" style="356" customWidth="1"/>
    <col min="21" max="21" width="8" style="356" customWidth="1"/>
    <col min="22" max="23" width="7.7109375" style="356" customWidth="1"/>
    <col min="24" max="16384" width="14.42578125" style="356"/>
  </cols>
  <sheetData>
    <row r="1" spans="1:23" ht="13.5" customHeight="1" x14ac:dyDescent="0.2">
      <c r="A1" s="439" t="s">
        <v>154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162"/>
      <c r="V1" s="343"/>
      <c r="W1" s="343"/>
    </row>
    <row r="2" spans="1:23" ht="13.5" customHeight="1" x14ac:dyDescent="0.2">
      <c r="A2" s="84"/>
      <c r="B2" s="87" t="s">
        <v>86</v>
      </c>
      <c r="C2" s="152"/>
      <c r="D2" s="152"/>
      <c r="E2" s="152"/>
      <c r="F2" s="152"/>
      <c r="G2" s="162"/>
      <c r="H2" s="152"/>
      <c r="I2" s="152"/>
      <c r="J2" s="152" t="s">
        <v>108</v>
      </c>
      <c r="K2" s="152"/>
      <c r="L2" s="162"/>
      <c r="M2" s="152"/>
      <c r="N2" s="152"/>
      <c r="O2" s="152"/>
      <c r="P2" s="153" t="s">
        <v>159</v>
      </c>
      <c r="Q2" s="153"/>
      <c r="R2" s="153"/>
      <c r="S2" s="153"/>
      <c r="T2" s="153"/>
      <c r="U2" s="162"/>
      <c r="V2" s="343"/>
      <c r="W2" s="343"/>
    </row>
    <row r="3" spans="1:23" ht="15" customHeight="1" x14ac:dyDescent="0.2">
      <c r="A3" s="424" t="s">
        <v>2</v>
      </c>
      <c r="B3" s="424" t="s">
        <v>89</v>
      </c>
      <c r="C3" s="427" t="s">
        <v>160</v>
      </c>
      <c r="D3" s="437"/>
      <c r="E3" s="437"/>
      <c r="F3" s="431"/>
      <c r="G3" s="444" t="s">
        <v>139</v>
      </c>
      <c r="H3" s="427" t="s">
        <v>161</v>
      </c>
      <c r="I3" s="437"/>
      <c r="J3" s="437"/>
      <c r="K3" s="431"/>
      <c r="L3" s="444" t="s">
        <v>139</v>
      </c>
      <c r="M3" s="427" t="s">
        <v>162</v>
      </c>
      <c r="N3" s="437"/>
      <c r="O3" s="437"/>
      <c r="P3" s="431"/>
      <c r="Q3" s="427" t="s">
        <v>163</v>
      </c>
      <c r="R3" s="437"/>
      <c r="S3" s="437"/>
      <c r="T3" s="431"/>
      <c r="U3" s="444" t="s">
        <v>139</v>
      </c>
      <c r="V3" s="343"/>
      <c r="W3" s="343"/>
    </row>
    <row r="4" spans="1:23" ht="15" customHeight="1" x14ac:dyDescent="0.2">
      <c r="A4" s="433"/>
      <c r="B4" s="433"/>
      <c r="C4" s="427" t="s">
        <v>141</v>
      </c>
      <c r="D4" s="431"/>
      <c r="E4" s="427" t="s">
        <v>142</v>
      </c>
      <c r="F4" s="431"/>
      <c r="G4" s="433"/>
      <c r="H4" s="427" t="s">
        <v>141</v>
      </c>
      <c r="I4" s="431"/>
      <c r="J4" s="427" t="s">
        <v>142</v>
      </c>
      <c r="K4" s="431"/>
      <c r="L4" s="433"/>
      <c r="M4" s="427" t="s">
        <v>141</v>
      </c>
      <c r="N4" s="431"/>
      <c r="O4" s="427" t="s">
        <v>142</v>
      </c>
      <c r="P4" s="431"/>
      <c r="Q4" s="427" t="s">
        <v>141</v>
      </c>
      <c r="R4" s="431"/>
      <c r="S4" s="427" t="s">
        <v>142</v>
      </c>
      <c r="T4" s="431"/>
      <c r="U4" s="433"/>
      <c r="V4" s="343"/>
      <c r="W4" s="343"/>
    </row>
    <row r="5" spans="1:23" ht="15" customHeight="1" x14ac:dyDescent="0.2">
      <c r="A5" s="434"/>
      <c r="B5" s="434"/>
      <c r="C5" s="189" t="s">
        <v>143</v>
      </c>
      <c r="D5" s="189" t="s">
        <v>144</v>
      </c>
      <c r="E5" s="189" t="s">
        <v>143</v>
      </c>
      <c r="F5" s="189" t="s">
        <v>144</v>
      </c>
      <c r="G5" s="434"/>
      <c r="H5" s="189" t="s">
        <v>143</v>
      </c>
      <c r="I5" s="189" t="s">
        <v>144</v>
      </c>
      <c r="J5" s="189" t="s">
        <v>143</v>
      </c>
      <c r="K5" s="189" t="s">
        <v>144</v>
      </c>
      <c r="L5" s="434"/>
      <c r="M5" s="189" t="s">
        <v>143</v>
      </c>
      <c r="N5" s="189" t="s">
        <v>144</v>
      </c>
      <c r="O5" s="189" t="s">
        <v>143</v>
      </c>
      <c r="P5" s="189" t="s">
        <v>144</v>
      </c>
      <c r="Q5" s="189" t="s">
        <v>143</v>
      </c>
      <c r="R5" s="189" t="s">
        <v>144</v>
      </c>
      <c r="S5" s="189" t="s">
        <v>143</v>
      </c>
      <c r="T5" s="189" t="s">
        <v>144</v>
      </c>
      <c r="U5" s="434"/>
      <c r="V5" s="343"/>
      <c r="W5" s="343"/>
    </row>
    <row r="6" spans="1:23" ht="12.75" customHeight="1" x14ac:dyDescent="0.2">
      <c r="A6" s="190">
        <v>1</v>
      </c>
      <c r="B6" s="191" t="s">
        <v>9</v>
      </c>
      <c r="C6" s="347">
        <v>1574</v>
      </c>
      <c r="D6" s="347">
        <v>5068</v>
      </c>
      <c r="E6" s="347">
        <v>6</v>
      </c>
      <c r="F6" s="347">
        <v>186</v>
      </c>
      <c r="G6" s="348">
        <f t="shared" ref="G6:G20" si="0">F6*100/D6</f>
        <v>3.6700868192580898</v>
      </c>
      <c r="H6" s="347">
        <v>1300</v>
      </c>
      <c r="I6" s="347">
        <v>3652</v>
      </c>
      <c r="J6" s="347">
        <v>2</v>
      </c>
      <c r="K6" s="347">
        <v>50</v>
      </c>
      <c r="L6" s="348">
        <f t="shared" ref="L6:L23" si="1">K6*100/I6</f>
        <v>1.3691128148959475</v>
      </c>
      <c r="M6" s="349">
        <v>37</v>
      </c>
      <c r="N6" s="349">
        <v>483</v>
      </c>
      <c r="O6" s="347">
        <v>991</v>
      </c>
      <c r="P6" s="347">
        <v>2141</v>
      </c>
      <c r="Q6" s="349">
        <f>'ACP_Agri_9(ii)'!M6+ACP_MSME_10!C6+'ACP_PS_11(i)'!C6+'ACP_PS_11(i)'!H6+'ACP_PS_11(i)'!M6+'ACP_PS_11(ii)'!C6+H6+M6</f>
        <v>232463</v>
      </c>
      <c r="R6" s="349">
        <f>'ACP_Agri_9(ii)'!N6+ACP_MSME_10!D6+'ACP_PS_11(i)'!D6+'ACP_PS_11(i)'!I6+'ACP_PS_11(i)'!N6+'ACP_PS_11(ii)'!D6+I6+N6</f>
        <v>732622</v>
      </c>
      <c r="S6" s="349">
        <f>'ACP_Agri_9(ii)'!O6+ACP_MSME_10!O6+'ACP_PS_11(i)'!E6+'ACP_PS_11(i)'!J6+'ACP_PS_11(i)'!O6+'ACP_PS_11(ii)'!E6+J6+O6</f>
        <v>81716</v>
      </c>
      <c r="T6" s="349">
        <f>'ACP_Agri_9(ii)'!P6+ACP_MSME_10!P6+'ACP_PS_11(i)'!F6+'ACP_PS_11(i)'!K6+'ACP_PS_11(i)'!P6+'ACP_PS_11(ii)'!F6+K6+P6</f>
        <v>421475</v>
      </c>
      <c r="U6" s="348">
        <f t="shared" ref="U6:U57" si="2">T6*100/R6</f>
        <v>57.529667413754979</v>
      </c>
      <c r="V6" s="343"/>
      <c r="W6" s="343"/>
    </row>
    <row r="7" spans="1:23" ht="12.75" customHeight="1" x14ac:dyDescent="0.2">
      <c r="A7" s="190">
        <v>2</v>
      </c>
      <c r="B7" s="191" t="s">
        <v>10</v>
      </c>
      <c r="C7" s="347">
        <v>2451</v>
      </c>
      <c r="D7" s="347">
        <v>7311</v>
      </c>
      <c r="E7" s="347">
        <v>0</v>
      </c>
      <c r="F7" s="347">
        <v>0</v>
      </c>
      <c r="G7" s="348">
        <f t="shared" si="0"/>
        <v>0</v>
      </c>
      <c r="H7" s="347">
        <v>1696</v>
      </c>
      <c r="I7" s="347">
        <v>4339</v>
      </c>
      <c r="J7" s="347">
        <v>0</v>
      </c>
      <c r="K7" s="347">
        <v>0</v>
      </c>
      <c r="L7" s="348">
        <f t="shared" si="1"/>
        <v>0</v>
      </c>
      <c r="M7" s="349">
        <v>24</v>
      </c>
      <c r="N7" s="349">
        <v>377</v>
      </c>
      <c r="O7" s="347">
        <v>28</v>
      </c>
      <c r="P7" s="347">
        <v>569</v>
      </c>
      <c r="Q7" s="349">
        <f>'ACP_Agri_9(ii)'!M7+ACP_MSME_10!C7+'ACP_PS_11(i)'!C7+'ACP_PS_11(i)'!H7+'ACP_PS_11(i)'!M7+'ACP_PS_11(ii)'!C7+H7+M7</f>
        <v>507188</v>
      </c>
      <c r="R7" s="349">
        <f>'ACP_Agri_9(ii)'!N7+ACP_MSME_10!D7+'ACP_PS_11(i)'!D7+'ACP_PS_11(i)'!I7+'ACP_PS_11(i)'!N7+'ACP_PS_11(ii)'!D7+I7+N7</f>
        <v>1326249</v>
      </c>
      <c r="S7" s="349">
        <f>'ACP_Agri_9(ii)'!O7+ACP_MSME_10!O7+'ACP_PS_11(i)'!E7+'ACP_PS_11(i)'!J7+'ACP_PS_11(i)'!O7+'ACP_PS_11(ii)'!E7+J7+O7</f>
        <v>445383</v>
      </c>
      <c r="T7" s="349">
        <f>'ACP_Agri_9(ii)'!P7+ACP_MSME_10!P7+'ACP_PS_11(i)'!F7+'ACP_PS_11(i)'!K7+'ACP_PS_11(i)'!P7+'ACP_PS_11(ii)'!F7+K7+P7</f>
        <v>873002.80999999994</v>
      </c>
      <c r="U7" s="348">
        <f t="shared" si="2"/>
        <v>65.824955193180159</v>
      </c>
      <c r="V7" s="343"/>
      <c r="W7" s="343"/>
    </row>
    <row r="8" spans="1:23" ht="12.75" customHeight="1" x14ac:dyDescent="0.2">
      <c r="A8" s="190">
        <v>3</v>
      </c>
      <c r="B8" s="191" t="s">
        <v>11</v>
      </c>
      <c r="C8" s="347">
        <v>361</v>
      </c>
      <c r="D8" s="347">
        <v>1581</v>
      </c>
      <c r="E8" s="347">
        <v>0</v>
      </c>
      <c r="F8" s="347">
        <v>0</v>
      </c>
      <c r="G8" s="348">
        <f t="shared" si="0"/>
        <v>0</v>
      </c>
      <c r="H8" s="347">
        <v>447</v>
      </c>
      <c r="I8" s="347">
        <v>1525</v>
      </c>
      <c r="J8" s="347">
        <v>0</v>
      </c>
      <c r="K8" s="347">
        <v>0</v>
      </c>
      <c r="L8" s="348">
        <f t="shared" si="1"/>
        <v>0</v>
      </c>
      <c r="M8" s="349">
        <v>74</v>
      </c>
      <c r="N8" s="349">
        <v>1034</v>
      </c>
      <c r="O8" s="347">
        <v>21484</v>
      </c>
      <c r="P8" s="347">
        <v>58166</v>
      </c>
      <c r="Q8" s="349">
        <f>'ACP_Agri_9(ii)'!M8+ACP_MSME_10!C8+'ACP_PS_11(i)'!C8+'ACP_PS_11(i)'!H8+'ACP_PS_11(i)'!M8+'ACP_PS_11(ii)'!C8+H8+M8</f>
        <v>106683</v>
      </c>
      <c r="R8" s="349">
        <f>'ACP_Agri_9(ii)'!N8+ACP_MSME_10!D8+'ACP_PS_11(i)'!D8+'ACP_PS_11(i)'!I8+'ACP_PS_11(i)'!N8+'ACP_PS_11(ii)'!D8+I8+N8</f>
        <v>345552</v>
      </c>
      <c r="S8" s="349">
        <f>'ACP_Agri_9(ii)'!O8+ACP_MSME_10!O8+'ACP_PS_11(i)'!E8+'ACP_PS_11(i)'!J8+'ACP_PS_11(i)'!O8+'ACP_PS_11(ii)'!E8+J8+O8</f>
        <v>44017</v>
      </c>
      <c r="T8" s="349">
        <f>'ACP_Agri_9(ii)'!P8+ACP_MSME_10!P8+'ACP_PS_11(i)'!F8+'ACP_PS_11(i)'!K8+'ACP_PS_11(i)'!P8+'ACP_PS_11(ii)'!F8+K8+P8</f>
        <v>124108</v>
      </c>
      <c r="U8" s="348">
        <f t="shared" si="2"/>
        <v>35.915867944621937</v>
      </c>
      <c r="V8" s="343"/>
      <c r="W8" s="343"/>
    </row>
    <row r="9" spans="1:23" ht="12.75" customHeight="1" x14ac:dyDescent="0.2">
      <c r="A9" s="190">
        <v>4</v>
      </c>
      <c r="B9" s="191" t="s">
        <v>12</v>
      </c>
      <c r="C9" s="347">
        <v>934</v>
      </c>
      <c r="D9" s="347">
        <v>3339</v>
      </c>
      <c r="E9" s="347">
        <v>2</v>
      </c>
      <c r="F9" s="347">
        <v>6774</v>
      </c>
      <c r="G9" s="348">
        <f t="shared" si="0"/>
        <v>202.87511230907458</v>
      </c>
      <c r="H9" s="347">
        <v>815</v>
      </c>
      <c r="I9" s="347">
        <v>3352</v>
      </c>
      <c r="J9" s="347">
        <v>0</v>
      </c>
      <c r="K9" s="347">
        <v>0</v>
      </c>
      <c r="L9" s="348">
        <f t="shared" si="1"/>
        <v>0</v>
      </c>
      <c r="M9" s="349">
        <v>92</v>
      </c>
      <c r="N9" s="349">
        <v>873</v>
      </c>
      <c r="O9" s="347">
        <v>826</v>
      </c>
      <c r="P9" s="347">
        <v>1278.5999999999999</v>
      </c>
      <c r="Q9" s="349">
        <f>'ACP_Agri_9(ii)'!M9+ACP_MSME_10!C9+'ACP_PS_11(i)'!C9+'ACP_PS_11(i)'!H9+'ACP_PS_11(i)'!M9+'ACP_PS_11(ii)'!C9+H9+M9</f>
        <v>151375</v>
      </c>
      <c r="R9" s="349">
        <f>'ACP_Agri_9(ii)'!N9+ACP_MSME_10!D9+'ACP_PS_11(i)'!D9+'ACP_PS_11(i)'!I9+'ACP_PS_11(i)'!N9+'ACP_PS_11(ii)'!D9+I9+N9</f>
        <v>456133</v>
      </c>
      <c r="S9" s="349">
        <f>'ACP_Agri_9(ii)'!O9+ACP_MSME_10!O9+'ACP_PS_11(i)'!E9+'ACP_PS_11(i)'!J9+'ACP_PS_11(i)'!O9+'ACP_PS_11(ii)'!E9+J9+O9</f>
        <v>89539</v>
      </c>
      <c r="T9" s="349">
        <f>'ACP_Agri_9(ii)'!P9+ACP_MSME_10!P9+'ACP_PS_11(i)'!F9+'ACP_PS_11(i)'!K9+'ACP_PS_11(i)'!P9+'ACP_PS_11(ii)'!F9+K9+P9</f>
        <v>262916.59999999998</v>
      </c>
      <c r="U9" s="348">
        <f t="shared" si="2"/>
        <v>57.640337357744336</v>
      </c>
      <c r="V9" s="343"/>
      <c r="W9" s="343"/>
    </row>
    <row r="10" spans="1:23" ht="12.75" customHeight="1" x14ac:dyDescent="0.2">
      <c r="A10" s="190">
        <v>5</v>
      </c>
      <c r="B10" s="191" t="s">
        <v>13</v>
      </c>
      <c r="C10" s="347">
        <v>848</v>
      </c>
      <c r="D10" s="347">
        <v>3477</v>
      </c>
      <c r="E10" s="347">
        <v>27</v>
      </c>
      <c r="F10" s="347">
        <v>819</v>
      </c>
      <c r="G10" s="348">
        <f t="shared" si="0"/>
        <v>23.554788610871441</v>
      </c>
      <c r="H10" s="347">
        <v>913</v>
      </c>
      <c r="I10" s="347">
        <v>2491</v>
      </c>
      <c r="J10" s="347">
        <v>0</v>
      </c>
      <c r="K10" s="347">
        <v>0</v>
      </c>
      <c r="L10" s="348">
        <f t="shared" si="1"/>
        <v>0</v>
      </c>
      <c r="M10" s="349">
        <v>121</v>
      </c>
      <c r="N10" s="349">
        <v>1456</v>
      </c>
      <c r="O10" s="347">
        <v>38</v>
      </c>
      <c r="P10" s="347">
        <v>372</v>
      </c>
      <c r="Q10" s="349">
        <f>'ACP_Agri_9(ii)'!M10+ACP_MSME_10!C10+'ACP_PS_11(i)'!C10+'ACP_PS_11(i)'!H10+'ACP_PS_11(i)'!M10+'ACP_PS_11(ii)'!C10+H10+M10</f>
        <v>506492</v>
      </c>
      <c r="R10" s="349">
        <f>'ACP_Agri_9(ii)'!N10+ACP_MSME_10!D10+'ACP_PS_11(i)'!D10+'ACP_PS_11(i)'!I10+'ACP_PS_11(i)'!N10+'ACP_PS_11(ii)'!D10+I10+N10</f>
        <v>1526230</v>
      </c>
      <c r="S10" s="349">
        <f>'ACP_Agri_9(ii)'!O10+ACP_MSME_10!O10+'ACP_PS_11(i)'!E10+'ACP_PS_11(i)'!J10+'ACP_PS_11(i)'!O10+'ACP_PS_11(ii)'!E10+J10+O10</f>
        <v>384710</v>
      </c>
      <c r="T10" s="349">
        <f>'ACP_Agri_9(ii)'!P10+ACP_MSME_10!P10+'ACP_PS_11(i)'!F10+'ACP_PS_11(i)'!K10+'ACP_PS_11(i)'!P10+'ACP_PS_11(ii)'!F10+K10+P10</f>
        <v>650694.18713039998</v>
      </c>
      <c r="U10" s="348">
        <f t="shared" si="2"/>
        <v>42.634084451910915</v>
      </c>
      <c r="V10" s="343"/>
      <c r="W10" s="343"/>
    </row>
    <row r="11" spans="1:23" ht="12.75" customHeight="1" x14ac:dyDescent="0.2">
      <c r="A11" s="190">
        <v>6</v>
      </c>
      <c r="B11" s="191" t="s">
        <v>14</v>
      </c>
      <c r="C11" s="347">
        <v>683</v>
      </c>
      <c r="D11" s="347">
        <v>2518</v>
      </c>
      <c r="E11" s="347">
        <v>2</v>
      </c>
      <c r="F11" s="347">
        <v>0.08</v>
      </c>
      <c r="G11" s="348">
        <f t="shared" si="0"/>
        <v>3.177124702144559E-3</v>
      </c>
      <c r="H11" s="347">
        <v>668</v>
      </c>
      <c r="I11" s="347">
        <v>2071</v>
      </c>
      <c r="J11" s="347">
        <v>3</v>
      </c>
      <c r="K11" s="347">
        <v>116</v>
      </c>
      <c r="L11" s="348">
        <f t="shared" si="1"/>
        <v>5.6011588604538867</v>
      </c>
      <c r="M11" s="349">
        <v>183</v>
      </c>
      <c r="N11" s="349">
        <v>949</v>
      </c>
      <c r="O11" s="347">
        <v>0</v>
      </c>
      <c r="P11" s="347">
        <v>0</v>
      </c>
      <c r="Q11" s="349">
        <f>'ACP_Agri_9(ii)'!M11+ACP_MSME_10!C11+'ACP_PS_11(i)'!C11+'ACP_PS_11(i)'!H11+'ACP_PS_11(i)'!M11+'ACP_PS_11(ii)'!C11+H11+M11</f>
        <v>170664</v>
      </c>
      <c r="R11" s="349">
        <f>'ACP_Agri_9(ii)'!N11+ACP_MSME_10!D11+'ACP_PS_11(i)'!D11+'ACP_PS_11(i)'!I11+'ACP_PS_11(i)'!N11+'ACP_PS_11(ii)'!D11+I11+N11</f>
        <v>525948</v>
      </c>
      <c r="S11" s="349">
        <f>'ACP_Agri_9(ii)'!O11+ACP_MSME_10!O11+'ACP_PS_11(i)'!E11+'ACP_PS_11(i)'!J11+'ACP_PS_11(i)'!O11+'ACP_PS_11(ii)'!E11+J11+O11</f>
        <v>156477</v>
      </c>
      <c r="T11" s="349">
        <f>'ACP_Agri_9(ii)'!P11+ACP_MSME_10!P11+'ACP_PS_11(i)'!F11+'ACP_PS_11(i)'!K11+'ACP_PS_11(i)'!P11+'ACP_PS_11(ii)'!F11+K11+P11</f>
        <v>430808.08</v>
      </c>
      <c r="U11" s="348">
        <f t="shared" si="2"/>
        <v>81.910774449185084</v>
      </c>
      <c r="V11" s="343"/>
      <c r="W11" s="343"/>
    </row>
    <row r="12" spans="1:23" ht="12.75" customHeight="1" x14ac:dyDescent="0.2">
      <c r="A12" s="190">
        <v>7</v>
      </c>
      <c r="B12" s="191" t="s">
        <v>15</v>
      </c>
      <c r="C12" s="347">
        <v>239</v>
      </c>
      <c r="D12" s="347">
        <v>917</v>
      </c>
      <c r="E12" s="347">
        <v>0</v>
      </c>
      <c r="F12" s="347">
        <v>0</v>
      </c>
      <c r="G12" s="348">
        <f t="shared" si="0"/>
        <v>0</v>
      </c>
      <c r="H12" s="347">
        <v>123</v>
      </c>
      <c r="I12" s="347">
        <v>431</v>
      </c>
      <c r="J12" s="347">
        <v>1</v>
      </c>
      <c r="K12" s="347">
        <v>1</v>
      </c>
      <c r="L12" s="348">
        <f t="shared" si="1"/>
        <v>0.23201856148491878</v>
      </c>
      <c r="M12" s="349">
        <v>18</v>
      </c>
      <c r="N12" s="349">
        <v>98</v>
      </c>
      <c r="O12" s="347">
        <v>0</v>
      </c>
      <c r="P12" s="347">
        <v>0</v>
      </c>
      <c r="Q12" s="349">
        <f>'ACP_Agri_9(ii)'!M12+ACP_MSME_10!C12+'ACP_PS_11(i)'!C12+'ACP_PS_11(i)'!H12+'ACP_PS_11(i)'!M12+'ACP_PS_11(ii)'!C12+H12+M12</f>
        <v>23279</v>
      </c>
      <c r="R12" s="349">
        <f>'ACP_Agri_9(ii)'!N12+ACP_MSME_10!D12+'ACP_PS_11(i)'!D12+'ACP_PS_11(i)'!I12+'ACP_PS_11(i)'!N12+'ACP_PS_11(ii)'!D12+I12+N12</f>
        <v>78457</v>
      </c>
      <c r="S12" s="349">
        <f>'ACP_Agri_9(ii)'!O12+ACP_MSME_10!O12+'ACP_PS_11(i)'!E12+'ACP_PS_11(i)'!J12+'ACP_PS_11(i)'!O12+'ACP_PS_11(ii)'!E12+J12+O12</f>
        <v>7030</v>
      </c>
      <c r="T12" s="349">
        <f>'ACP_Agri_9(ii)'!P12+ACP_MSME_10!P12+'ACP_PS_11(i)'!F12+'ACP_PS_11(i)'!K12+'ACP_PS_11(i)'!P12+'ACP_PS_11(ii)'!F12+K12+P12</f>
        <v>20356.41</v>
      </c>
      <c r="U12" s="348">
        <f t="shared" si="2"/>
        <v>25.94594491249984</v>
      </c>
      <c r="V12" s="343"/>
      <c r="W12" s="343"/>
    </row>
    <row r="13" spans="1:23" ht="12.75" customHeight="1" x14ac:dyDescent="0.2">
      <c r="A13" s="190">
        <v>8</v>
      </c>
      <c r="B13" s="191" t="s">
        <v>16</v>
      </c>
      <c r="C13" s="347">
        <v>83</v>
      </c>
      <c r="D13" s="347">
        <v>284</v>
      </c>
      <c r="E13" s="347">
        <v>0</v>
      </c>
      <c r="F13" s="347">
        <v>0</v>
      </c>
      <c r="G13" s="348">
        <f t="shared" si="0"/>
        <v>0</v>
      </c>
      <c r="H13" s="347">
        <v>97</v>
      </c>
      <c r="I13" s="347">
        <v>841</v>
      </c>
      <c r="J13" s="347">
        <v>0</v>
      </c>
      <c r="K13" s="347">
        <v>0</v>
      </c>
      <c r="L13" s="348">
        <f t="shared" si="1"/>
        <v>0</v>
      </c>
      <c r="M13" s="349">
        <v>36</v>
      </c>
      <c r="N13" s="349">
        <v>362</v>
      </c>
      <c r="O13" s="347">
        <v>1785</v>
      </c>
      <c r="P13" s="347">
        <v>6273</v>
      </c>
      <c r="Q13" s="349">
        <f>'ACP_Agri_9(ii)'!M13+ACP_MSME_10!C13+'ACP_PS_11(i)'!C13+'ACP_PS_11(i)'!H13+'ACP_PS_11(i)'!M13+'ACP_PS_11(ii)'!C13+H13+M13</f>
        <v>22800</v>
      </c>
      <c r="R13" s="349">
        <f>'ACP_Agri_9(ii)'!N13+ACP_MSME_10!D13+'ACP_PS_11(i)'!D13+'ACP_PS_11(i)'!I13+'ACP_PS_11(i)'!N13+'ACP_PS_11(ii)'!D13+I13+N13</f>
        <v>75112</v>
      </c>
      <c r="S13" s="349">
        <f>'ACP_Agri_9(ii)'!O13+ACP_MSME_10!O13+'ACP_PS_11(i)'!E13+'ACP_PS_11(i)'!J13+'ACP_PS_11(i)'!O13+'ACP_PS_11(ii)'!E13+J13+O13</f>
        <v>3621</v>
      </c>
      <c r="T13" s="349">
        <f>'ACP_Agri_9(ii)'!P13+ACP_MSME_10!P13+'ACP_PS_11(i)'!F13+'ACP_PS_11(i)'!K13+'ACP_PS_11(i)'!P13+'ACP_PS_11(ii)'!F13+K13+P13</f>
        <v>13153</v>
      </c>
      <c r="U13" s="348">
        <f t="shared" si="2"/>
        <v>17.511183299605921</v>
      </c>
      <c r="V13" s="343"/>
      <c r="W13" s="343"/>
    </row>
    <row r="14" spans="1:23" ht="12.75" customHeight="1" x14ac:dyDescent="0.2">
      <c r="A14" s="190">
        <v>9</v>
      </c>
      <c r="B14" s="191" t="s">
        <v>17</v>
      </c>
      <c r="C14" s="347">
        <v>1866</v>
      </c>
      <c r="D14" s="347">
        <v>6476</v>
      </c>
      <c r="E14" s="347">
        <v>7</v>
      </c>
      <c r="F14" s="347">
        <v>1534</v>
      </c>
      <c r="G14" s="348">
        <f t="shared" si="0"/>
        <v>23.68746139592341</v>
      </c>
      <c r="H14" s="347">
        <v>1268</v>
      </c>
      <c r="I14" s="347">
        <v>4887</v>
      </c>
      <c r="J14" s="347">
        <v>28</v>
      </c>
      <c r="K14" s="347">
        <v>1454</v>
      </c>
      <c r="L14" s="348">
        <f t="shared" si="1"/>
        <v>29.752404338039696</v>
      </c>
      <c r="M14" s="349">
        <v>139</v>
      </c>
      <c r="N14" s="349">
        <v>1043</v>
      </c>
      <c r="O14" s="347">
        <v>0</v>
      </c>
      <c r="P14" s="347">
        <v>0</v>
      </c>
      <c r="Q14" s="349">
        <f>'ACP_Agri_9(ii)'!M14+ACP_MSME_10!C14+'ACP_PS_11(i)'!C14+'ACP_PS_11(i)'!H14+'ACP_PS_11(i)'!M14+'ACP_PS_11(ii)'!C14+H14+M14</f>
        <v>344957</v>
      </c>
      <c r="R14" s="349">
        <f>'ACP_Agri_9(ii)'!N14+ACP_MSME_10!D14+'ACP_PS_11(i)'!D14+'ACP_PS_11(i)'!I14+'ACP_PS_11(i)'!N14+'ACP_PS_11(ii)'!D14+I14+N14</f>
        <v>1113157</v>
      </c>
      <c r="S14" s="349">
        <f>'ACP_Agri_9(ii)'!O14+ACP_MSME_10!O14+'ACP_PS_11(i)'!E14+'ACP_PS_11(i)'!J14+'ACP_PS_11(i)'!O14+'ACP_PS_11(ii)'!E14+J14+O14</f>
        <v>69415</v>
      </c>
      <c r="T14" s="349">
        <f>'ACP_Agri_9(ii)'!P14+ACP_MSME_10!P14+'ACP_PS_11(i)'!F14+'ACP_PS_11(i)'!K14+'ACP_PS_11(i)'!P14+'ACP_PS_11(ii)'!F14+K14+P14</f>
        <v>220711.48</v>
      </c>
      <c r="U14" s="348">
        <f t="shared" si="2"/>
        <v>19.827524778625119</v>
      </c>
      <c r="V14" s="343"/>
      <c r="W14" s="343"/>
    </row>
    <row r="15" spans="1:23" ht="12.75" customHeight="1" x14ac:dyDescent="0.2">
      <c r="A15" s="190">
        <v>10</v>
      </c>
      <c r="B15" s="191" t="s">
        <v>18</v>
      </c>
      <c r="C15" s="347">
        <v>2938</v>
      </c>
      <c r="D15" s="347">
        <v>14190</v>
      </c>
      <c r="E15" s="347">
        <v>2</v>
      </c>
      <c r="F15" s="347">
        <v>14</v>
      </c>
      <c r="G15" s="348">
        <f t="shared" si="0"/>
        <v>9.8661028893587036E-2</v>
      </c>
      <c r="H15" s="347">
        <v>3868</v>
      </c>
      <c r="I15" s="347">
        <v>10124</v>
      </c>
      <c r="J15" s="347">
        <v>8</v>
      </c>
      <c r="K15" s="347">
        <v>350</v>
      </c>
      <c r="L15" s="348">
        <f t="shared" si="1"/>
        <v>3.4571315685499804</v>
      </c>
      <c r="M15" s="349">
        <v>458</v>
      </c>
      <c r="N15" s="349">
        <v>5508</v>
      </c>
      <c r="O15" s="347">
        <v>0</v>
      </c>
      <c r="P15" s="347">
        <v>0</v>
      </c>
      <c r="Q15" s="349">
        <f>'ACP_Agri_9(ii)'!M15+ACP_MSME_10!C15+'ACP_PS_11(i)'!C15+'ACP_PS_11(i)'!H15+'ACP_PS_11(i)'!M15+'ACP_PS_11(ii)'!C15+H15+M15</f>
        <v>1492958</v>
      </c>
      <c r="R15" s="349">
        <f>'ACP_Agri_9(ii)'!N15+ACP_MSME_10!D15+'ACP_PS_11(i)'!D15+'ACP_PS_11(i)'!I15+'ACP_PS_11(i)'!N15+'ACP_PS_11(ii)'!D15+I15+N15</f>
        <v>4371515</v>
      </c>
      <c r="S15" s="349">
        <f>'ACP_Agri_9(ii)'!O15+ACP_MSME_10!O15+'ACP_PS_11(i)'!E15+'ACP_PS_11(i)'!J15+'ACP_PS_11(i)'!O15+'ACP_PS_11(ii)'!E15+J15+O15</f>
        <v>517657</v>
      </c>
      <c r="T15" s="349">
        <f>'ACP_Agri_9(ii)'!P15+ACP_MSME_10!P15+'ACP_PS_11(i)'!F15+'ACP_PS_11(i)'!K15+'ACP_PS_11(i)'!P15+'ACP_PS_11(ii)'!F15+K15+P15</f>
        <v>1571909</v>
      </c>
      <c r="U15" s="348">
        <f t="shared" si="2"/>
        <v>35.957991680229853</v>
      </c>
      <c r="V15" s="343"/>
      <c r="W15" s="343"/>
    </row>
    <row r="16" spans="1:23" ht="12.75" customHeight="1" x14ac:dyDescent="0.2">
      <c r="A16" s="190">
        <v>11</v>
      </c>
      <c r="B16" s="191" t="s">
        <v>19</v>
      </c>
      <c r="C16" s="347">
        <v>333</v>
      </c>
      <c r="D16" s="347">
        <v>1536</v>
      </c>
      <c r="E16" s="347">
        <v>0</v>
      </c>
      <c r="F16" s="347">
        <v>0</v>
      </c>
      <c r="G16" s="348">
        <f t="shared" si="0"/>
        <v>0</v>
      </c>
      <c r="H16" s="347">
        <v>496</v>
      </c>
      <c r="I16" s="347">
        <v>1272</v>
      </c>
      <c r="J16" s="347">
        <v>0</v>
      </c>
      <c r="K16" s="347">
        <v>0</v>
      </c>
      <c r="L16" s="348">
        <f t="shared" si="1"/>
        <v>0</v>
      </c>
      <c r="M16" s="349">
        <v>76</v>
      </c>
      <c r="N16" s="349">
        <v>1089</v>
      </c>
      <c r="O16" s="347">
        <v>2507</v>
      </c>
      <c r="P16" s="347">
        <v>7396</v>
      </c>
      <c r="Q16" s="349">
        <f>'ACP_Agri_9(ii)'!M16+ACP_MSME_10!C16+'ACP_PS_11(i)'!C16+'ACP_PS_11(i)'!H16+'ACP_PS_11(i)'!M16+'ACP_PS_11(ii)'!C16+H16+M16</f>
        <v>129664</v>
      </c>
      <c r="R16" s="349">
        <f>'ACP_Agri_9(ii)'!N16+ACP_MSME_10!D16+'ACP_PS_11(i)'!D16+'ACP_PS_11(i)'!I16+'ACP_PS_11(i)'!N16+'ACP_PS_11(ii)'!D16+I16+N16</f>
        <v>441334</v>
      </c>
      <c r="S16" s="349">
        <f>'ACP_Agri_9(ii)'!O16+ACP_MSME_10!O16+'ACP_PS_11(i)'!E16+'ACP_PS_11(i)'!J16+'ACP_PS_11(i)'!O16+'ACP_PS_11(ii)'!E16+J16+O16</f>
        <v>14981</v>
      </c>
      <c r="T16" s="349">
        <f>'ACP_Agri_9(ii)'!P16+ACP_MSME_10!P16+'ACP_PS_11(i)'!F16+'ACP_PS_11(i)'!K16+'ACP_PS_11(i)'!P16+'ACP_PS_11(ii)'!F16+K16+P16</f>
        <v>64807</v>
      </c>
      <c r="U16" s="348">
        <f t="shared" si="2"/>
        <v>14.684343377124808</v>
      </c>
      <c r="V16" s="343"/>
      <c r="W16" s="343"/>
    </row>
    <row r="17" spans="1:23" ht="12.75" customHeight="1" x14ac:dyDescent="0.2">
      <c r="A17" s="190">
        <v>12</v>
      </c>
      <c r="B17" s="191" t="s">
        <v>20</v>
      </c>
      <c r="C17" s="347">
        <v>1224</v>
      </c>
      <c r="D17" s="347">
        <v>4527</v>
      </c>
      <c r="E17" s="347">
        <v>3</v>
      </c>
      <c r="F17" s="347">
        <v>32</v>
      </c>
      <c r="G17" s="348">
        <f t="shared" si="0"/>
        <v>0.70686989176054782</v>
      </c>
      <c r="H17" s="347">
        <v>1217</v>
      </c>
      <c r="I17" s="347">
        <v>4799</v>
      </c>
      <c r="J17" s="347">
        <v>0</v>
      </c>
      <c r="K17" s="347">
        <v>0</v>
      </c>
      <c r="L17" s="348">
        <f t="shared" si="1"/>
        <v>0</v>
      </c>
      <c r="M17" s="349">
        <v>498</v>
      </c>
      <c r="N17" s="349">
        <v>2380</v>
      </c>
      <c r="O17" s="347">
        <v>0</v>
      </c>
      <c r="P17" s="347">
        <v>0</v>
      </c>
      <c r="Q17" s="349">
        <f>'ACP_Agri_9(ii)'!M17+ACP_MSME_10!C17+'ACP_PS_11(i)'!C17+'ACP_PS_11(i)'!H17+'ACP_PS_11(i)'!M17+'ACP_PS_11(ii)'!C17+H17+M17</f>
        <v>300168</v>
      </c>
      <c r="R17" s="349">
        <f>'ACP_Agri_9(ii)'!N17+ACP_MSME_10!D17+'ACP_PS_11(i)'!D17+'ACP_PS_11(i)'!I17+'ACP_PS_11(i)'!N17+'ACP_PS_11(ii)'!D17+I17+N17</f>
        <v>876322</v>
      </c>
      <c r="S17" s="349">
        <f>'ACP_Agri_9(ii)'!O17+ACP_MSME_10!O17+'ACP_PS_11(i)'!E17+'ACP_PS_11(i)'!J17+'ACP_PS_11(i)'!O17+'ACP_PS_11(ii)'!E17+J17+O17</f>
        <v>120132</v>
      </c>
      <c r="T17" s="349">
        <f>'ACP_Agri_9(ii)'!P17+ACP_MSME_10!P17+'ACP_PS_11(i)'!F17+'ACP_PS_11(i)'!K17+'ACP_PS_11(i)'!P17+'ACP_PS_11(ii)'!F17+K17+P17</f>
        <v>505302</v>
      </c>
      <c r="U17" s="348">
        <f t="shared" si="2"/>
        <v>57.66168143673216</v>
      </c>
      <c r="V17" s="343"/>
      <c r="W17" s="343"/>
    </row>
    <row r="18" spans="1:23" s="160" customFormat="1" ht="12.75" customHeight="1" x14ac:dyDescent="0.2">
      <c r="A18" s="189"/>
      <c r="B18" s="194" t="s">
        <v>21</v>
      </c>
      <c r="C18" s="350">
        <f t="shared" ref="C18:F18" si="3">SUM(C6:C17)</f>
        <v>13534</v>
      </c>
      <c r="D18" s="350">
        <f t="shared" si="3"/>
        <v>51224</v>
      </c>
      <c r="E18" s="350">
        <f t="shared" si="3"/>
        <v>49</v>
      </c>
      <c r="F18" s="350">
        <f t="shared" si="3"/>
        <v>9359.08</v>
      </c>
      <c r="G18" s="351">
        <f t="shared" si="0"/>
        <v>18.270888645947213</v>
      </c>
      <c r="H18" s="350">
        <f t="shared" ref="H18:K18" si="4">SUM(H6:H17)</f>
        <v>12908</v>
      </c>
      <c r="I18" s="350">
        <f t="shared" si="4"/>
        <v>39784</v>
      </c>
      <c r="J18" s="350">
        <f t="shared" si="4"/>
        <v>42</v>
      </c>
      <c r="K18" s="350">
        <f t="shared" si="4"/>
        <v>1971</v>
      </c>
      <c r="L18" s="351">
        <f t="shared" si="1"/>
        <v>4.9542529660164893</v>
      </c>
      <c r="M18" s="350">
        <f t="shared" ref="M18:P18" si="5">SUM(M6:M17)</f>
        <v>1756</v>
      </c>
      <c r="N18" s="350">
        <f t="shared" si="5"/>
        <v>15652</v>
      </c>
      <c r="O18" s="350">
        <f t="shared" si="5"/>
        <v>27659</v>
      </c>
      <c r="P18" s="350">
        <f t="shared" si="5"/>
        <v>76195.600000000006</v>
      </c>
      <c r="Q18" s="352">
        <f>'ACP_Agri_9(ii)'!M18+ACP_MSME_10!C18+'ACP_PS_11(i)'!C18+'ACP_PS_11(i)'!H18+'ACP_PS_11(i)'!M18+'ACP_PS_11(ii)'!C18+H18+M18</f>
        <v>3988691</v>
      </c>
      <c r="R18" s="352">
        <f>'ACP_Agri_9(ii)'!N18+ACP_MSME_10!D18+'ACP_PS_11(i)'!D18+'ACP_PS_11(i)'!I18+'ACP_PS_11(i)'!N18+'ACP_PS_11(ii)'!D18+I18+N18</f>
        <v>11868631</v>
      </c>
      <c r="S18" s="352">
        <f>'ACP_Agri_9(ii)'!O18+ACP_MSME_10!O18+'ACP_PS_11(i)'!E18+'ACP_PS_11(i)'!J18+'ACP_PS_11(i)'!O18+'ACP_PS_11(ii)'!E18+J18+O18</f>
        <v>1934678</v>
      </c>
      <c r="T18" s="352">
        <f>'ACP_Agri_9(ii)'!P18+ACP_MSME_10!P18+'ACP_PS_11(i)'!F18+'ACP_PS_11(i)'!K18+'ACP_PS_11(i)'!P18+'ACP_PS_11(ii)'!F18+K18+P18</f>
        <v>5159243.5671303999</v>
      </c>
      <c r="U18" s="351">
        <f t="shared" si="2"/>
        <v>43.469575953034514</v>
      </c>
      <c r="V18" s="344"/>
      <c r="W18" s="344"/>
    </row>
    <row r="19" spans="1:23" ht="12.75" customHeight="1" x14ac:dyDescent="0.2">
      <c r="A19" s="190">
        <v>13</v>
      </c>
      <c r="B19" s="191" t="s">
        <v>22</v>
      </c>
      <c r="C19" s="347">
        <v>476</v>
      </c>
      <c r="D19" s="347">
        <v>1632</v>
      </c>
      <c r="E19" s="347">
        <v>0</v>
      </c>
      <c r="F19" s="347">
        <v>0</v>
      </c>
      <c r="G19" s="348">
        <f t="shared" si="0"/>
        <v>0</v>
      </c>
      <c r="H19" s="347">
        <v>535</v>
      </c>
      <c r="I19" s="347">
        <v>2470</v>
      </c>
      <c r="J19" s="347">
        <v>0</v>
      </c>
      <c r="K19" s="347">
        <v>0</v>
      </c>
      <c r="L19" s="348">
        <f t="shared" si="1"/>
        <v>0</v>
      </c>
      <c r="M19" s="349">
        <v>21</v>
      </c>
      <c r="N19" s="349">
        <v>115</v>
      </c>
      <c r="O19" s="347">
        <v>5044</v>
      </c>
      <c r="P19" s="347">
        <v>1801.15</v>
      </c>
      <c r="Q19" s="349">
        <f>'ACP_Agri_9(ii)'!M19+ACP_MSME_10!C19+'ACP_PS_11(i)'!C19+'ACP_PS_11(i)'!H19+'ACP_PS_11(i)'!M19+'ACP_PS_11(ii)'!C19+H19+M19</f>
        <v>94296</v>
      </c>
      <c r="R19" s="349">
        <f>'ACP_Agri_9(ii)'!N19+ACP_MSME_10!D19+'ACP_PS_11(i)'!D19+'ACP_PS_11(i)'!I19+'ACP_PS_11(i)'!N19+'ACP_PS_11(ii)'!D19+I19+N19</f>
        <v>332486</v>
      </c>
      <c r="S19" s="349">
        <f>'ACP_Agri_9(ii)'!O19+ACP_MSME_10!O19+'ACP_PS_11(i)'!E19+'ACP_PS_11(i)'!J19+'ACP_PS_11(i)'!O19+'ACP_PS_11(ii)'!E19+J19+O19</f>
        <v>33909</v>
      </c>
      <c r="T19" s="349">
        <f>'ACP_Agri_9(ii)'!P19+ACP_MSME_10!P19+'ACP_PS_11(i)'!F19+'ACP_PS_11(i)'!K19+'ACP_PS_11(i)'!P19+'ACP_PS_11(ii)'!F19+K19+P19</f>
        <v>185544.09999999998</v>
      </c>
      <c r="U19" s="348">
        <f t="shared" si="2"/>
        <v>55.805086529959148</v>
      </c>
      <c r="V19" s="343"/>
      <c r="W19" s="343"/>
    </row>
    <row r="20" spans="1:23" ht="12.75" customHeight="1" x14ac:dyDescent="0.2">
      <c r="A20" s="190">
        <v>14</v>
      </c>
      <c r="B20" s="191" t="s">
        <v>23</v>
      </c>
      <c r="C20" s="347">
        <v>319</v>
      </c>
      <c r="D20" s="347">
        <v>1219</v>
      </c>
      <c r="E20" s="347">
        <v>0</v>
      </c>
      <c r="F20" s="347">
        <v>0</v>
      </c>
      <c r="G20" s="348">
        <f t="shared" si="0"/>
        <v>0</v>
      </c>
      <c r="H20" s="347">
        <v>185</v>
      </c>
      <c r="I20" s="347">
        <v>744</v>
      </c>
      <c r="J20" s="347">
        <v>0</v>
      </c>
      <c r="K20" s="347">
        <v>0</v>
      </c>
      <c r="L20" s="348">
        <f t="shared" si="1"/>
        <v>0</v>
      </c>
      <c r="M20" s="349">
        <v>0</v>
      </c>
      <c r="N20" s="349">
        <v>0</v>
      </c>
      <c r="O20" s="347">
        <v>76787</v>
      </c>
      <c r="P20" s="347">
        <v>33395.160000000003</v>
      </c>
      <c r="Q20" s="349">
        <f>'ACP_Agri_9(ii)'!M20+ACP_MSME_10!C20+'ACP_PS_11(i)'!C20+'ACP_PS_11(i)'!H20+'ACP_PS_11(i)'!M20+'ACP_PS_11(ii)'!C20+H20+M20</f>
        <v>34405</v>
      </c>
      <c r="R20" s="349">
        <f>'ACP_Agri_9(ii)'!N20+ACP_MSME_10!D20+'ACP_PS_11(i)'!D20+'ACP_PS_11(i)'!I20+'ACP_PS_11(i)'!N20+'ACP_PS_11(ii)'!D20+I20+N20</f>
        <v>104765</v>
      </c>
      <c r="S20" s="349">
        <f>'ACP_Agri_9(ii)'!O20+ACP_MSME_10!O20+'ACP_PS_11(i)'!E20+'ACP_PS_11(i)'!J20+'ACP_PS_11(i)'!O20+'ACP_PS_11(ii)'!E20+J20+O20</f>
        <v>185589</v>
      </c>
      <c r="T20" s="349">
        <f>'ACP_Agri_9(ii)'!P20+ACP_MSME_10!P20+'ACP_PS_11(i)'!F20+'ACP_PS_11(i)'!K20+'ACP_PS_11(i)'!P20+'ACP_PS_11(ii)'!F20+K20+P20</f>
        <v>143787.31</v>
      </c>
      <c r="U20" s="348">
        <f t="shared" si="2"/>
        <v>137.24746814298669</v>
      </c>
      <c r="V20" s="343"/>
      <c r="W20" s="343"/>
    </row>
    <row r="21" spans="1:23" ht="12.75" customHeight="1" x14ac:dyDescent="0.2">
      <c r="A21" s="190">
        <v>15</v>
      </c>
      <c r="B21" s="191" t="s">
        <v>24</v>
      </c>
      <c r="C21" s="347">
        <v>0</v>
      </c>
      <c r="D21" s="347">
        <v>0</v>
      </c>
      <c r="E21" s="347">
        <v>0</v>
      </c>
      <c r="F21" s="347">
        <v>0</v>
      </c>
      <c r="G21" s="348">
        <v>0</v>
      </c>
      <c r="H21" s="347">
        <v>16</v>
      </c>
      <c r="I21" s="347">
        <v>44</v>
      </c>
      <c r="J21" s="347">
        <v>0</v>
      </c>
      <c r="K21" s="347">
        <v>0</v>
      </c>
      <c r="L21" s="348">
        <f t="shared" si="1"/>
        <v>0</v>
      </c>
      <c r="M21" s="349">
        <v>0</v>
      </c>
      <c r="N21" s="349">
        <v>0</v>
      </c>
      <c r="O21" s="347">
        <v>0</v>
      </c>
      <c r="P21" s="347">
        <v>0</v>
      </c>
      <c r="Q21" s="349">
        <f>'ACP_Agri_9(ii)'!M21+ACP_MSME_10!C21+'ACP_PS_11(i)'!C21+'ACP_PS_11(i)'!H21+'ACP_PS_11(i)'!M21+'ACP_PS_11(ii)'!C21+H21+M21</f>
        <v>329</v>
      </c>
      <c r="R21" s="349">
        <f>'ACP_Agri_9(ii)'!N21+ACP_MSME_10!D21+'ACP_PS_11(i)'!D21+'ACP_PS_11(i)'!I21+'ACP_PS_11(i)'!N21+'ACP_PS_11(ii)'!D21+I21+N21</f>
        <v>2034</v>
      </c>
      <c r="S21" s="349">
        <f>'ACP_Agri_9(ii)'!O21+ACP_MSME_10!O21+'ACP_PS_11(i)'!E21+'ACP_PS_11(i)'!J21+'ACP_PS_11(i)'!O21+'ACP_PS_11(ii)'!E21+J21+O21</f>
        <v>198</v>
      </c>
      <c r="T21" s="349">
        <f>'ACP_Agri_9(ii)'!P21+ACP_MSME_10!P21+'ACP_PS_11(i)'!F21+'ACP_PS_11(i)'!K21+'ACP_PS_11(i)'!P21+'ACP_PS_11(ii)'!F21+K21+P21</f>
        <v>178</v>
      </c>
      <c r="U21" s="348">
        <f t="shared" si="2"/>
        <v>8.7512291052114062</v>
      </c>
      <c r="V21" s="343"/>
      <c r="W21" s="343"/>
    </row>
    <row r="22" spans="1:23" ht="12.75" customHeight="1" x14ac:dyDescent="0.2">
      <c r="A22" s="190">
        <v>16</v>
      </c>
      <c r="B22" s="191" t="s">
        <v>25</v>
      </c>
      <c r="C22" s="347">
        <v>0</v>
      </c>
      <c r="D22" s="347">
        <v>0</v>
      </c>
      <c r="E22" s="347">
        <v>0</v>
      </c>
      <c r="F22" s="347">
        <v>0</v>
      </c>
      <c r="G22" s="348">
        <v>0</v>
      </c>
      <c r="H22" s="347">
        <v>58</v>
      </c>
      <c r="I22" s="347">
        <v>428</v>
      </c>
      <c r="J22" s="347">
        <v>0</v>
      </c>
      <c r="K22" s="347">
        <v>0</v>
      </c>
      <c r="L22" s="348">
        <f t="shared" si="1"/>
        <v>0</v>
      </c>
      <c r="M22" s="349">
        <v>0</v>
      </c>
      <c r="N22" s="349">
        <v>0</v>
      </c>
      <c r="O22" s="347">
        <v>0</v>
      </c>
      <c r="P22" s="347">
        <v>0</v>
      </c>
      <c r="Q22" s="349">
        <f>'ACP_Agri_9(ii)'!M22+ACP_MSME_10!C22+'ACP_PS_11(i)'!C22+'ACP_PS_11(i)'!H22+'ACP_PS_11(i)'!M22+'ACP_PS_11(ii)'!C22+H22+M22</f>
        <v>1436</v>
      </c>
      <c r="R22" s="349">
        <f>'ACP_Agri_9(ii)'!N22+ACP_MSME_10!D22+'ACP_PS_11(i)'!D22+'ACP_PS_11(i)'!I22+'ACP_PS_11(i)'!N22+'ACP_PS_11(ii)'!D22+I22+N22</f>
        <v>7372</v>
      </c>
      <c r="S22" s="349">
        <f>'ACP_Agri_9(ii)'!O22+ACP_MSME_10!O22+'ACP_PS_11(i)'!E22+'ACP_PS_11(i)'!J22+'ACP_PS_11(i)'!O22+'ACP_PS_11(ii)'!E22+J22+O22</f>
        <v>69</v>
      </c>
      <c r="T22" s="349">
        <f>'ACP_Agri_9(ii)'!P22+ACP_MSME_10!P22+'ACP_PS_11(i)'!F22+'ACP_PS_11(i)'!K22+'ACP_PS_11(i)'!P22+'ACP_PS_11(ii)'!F22+K22+P22</f>
        <v>2751.2100000000005</v>
      </c>
      <c r="U22" s="348">
        <f t="shared" si="2"/>
        <v>37.319723277265339</v>
      </c>
      <c r="V22" s="343"/>
      <c r="W22" s="343"/>
    </row>
    <row r="23" spans="1:23" ht="12.75" customHeight="1" x14ac:dyDescent="0.2">
      <c r="A23" s="190">
        <v>17</v>
      </c>
      <c r="B23" s="191" t="s">
        <v>26</v>
      </c>
      <c r="C23" s="347">
        <v>196</v>
      </c>
      <c r="D23" s="347">
        <v>606</v>
      </c>
      <c r="E23" s="353">
        <v>1</v>
      </c>
      <c r="F23" s="353">
        <v>2</v>
      </c>
      <c r="G23" s="348">
        <f>F23*100/D23</f>
        <v>0.33003300330033003</v>
      </c>
      <c r="H23" s="347">
        <v>155</v>
      </c>
      <c r="I23" s="347">
        <v>748</v>
      </c>
      <c r="J23" s="347">
        <v>0</v>
      </c>
      <c r="K23" s="347">
        <v>0</v>
      </c>
      <c r="L23" s="348">
        <f t="shared" si="1"/>
        <v>0</v>
      </c>
      <c r="M23" s="349">
        <v>0</v>
      </c>
      <c r="N23" s="349">
        <v>0</v>
      </c>
      <c r="O23" s="347">
        <v>0</v>
      </c>
      <c r="P23" s="347">
        <v>0</v>
      </c>
      <c r="Q23" s="349">
        <f>'ACP_Agri_9(ii)'!M23+ACP_MSME_10!C23+'ACP_PS_11(i)'!C23+'ACP_PS_11(i)'!H23+'ACP_PS_11(i)'!M23+'ACP_PS_11(ii)'!C23+H23+M23</f>
        <v>13895</v>
      </c>
      <c r="R23" s="349">
        <f>'ACP_Agri_9(ii)'!N23+ACP_MSME_10!D23+'ACP_PS_11(i)'!D23+'ACP_PS_11(i)'!I23+'ACP_PS_11(i)'!N23+'ACP_PS_11(ii)'!D23+I23+N23</f>
        <v>46156</v>
      </c>
      <c r="S23" s="349">
        <f>'ACP_Agri_9(ii)'!O23+ACP_MSME_10!O23+'ACP_PS_11(i)'!E23+'ACP_PS_11(i)'!J23+'ACP_PS_11(i)'!O23+'ACP_PS_11(ii)'!E23+J23+O23</f>
        <v>10197</v>
      </c>
      <c r="T23" s="349">
        <f>'ACP_Agri_9(ii)'!P23+ACP_MSME_10!P23+'ACP_PS_11(i)'!F23+'ACP_PS_11(i)'!K23+'ACP_PS_11(i)'!P23+'ACP_PS_11(ii)'!F23+K23+P23</f>
        <v>27664</v>
      </c>
      <c r="U23" s="348">
        <f t="shared" si="2"/>
        <v>59.935869659415893</v>
      </c>
      <c r="V23" s="343"/>
      <c r="W23" s="343"/>
    </row>
    <row r="24" spans="1:23" ht="12.75" customHeight="1" x14ac:dyDescent="0.2">
      <c r="A24" s="190">
        <v>18</v>
      </c>
      <c r="B24" s="191" t="s">
        <v>27</v>
      </c>
      <c r="C24" s="347">
        <v>0</v>
      </c>
      <c r="D24" s="347">
        <v>0</v>
      </c>
      <c r="E24" s="347">
        <v>0</v>
      </c>
      <c r="F24" s="347">
        <v>0</v>
      </c>
      <c r="G24" s="348">
        <v>0</v>
      </c>
      <c r="H24" s="347">
        <v>0</v>
      </c>
      <c r="I24" s="347">
        <v>0</v>
      </c>
      <c r="J24" s="347">
        <v>0</v>
      </c>
      <c r="K24" s="347">
        <v>0</v>
      </c>
      <c r="L24" s="348">
        <v>0</v>
      </c>
      <c r="M24" s="349">
        <v>0</v>
      </c>
      <c r="N24" s="349">
        <v>0</v>
      </c>
      <c r="O24" s="347">
        <v>0</v>
      </c>
      <c r="P24" s="347">
        <v>0</v>
      </c>
      <c r="Q24" s="349">
        <f>'ACP_Agri_9(ii)'!M24+ACP_MSME_10!C24+'ACP_PS_11(i)'!C24+'ACP_PS_11(i)'!H24+'ACP_PS_11(i)'!M24+'ACP_PS_11(ii)'!C24+H24+M24</f>
        <v>394</v>
      </c>
      <c r="R24" s="349">
        <f>'ACP_Agri_9(ii)'!N24+ACP_MSME_10!D24+'ACP_PS_11(i)'!D24+'ACP_PS_11(i)'!I24+'ACP_PS_11(i)'!N24+'ACP_PS_11(ii)'!D24+I24+N24</f>
        <v>2720</v>
      </c>
      <c r="S24" s="349">
        <f>'ACP_Agri_9(ii)'!O24+ACP_MSME_10!O24+'ACP_PS_11(i)'!E24+'ACP_PS_11(i)'!J24+'ACP_PS_11(i)'!O24+'ACP_PS_11(ii)'!E24+J24+O24</f>
        <v>18</v>
      </c>
      <c r="T24" s="349">
        <f>'ACP_Agri_9(ii)'!P24+ACP_MSME_10!P24+'ACP_PS_11(i)'!F24+'ACP_PS_11(i)'!K24+'ACP_PS_11(i)'!P24+'ACP_PS_11(ii)'!F24+K24+P24</f>
        <v>164</v>
      </c>
      <c r="U24" s="348">
        <f t="shared" si="2"/>
        <v>6.0294117647058822</v>
      </c>
      <c r="V24" s="343"/>
      <c r="W24" s="343"/>
    </row>
    <row r="25" spans="1:23" ht="12.75" customHeight="1" x14ac:dyDescent="0.2">
      <c r="A25" s="190">
        <v>19</v>
      </c>
      <c r="B25" s="191" t="s">
        <v>28</v>
      </c>
      <c r="C25" s="347">
        <v>68</v>
      </c>
      <c r="D25" s="347">
        <v>205</v>
      </c>
      <c r="E25" s="347">
        <v>0</v>
      </c>
      <c r="F25" s="347">
        <v>0</v>
      </c>
      <c r="G25" s="348">
        <f t="shared" ref="G25:G30" si="6">F25*100/D25</f>
        <v>0</v>
      </c>
      <c r="H25" s="347">
        <v>78</v>
      </c>
      <c r="I25" s="347">
        <v>496</v>
      </c>
      <c r="J25" s="347">
        <v>0</v>
      </c>
      <c r="K25" s="347">
        <v>0</v>
      </c>
      <c r="L25" s="348">
        <f t="shared" ref="L25:L37" si="7">K25*100/I25</f>
        <v>0</v>
      </c>
      <c r="M25" s="349">
        <v>0</v>
      </c>
      <c r="N25" s="349">
        <v>0</v>
      </c>
      <c r="O25" s="347">
        <v>25</v>
      </c>
      <c r="P25" s="347">
        <v>92</v>
      </c>
      <c r="Q25" s="349">
        <f>'ACP_Agri_9(ii)'!M25+ACP_MSME_10!C25+'ACP_PS_11(i)'!C25+'ACP_PS_11(i)'!H25+'ACP_PS_11(i)'!M25+'ACP_PS_11(ii)'!C25+H25+M25</f>
        <v>4239</v>
      </c>
      <c r="R25" s="349">
        <f>'ACP_Agri_9(ii)'!N25+ACP_MSME_10!D25+'ACP_PS_11(i)'!D25+'ACP_PS_11(i)'!I25+'ACP_PS_11(i)'!N25+'ACP_PS_11(ii)'!D25+I25+N25</f>
        <v>14950</v>
      </c>
      <c r="S25" s="349">
        <f>'ACP_Agri_9(ii)'!O25+ACP_MSME_10!O25+'ACP_PS_11(i)'!E25+'ACP_PS_11(i)'!J25+'ACP_PS_11(i)'!O25+'ACP_PS_11(ii)'!E25+J25+O25</f>
        <v>3062</v>
      </c>
      <c r="T25" s="349">
        <f>'ACP_Agri_9(ii)'!P25+ACP_MSME_10!P25+'ACP_PS_11(i)'!F25+'ACP_PS_11(i)'!K25+'ACP_PS_11(i)'!P25+'ACP_PS_11(ii)'!F25+K25+P25</f>
        <v>10769</v>
      </c>
      <c r="U25" s="348">
        <f t="shared" si="2"/>
        <v>72.033444816053517</v>
      </c>
      <c r="V25" s="343"/>
      <c r="W25" s="343"/>
    </row>
    <row r="26" spans="1:23" ht="12.75" customHeight="1" x14ac:dyDescent="0.2">
      <c r="A26" s="190">
        <v>20</v>
      </c>
      <c r="B26" s="191" t="s">
        <v>29</v>
      </c>
      <c r="C26" s="347">
        <v>1171</v>
      </c>
      <c r="D26" s="347">
        <v>3621</v>
      </c>
      <c r="E26" s="347">
        <v>3</v>
      </c>
      <c r="F26" s="347">
        <v>62.38</v>
      </c>
      <c r="G26" s="348">
        <f t="shared" si="6"/>
        <v>1.7227285280309306</v>
      </c>
      <c r="H26" s="347">
        <v>751</v>
      </c>
      <c r="I26" s="347">
        <v>2918</v>
      </c>
      <c r="J26" s="347">
        <v>0</v>
      </c>
      <c r="K26" s="347">
        <v>0</v>
      </c>
      <c r="L26" s="348">
        <f t="shared" si="7"/>
        <v>0</v>
      </c>
      <c r="M26" s="349">
        <v>91</v>
      </c>
      <c r="N26" s="349">
        <v>118</v>
      </c>
      <c r="O26" s="347">
        <v>14593</v>
      </c>
      <c r="P26" s="347">
        <v>4176.74</v>
      </c>
      <c r="Q26" s="349">
        <f>'ACP_Agri_9(ii)'!M26+ACP_MSME_10!C26+'ACP_PS_11(i)'!C26+'ACP_PS_11(i)'!H26+'ACP_PS_11(i)'!M26+'ACP_PS_11(ii)'!C26+H26+M26</f>
        <v>172161</v>
      </c>
      <c r="R26" s="349">
        <f>'ACP_Agri_9(ii)'!N26+ACP_MSME_10!D26+'ACP_PS_11(i)'!D26+'ACP_PS_11(i)'!I26+'ACP_PS_11(i)'!N26+'ACP_PS_11(ii)'!D26+I26+N26</f>
        <v>546144</v>
      </c>
      <c r="S26" s="349">
        <f>'ACP_Agri_9(ii)'!O26+ACP_MSME_10!O26+'ACP_PS_11(i)'!E26+'ACP_PS_11(i)'!J26+'ACP_PS_11(i)'!O26+'ACP_PS_11(ii)'!E26+J26+O26</f>
        <v>133073</v>
      </c>
      <c r="T26" s="349">
        <f>'ACP_Agri_9(ii)'!P26+ACP_MSME_10!P26+'ACP_PS_11(i)'!F26+'ACP_PS_11(i)'!K26+'ACP_PS_11(i)'!P26+'ACP_PS_11(ii)'!F26+K26+P26</f>
        <v>615783.25</v>
      </c>
      <c r="U26" s="348">
        <f t="shared" si="2"/>
        <v>112.75107847014706</v>
      </c>
      <c r="V26" s="343"/>
      <c r="W26" s="343"/>
    </row>
    <row r="27" spans="1:23" ht="13.5" customHeight="1" x14ac:dyDescent="0.2">
      <c r="A27" s="190">
        <v>21</v>
      </c>
      <c r="B27" s="191" t="s">
        <v>30</v>
      </c>
      <c r="C27" s="349">
        <v>716</v>
      </c>
      <c r="D27" s="349">
        <v>2657</v>
      </c>
      <c r="E27" s="349">
        <v>0</v>
      </c>
      <c r="F27" s="349">
        <v>0</v>
      </c>
      <c r="G27" s="348">
        <f t="shared" si="6"/>
        <v>0</v>
      </c>
      <c r="H27" s="349">
        <v>777</v>
      </c>
      <c r="I27" s="349">
        <v>2859</v>
      </c>
      <c r="J27" s="349">
        <v>0</v>
      </c>
      <c r="K27" s="349">
        <v>0</v>
      </c>
      <c r="L27" s="348">
        <f t="shared" si="7"/>
        <v>0</v>
      </c>
      <c r="M27" s="349">
        <v>126</v>
      </c>
      <c r="N27" s="349">
        <v>196</v>
      </c>
      <c r="O27" s="349">
        <v>263</v>
      </c>
      <c r="P27" s="349">
        <v>437</v>
      </c>
      <c r="Q27" s="349">
        <f>'ACP_Agri_9(ii)'!M27+ACP_MSME_10!C27+'ACP_PS_11(i)'!C27+'ACP_PS_11(i)'!H27+'ACP_PS_11(i)'!M27+'ACP_PS_11(ii)'!C27+H27+M27</f>
        <v>164635</v>
      </c>
      <c r="R27" s="349">
        <f>'ACP_Agri_9(ii)'!N27+ACP_MSME_10!D27+'ACP_PS_11(i)'!D27+'ACP_PS_11(i)'!I27+'ACP_PS_11(i)'!N27+'ACP_PS_11(ii)'!D27+I27+N27</f>
        <v>535439</v>
      </c>
      <c r="S27" s="349">
        <f>'ACP_Agri_9(ii)'!O27+ACP_MSME_10!O27+'ACP_PS_11(i)'!E27+'ACP_PS_11(i)'!J27+'ACP_PS_11(i)'!O27+'ACP_PS_11(ii)'!E27+J27+O27</f>
        <v>120549</v>
      </c>
      <c r="T27" s="349">
        <f>'ACP_Agri_9(ii)'!P27+ACP_MSME_10!P27+'ACP_PS_11(i)'!F27+'ACP_PS_11(i)'!K27+'ACP_PS_11(i)'!P27+'ACP_PS_11(ii)'!F27+K27+P27</f>
        <v>863769.92</v>
      </c>
      <c r="U27" s="348">
        <f t="shared" si="2"/>
        <v>161.31994867762714</v>
      </c>
      <c r="V27" s="343"/>
      <c r="W27" s="343"/>
    </row>
    <row r="28" spans="1:23" ht="12.75" customHeight="1" x14ac:dyDescent="0.2">
      <c r="A28" s="190">
        <v>22</v>
      </c>
      <c r="B28" s="191" t="s">
        <v>31</v>
      </c>
      <c r="C28" s="347">
        <v>505</v>
      </c>
      <c r="D28" s="347">
        <v>1426</v>
      </c>
      <c r="E28" s="347">
        <v>6</v>
      </c>
      <c r="F28" s="347">
        <v>4</v>
      </c>
      <c r="G28" s="348">
        <f t="shared" si="6"/>
        <v>0.28050490883590462</v>
      </c>
      <c r="H28" s="347">
        <v>424</v>
      </c>
      <c r="I28" s="347">
        <v>1064</v>
      </c>
      <c r="J28" s="347">
        <v>0</v>
      </c>
      <c r="K28" s="347">
        <v>0</v>
      </c>
      <c r="L28" s="348">
        <f t="shared" si="7"/>
        <v>0</v>
      </c>
      <c r="M28" s="349">
        <v>16</v>
      </c>
      <c r="N28" s="349">
        <v>90</v>
      </c>
      <c r="O28" s="347">
        <v>0</v>
      </c>
      <c r="P28" s="347">
        <v>0</v>
      </c>
      <c r="Q28" s="349">
        <f>'ACP_Agri_9(ii)'!M28+ACP_MSME_10!C28+'ACP_PS_11(i)'!C28+'ACP_PS_11(i)'!H28+'ACP_PS_11(i)'!M28+'ACP_PS_11(ii)'!C28+H28+M28</f>
        <v>51618</v>
      </c>
      <c r="R28" s="349">
        <f>'ACP_Agri_9(ii)'!N28+ACP_MSME_10!D28+'ACP_PS_11(i)'!D28+'ACP_PS_11(i)'!I28+'ACP_PS_11(i)'!N28+'ACP_PS_11(ii)'!D28+I28+N28</f>
        <v>171366</v>
      </c>
      <c r="S28" s="349">
        <f>'ACP_Agri_9(ii)'!O28+ACP_MSME_10!O28+'ACP_PS_11(i)'!E28+'ACP_PS_11(i)'!J28+'ACP_PS_11(i)'!O28+'ACP_PS_11(ii)'!E28+J28+O28</f>
        <v>57466</v>
      </c>
      <c r="T28" s="349">
        <f>'ACP_Agri_9(ii)'!P28+ACP_MSME_10!P28+'ACP_PS_11(i)'!F28+'ACP_PS_11(i)'!K28+'ACP_PS_11(i)'!P28+'ACP_PS_11(ii)'!F28+K28+P28</f>
        <v>178245.46</v>
      </c>
      <c r="U28" s="348">
        <f t="shared" si="2"/>
        <v>104.01448361985457</v>
      </c>
      <c r="V28" s="343"/>
      <c r="W28" s="343"/>
    </row>
    <row r="29" spans="1:23" ht="12.75" customHeight="1" x14ac:dyDescent="0.2">
      <c r="A29" s="190">
        <v>23</v>
      </c>
      <c r="B29" s="191" t="s">
        <v>32</v>
      </c>
      <c r="C29" s="347">
        <v>98</v>
      </c>
      <c r="D29" s="347">
        <v>364</v>
      </c>
      <c r="E29" s="347">
        <v>481</v>
      </c>
      <c r="F29" s="347">
        <v>165</v>
      </c>
      <c r="G29" s="348">
        <f t="shared" si="6"/>
        <v>45.329670329670328</v>
      </c>
      <c r="H29" s="347">
        <v>97</v>
      </c>
      <c r="I29" s="347">
        <v>636</v>
      </c>
      <c r="J29" s="347">
        <v>0</v>
      </c>
      <c r="K29" s="347">
        <v>0</v>
      </c>
      <c r="L29" s="348">
        <f t="shared" si="7"/>
        <v>0</v>
      </c>
      <c r="M29" s="349">
        <v>0</v>
      </c>
      <c r="N29" s="349">
        <v>0</v>
      </c>
      <c r="O29" s="347">
        <v>0</v>
      </c>
      <c r="P29" s="347">
        <v>0</v>
      </c>
      <c r="Q29" s="349">
        <f>'ACP_Agri_9(ii)'!M29+ACP_MSME_10!C29+'ACP_PS_11(i)'!C29+'ACP_PS_11(i)'!H29+'ACP_PS_11(i)'!M29+'ACP_PS_11(ii)'!C29+H29+M29</f>
        <v>13386</v>
      </c>
      <c r="R29" s="349">
        <f>'ACP_Agri_9(ii)'!N29+ACP_MSME_10!D29+'ACP_PS_11(i)'!D29+'ACP_PS_11(i)'!I29+'ACP_PS_11(i)'!N29+'ACP_PS_11(ii)'!D29+I29+N29</f>
        <v>47059</v>
      </c>
      <c r="S29" s="349">
        <f>'ACP_Agri_9(ii)'!O29+ACP_MSME_10!O29+'ACP_PS_11(i)'!E29+'ACP_PS_11(i)'!J29+'ACP_PS_11(i)'!O29+'ACP_PS_11(ii)'!E29+J29+O29</f>
        <v>56305</v>
      </c>
      <c r="T29" s="349">
        <f>'ACP_Agri_9(ii)'!P29+ACP_MSME_10!P29+'ACP_PS_11(i)'!F29+'ACP_PS_11(i)'!K29+'ACP_PS_11(i)'!P29+'ACP_PS_11(ii)'!F29+K29+P29</f>
        <v>82076</v>
      </c>
      <c r="U29" s="348">
        <f t="shared" si="2"/>
        <v>174.41084595932765</v>
      </c>
      <c r="V29" s="343"/>
      <c r="W29" s="343"/>
    </row>
    <row r="30" spans="1:23" ht="12.75" customHeight="1" x14ac:dyDescent="0.2">
      <c r="A30" s="190">
        <v>24</v>
      </c>
      <c r="B30" s="191" t="s">
        <v>33</v>
      </c>
      <c r="C30" s="347">
        <v>141</v>
      </c>
      <c r="D30" s="347">
        <v>440</v>
      </c>
      <c r="E30" s="347">
        <v>790</v>
      </c>
      <c r="F30" s="347">
        <v>210</v>
      </c>
      <c r="G30" s="348">
        <f t="shared" si="6"/>
        <v>47.727272727272727</v>
      </c>
      <c r="H30" s="347">
        <v>61</v>
      </c>
      <c r="I30" s="347">
        <v>305</v>
      </c>
      <c r="J30" s="347">
        <v>0</v>
      </c>
      <c r="K30" s="347">
        <v>0</v>
      </c>
      <c r="L30" s="348">
        <f t="shared" si="7"/>
        <v>0</v>
      </c>
      <c r="M30" s="349">
        <v>21</v>
      </c>
      <c r="N30" s="349">
        <v>43</v>
      </c>
      <c r="O30" s="347">
        <v>75</v>
      </c>
      <c r="P30" s="347">
        <v>23</v>
      </c>
      <c r="Q30" s="349">
        <f>'ACP_Agri_9(ii)'!M30+ACP_MSME_10!C30+'ACP_PS_11(i)'!C30+'ACP_PS_11(i)'!H30+'ACP_PS_11(i)'!M30+'ACP_PS_11(ii)'!C30+H30+M30</f>
        <v>20049</v>
      </c>
      <c r="R30" s="349">
        <f>'ACP_Agri_9(ii)'!N30+ACP_MSME_10!D30+'ACP_PS_11(i)'!D30+'ACP_PS_11(i)'!I30+'ACP_PS_11(i)'!N30+'ACP_PS_11(ii)'!D30+I30+N30</f>
        <v>79266</v>
      </c>
      <c r="S30" s="349">
        <f>'ACP_Agri_9(ii)'!O30+ACP_MSME_10!O30+'ACP_PS_11(i)'!E30+'ACP_PS_11(i)'!J30+'ACP_PS_11(i)'!O30+'ACP_PS_11(ii)'!E30+J30+O30</f>
        <v>127447</v>
      </c>
      <c r="T30" s="349">
        <f>'ACP_Agri_9(ii)'!P30+ACP_MSME_10!P30+'ACP_PS_11(i)'!F30+'ACP_PS_11(i)'!K30+'ACP_PS_11(i)'!P30+'ACP_PS_11(ii)'!F30+K30+P30</f>
        <v>110524</v>
      </c>
      <c r="U30" s="348">
        <f t="shared" si="2"/>
        <v>139.43430979234478</v>
      </c>
      <c r="V30" s="343"/>
      <c r="W30" s="343"/>
    </row>
    <row r="31" spans="1:23" ht="12.75" customHeight="1" x14ac:dyDescent="0.2">
      <c r="A31" s="190">
        <v>25</v>
      </c>
      <c r="B31" s="191" t="s">
        <v>34</v>
      </c>
      <c r="C31" s="347">
        <v>0</v>
      </c>
      <c r="D31" s="347">
        <v>0</v>
      </c>
      <c r="E31" s="347">
        <v>0</v>
      </c>
      <c r="F31" s="347">
        <v>0</v>
      </c>
      <c r="G31" s="348">
        <v>0</v>
      </c>
      <c r="H31" s="347">
        <v>57</v>
      </c>
      <c r="I31" s="347">
        <v>428</v>
      </c>
      <c r="J31" s="347">
        <v>0</v>
      </c>
      <c r="K31" s="347">
        <v>0</v>
      </c>
      <c r="L31" s="348">
        <f t="shared" si="7"/>
        <v>0</v>
      </c>
      <c r="M31" s="349">
        <v>0</v>
      </c>
      <c r="N31" s="349">
        <v>0</v>
      </c>
      <c r="O31" s="347">
        <v>489</v>
      </c>
      <c r="P31" s="347">
        <v>2504.06</v>
      </c>
      <c r="Q31" s="349">
        <f>'ACP_Agri_9(ii)'!M31+ACP_MSME_10!C31+'ACP_PS_11(i)'!C31+'ACP_PS_11(i)'!H31+'ACP_PS_11(i)'!M31+'ACP_PS_11(ii)'!C31+H31+M31</f>
        <v>1289</v>
      </c>
      <c r="R31" s="349">
        <f>'ACP_Agri_9(ii)'!N31+ACP_MSME_10!D31+'ACP_PS_11(i)'!D31+'ACP_PS_11(i)'!I31+'ACP_PS_11(i)'!N31+'ACP_PS_11(ii)'!D31+I31+N31</f>
        <v>9030</v>
      </c>
      <c r="S31" s="349">
        <f>'ACP_Agri_9(ii)'!O31+ACP_MSME_10!O31+'ACP_PS_11(i)'!E31+'ACP_PS_11(i)'!J31+'ACP_PS_11(i)'!O31+'ACP_PS_11(ii)'!E31+J31+O31</f>
        <v>527</v>
      </c>
      <c r="T31" s="349">
        <f>'ACP_Agri_9(ii)'!P31+ACP_MSME_10!P31+'ACP_PS_11(i)'!F31+'ACP_PS_11(i)'!K31+'ACP_PS_11(i)'!P31+'ACP_PS_11(ii)'!F31+K31+P31</f>
        <v>2711.06</v>
      </c>
      <c r="U31" s="348">
        <f t="shared" si="2"/>
        <v>30.022812846068661</v>
      </c>
      <c r="V31" s="343"/>
      <c r="W31" s="343"/>
    </row>
    <row r="32" spans="1:23" ht="12.75" customHeight="1" x14ac:dyDescent="0.2">
      <c r="A32" s="190">
        <v>26</v>
      </c>
      <c r="B32" s="191" t="s">
        <v>35</v>
      </c>
      <c r="C32" s="347">
        <v>0</v>
      </c>
      <c r="D32" s="347">
        <v>0</v>
      </c>
      <c r="E32" s="347">
        <v>0</v>
      </c>
      <c r="F32" s="347">
        <v>0</v>
      </c>
      <c r="G32" s="348">
        <v>0</v>
      </c>
      <c r="H32" s="347">
        <v>71</v>
      </c>
      <c r="I32" s="347">
        <v>472</v>
      </c>
      <c r="J32" s="347">
        <v>31</v>
      </c>
      <c r="K32" s="347">
        <v>2</v>
      </c>
      <c r="L32" s="348">
        <f t="shared" si="7"/>
        <v>0.42372881355932202</v>
      </c>
      <c r="M32" s="349">
        <v>0</v>
      </c>
      <c r="N32" s="349">
        <v>0</v>
      </c>
      <c r="O32" s="347">
        <v>9</v>
      </c>
      <c r="P32" s="347">
        <v>2</v>
      </c>
      <c r="Q32" s="349">
        <f>'ACP_Agri_9(ii)'!M32+ACP_MSME_10!C32+'ACP_PS_11(i)'!C32+'ACP_PS_11(i)'!H32+'ACP_PS_11(i)'!M32+'ACP_PS_11(ii)'!C32+H32+M32</f>
        <v>2235</v>
      </c>
      <c r="R32" s="349">
        <f>'ACP_Agri_9(ii)'!N32+ACP_MSME_10!D32+'ACP_PS_11(i)'!D32+'ACP_PS_11(i)'!I32+'ACP_PS_11(i)'!N32+'ACP_PS_11(ii)'!D32+I32+N32</f>
        <v>11756</v>
      </c>
      <c r="S32" s="349">
        <f>'ACP_Agri_9(ii)'!O32+ACP_MSME_10!O32+'ACP_PS_11(i)'!E32+'ACP_PS_11(i)'!J32+'ACP_PS_11(i)'!O32+'ACP_PS_11(ii)'!E32+J32+O32</f>
        <v>248</v>
      </c>
      <c r="T32" s="349">
        <f>'ACP_Agri_9(ii)'!P32+ACP_MSME_10!P32+'ACP_PS_11(i)'!F32+'ACP_PS_11(i)'!K32+'ACP_PS_11(i)'!P32+'ACP_PS_11(ii)'!F32+K32+P32</f>
        <v>8568</v>
      </c>
      <c r="U32" s="348">
        <f t="shared" si="2"/>
        <v>72.881932630146309</v>
      </c>
      <c r="V32" s="343"/>
      <c r="W32" s="343"/>
    </row>
    <row r="33" spans="1:23" ht="12.75" customHeight="1" x14ac:dyDescent="0.2">
      <c r="A33" s="190">
        <v>27</v>
      </c>
      <c r="B33" s="191" t="s">
        <v>36</v>
      </c>
      <c r="C33" s="347">
        <v>0</v>
      </c>
      <c r="D33" s="347">
        <v>0</v>
      </c>
      <c r="E33" s="347">
        <v>0</v>
      </c>
      <c r="F33" s="347">
        <v>0</v>
      </c>
      <c r="G33" s="348">
        <v>0</v>
      </c>
      <c r="H33" s="347">
        <v>57</v>
      </c>
      <c r="I33" s="347">
        <v>428</v>
      </c>
      <c r="J33" s="347">
        <v>0</v>
      </c>
      <c r="K33" s="347">
        <v>0</v>
      </c>
      <c r="L33" s="348">
        <f t="shared" si="7"/>
        <v>0</v>
      </c>
      <c r="M33" s="349">
        <v>1</v>
      </c>
      <c r="N33" s="349">
        <v>8</v>
      </c>
      <c r="O33" s="347">
        <v>0</v>
      </c>
      <c r="P33" s="347">
        <v>0</v>
      </c>
      <c r="Q33" s="349">
        <f>'ACP_Agri_9(ii)'!M33+ACP_MSME_10!C33+'ACP_PS_11(i)'!C33+'ACP_PS_11(i)'!H33+'ACP_PS_11(i)'!M33+'ACP_PS_11(ii)'!C33+H33+M33</f>
        <v>1123</v>
      </c>
      <c r="R33" s="349">
        <f>'ACP_Agri_9(ii)'!N33+ACP_MSME_10!D33+'ACP_PS_11(i)'!D33+'ACP_PS_11(i)'!I33+'ACP_PS_11(i)'!N33+'ACP_PS_11(ii)'!D33+I33+N33</f>
        <v>7397</v>
      </c>
      <c r="S33" s="349">
        <f>'ACP_Agri_9(ii)'!O33+ACP_MSME_10!O33+'ACP_PS_11(i)'!E33+'ACP_PS_11(i)'!J33+'ACP_PS_11(i)'!O33+'ACP_PS_11(ii)'!E33+J33+O33</f>
        <v>0</v>
      </c>
      <c r="T33" s="349">
        <f>'ACP_Agri_9(ii)'!P33+ACP_MSME_10!P33+'ACP_PS_11(i)'!F33+'ACP_PS_11(i)'!K33+'ACP_PS_11(i)'!P33+'ACP_PS_11(ii)'!F33+K33+P33</f>
        <v>0</v>
      </c>
      <c r="U33" s="348">
        <f t="shared" si="2"/>
        <v>0</v>
      </c>
      <c r="V33" s="343"/>
      <c r="W33" s="343"/>
    </row>
    <row r="34" spans="1:23" ht="12.75" customHeight="1" x14ac:dyDescent="0.2">
      <c r="A34" s="190">
        <v>28</v>
      </c>
      <c r="B34" s="191" t="s">
        <v>37</v>
      </c>
      <c r="C34" s="347">
        <v>219</v>
      </c>
      <c r="D34" s="347">
        <v>707</v>
      </c>
      <c r="E34" s="347">
        <v>0</v>
      </c>
      <c r="F34" s="347">
        <v>0</v>
      </c>
      <c r="G34" s="348">
        <f t="shared" ref="G34:G36" si="8">F34*100/D34</f>
        <v>0</v>
      </c>
      <c r="H34" s="347">
        <v>135</v>
      </c>
      <c r="I34" s="347">
        <v>631</v>
      </c>
      <c r="J34" s="347">
        <v>0</v>
      </c>
      <c r="K34" s="347">
        <v>0</v>
      </c>
      <c r="L34" s="348">
        <f t="shared" si="7"/>
        <v>0</v>
      </c>
      <c r="M34" s="349">
        <v>0</v>
      </c>
      <c r="N34" s="349">
        <v>0</v>
      </c>
      <c r="O34" s="347">
        <v>13322</v>
      </c>
      <c r="P34" s="347">
        <v>3951.76</v>
      </c>
      <c r="Q34" s="349">
        <f>'ACP_Agri_9(ii)'!M34+ACP_MSME_10!C34+'ACP_PS_11(i)'!C34+'ACP_PS_11(i)'!H34+'ACP_PS_11(i)'!M34+'ACP_PS_11(ii)'!C34+H34+M34</f>
        <v>32625</v>
      </c>
      <c r="R34" s="349">
        <f>'ACP_Agri_9(ii)'!N34+ACP_MSME_10!D34+'ACP_PS_11(i)'!D34+'ACP_PS_11(i)'!I34+'ACP_PS_11(i)'!N34+'ACP_PS_11(ii)'!D34+I34+N34</f>
        <v>113494</v>
      </c>
      <c r="S34" s="349">
        <f>'ACP_Agri_9(ii)'!O34+ACP_MSME_10!O34+'ACP_PS_11(i)'!E34+'ACP_PS_11(i)'!J34+'ACP_PS_11(i)'!O34+'ACP_PS_11(ii)'!E34+J34+O34</f>
        <v>76604</v>
      </c>
      <c r="T34" s="349">
        <f>'ACP_Agri_9(ii)'!P34+ACP_MSME_10!P34+'ACP_PS_11(i)'!F34+'ACP_PS_11(i)'!K34+'ACP_PS_11(i)'!P34+'ACP_PS_11(ii)'!F34+K34+P34</f>
        <v>204837.84</v>
      </c>
      <c r="U34" s="348">
        <f t="shared" si="2"/>
        <v>180.48340881456289</v>
      </c>
      <c r="V34" s="343"/>
      <c r="W34" s="343"/>
    </row>
    <row r="35" spans="1:23" ht="12.75" customHeight="1" x14ac:dyDescent="0.2">
      <c r="A35" s="190">
        <v>29</v>
      </c>
      <c r="B35" s="191" t="s">
        <v>38</v>
      </c>
      <c r="C35" s="347">
        <v>10</v>
      </c>
      <c r="D35" s="347">
        <v>21</v>
      </c>
      <c r="E35" s="347">
        <v>0</v>
      </c>
      <c r="F35" s="347">
        <v>0</v>
      </c>
      <c r="G35" s="348">
        <f t="shared" si="8"/>
        <v>0</v>
      </c>
      <c r="H35" s="347">
        <v>57</v>
      </c>
      <c r="I35" s="347">
        <v>428</v>
      </c>
      <c r="J35" s="347">
        <v>0</v>
      </c>
      <c r="K35" s="347">
        <v>0</v>
      </c>
      <c r="L35" s="348">
        <f t="shared" si="7"/>
        <v>0</v>
      </c>
      <c r="M35" s="349">
        <v>0</v>
      </c>
      <c r="N35" s="349">
        <v>0</v>
      </c>
      <c r="O35" s="347">
        <v>0</v>
      </c>
      <c r="P35" s="347">
        <v>0</v>
      </c>
      <c r="Q35" s="349">
        <f>'ACP_Agri_9(ii)'!M35+ACP_MSME_10!C35+'ACP_PS_11(i)'!C35+'ACP_PS_11(i)'!H35+'ACP_PS_11(i)'!M35+'ACP_PS_11(ii)'!C35+H35+M35</f>
        <v>1475</v>
      </c>
      <c r="R35" s="349">
        <f>'ACP_Agri_9(ii)'!N35+ACP_MSME_10!D35+'ACP_PS_11(i)'!D35+'ACP_PS_11(i)'!I35+'ACP_PS_11(i)'!N35+'ACP_PS_11(ii)'!D35+I35+N35</f>
        <v>7215</v>
      </c>
      <c r="S35" s="349">
        <f>'ACP_Agri_9(ii)'!O35+ACP_MSME_10!O35+'ACP_PS_11(i)'!E35+'ACP_PS_11(i)'!J35+'ACP_PS_11(i)'!O35+'ACP_PS_11(ii)'!E35+J35+O35</f>
        <v>76</v>
      </c>
      <c r="T35" s="349">
        <f>'ACP_Agri_9(ii)'!P35+ACP_MSME_10!P35+'ACP_PS_11(i)'!F35+'ACP_PS_11(i)'!K35+'ACP_PS_11(i)'!P35+'ACP_PS_11(ii)'!F35+K35+P35</f>
        <v>792</v>
      </c>
      <c r="U35" s="348">
        <f t="shared" si="2"/>
        <v>10.977130977130978</v>
      </c>
      <c r="V35" s="343"/>
      <c r="W35" s="343"/>
    </row>
    <row r="36" spans="1:23" ht="12.75" customHeight="1" x14ac:dyDescent="0.2">
      <c r="A36" s="190">
        <v>30</v>
      </c>
      <c r="B36" s="191" t="s">
        <v>39</v>
      </c>
      <c r="C36" s="347">
        <v>18</v>
      </c>
      <c r="D36" s="347">
        <v>35</v>
      </c>
      <c r="E36" s="347">
        <v>0</v>
      </c>
      <c r="F36" s="347">
        <v>0</v>
      </c>
      <c r="G36" s="348">
        <f t="shared" si="8"/>
        <v>0</v>
      </c>
      <c r="H36" s="347">
        <v>48</v>
      </c>
      <c r="I36" s="347">
        <v>544</v>
      </c>
      <c r="J36" s="347">
        <v>0</v>
      </c>
      <c r="K36" s="347">
        <v>0</v>
      </c>
      <c r="L36" s="348">
        <f t="shared" si="7"/>
        <v>0</v>
      </c>
      <c r="M36" s="349">
        <v>0</v>
      </c>
      <c r="N36" s="349">
        <v>0</v>
      </c>
      <c r="O36" s="347">
        <v>5103</v>
      </c>
      <c r="P36" s="347">
        <v>1284</v>
      </c>
      <c r="Q36" s="349">
        <f>'ACP_Agri_9(ii)'!M36+ACP_MSME_10!C36+'ACP_PS_11(i)'!C36+'ACP_PS_11(i)'!H36+'ACP_PS_11(i)'!M36+'ACP_PS_11(ii)'!C36+H36+M36</f>
        <v>10694</v>
      </c>
      <c r="R36" s="349">
        <f>'ACP_Agri_9(ii)'!N36+ACP_MSME_10!D36+'ACP_PS_11(i)'!D36+'ACP_PS_11(i)'!I36+'ACP_PS_11(i)'!N36+'ACP_PS_11(ii)'!D36+I36+N36</f>
        <v>34768</v>
      </c>
      <c r="S36" s="349">
        <f>'ACP_Agri_9(ii)'!O36+ACP_MSME_10!O36+'ACP_PS_11(i)'!E36+'ACP_PS_11(i)'!J36+'ACP_PS_11(i)'!O36+'ACP_PS_11(ii)'!E36+J36+O36</f>
        <v>40521</v>
      </c>
      <c r="T36" s="349">
        <f>'ACP_Agri_9(ii)'!P36+ACP_MSME_10!P36+'ACP_PS_11(i)'!F36+'ACP_PS_11(i)'!K36+'ACP_PS_11(i)'!P36+'ACP_PS_11(ii)'!F36+K36+P36</f>
        <v>42254.46</v>
      </c>
      <c r="U36" s="348">
        <f t="shared" si="2"/>
        <v>121.5326161988035</v>
      </c>
      <c r="V36" s="343"/>
      <c r="W36" s="343"/>
    </row>
    <row r="37" spans="1:23" ht="12.75" customHeight="1" x14ac:dyDescent="0.2">
      <c r="A37" s="190">
        <v>31</v>
      </c>
      <c r="B37" s="191" t="s">
        <v>40</v>
      </c>
      <c r="C37" s="347">
        <v>0</v>
      </c>
      <c r="D37" s="347">
        <v>0</v>
      </c>
      <c r="E37" s="347">
        <v>0</v>
      </c>
      <c r="F37" s="347">
        <v>0</v>
      </c>
      <c r="G37" s="348">
        <v>0</v>
      </c>
      <c r="H37" s="347">
        <v>36</v>
      </c>
      <c r="I37" s="347">
        <v>738</v>
      </c>
      <c r="J37" s="347">
        <v>0</v>
      </c>
      <c r="K37" s="347">
        <v>0</v>
      </c>
      <c r="L37" s="348">
        <f t="shared" si="7"/>
        <v>0</v>
      </c>
      <c r="M37" s="349">
        <v>0</v>
      </c>
      <c r="N37" s="349">
        <v>0</v>
      </c>
      <c r="O37" s="347">
        <v>0</v>
      </c>
      <c r="P37" s="347">
        <v>0</v>
      </c>
      <c r="Q37" s="349">
        <f>'ACP_Agri_9(ii)'!M37+ACP_MSME_10!C37+'ACP_PS_11(i)'!C37+'ACP_PS_11(i)'!H37+'ACP_PS_11(i)'!M37+'ACP_PS_11(ii)'!C37+H37+M37</f>
        <v>1537</v>
      </c>
      <c r="R37" s="349">
        <f>'ACP_Agri_9(ii)'!N37+ACP_MSME_10!D37+'ACP_PS_11(i)'!D37+'ACP_PS_11(i)'!I37+'ACP_PS_11(i)'!N37+'ACP_PS_11(ii)'!D37+I37+N37</f>
        <v>8922</v>
      </c>
      <c r="S37" s="349">
        <f>'ACP_Agri_9(ii)'!O37+ACP_MSME_10!O37+'ACP_PS_11(i)'!E37+'ACP_PS_11(i)'!J37+'ACP_PS_11(i)'!O37+'ACP_PS_11(ii)'!E37+J37+O37</f>
        <v>747</v>
      </c>
      <c r="T37" s="349">
        <f>'ACP_Agri_9(ii)'!P37+ACP_MSME_10!P37+'ACP_PS_11(i)'!F37+'ACP_PS_11(i)'!K37+'ACP_PS_11(i)'!P37+'ACP_PS_11(ii)'!F37+K37+P37</f>
        <v>5130</v>
      </c>
      <c r="U37" s="348">
        <f t="shared" si="2"/>
        <v>57.49831876260928</v>
      </c>
      <c r="V37" s="343"/>
      <c r="W37" s="343"/>
    </row>
    <row r="38" spans="1:23" ht="12.75" customHeight="1" x14ac:dyDescent="0.2">
      <c r="A38" s="190">
        <v>32</v>
      </c>
      <c r="B38" s="191" t="s">
        <v>41</v>
      </c>
      <c r="C38" s="347">
        <v>0</v>
      </c>
      <c r="D38" s="347">
        <v>0</v>
      </c>
      <c r="E38" s="347">
        <v>0</v>
      </c>
      <c r="F38" s="347">
        <v>0</v>
      </c>
      <c r="G38" s="348">
        <v>0</v>
      </c>
      <c r="H38" s="347">
        <v>0</v>
      </c>
      <c r="I38" s="347">
        <v>0</v>
      </c>
      <c r="J38" s="347">
        <v>0</v>
      </c>
      <c r="K38" s="347">
        <v>0</v>
      </c>
      <c r="L38" s="348">
        <v>0</v>
      </c>
      <c r="M38" s="349">
        <v>0</v>
      </c>
      <c r="N38" s="349">
        <v>0</v>
      </c>
      <c r="O38" s="347">
        <v>0</v>
      </c>
      <c r="P38" s="347">
        <v>0</v>
      </c>
      <c r="Q38" s="349">
        <f>'ACP_Agri_9(ii)'!M38+ACP_MSME_10!C38+'ACP_PS_11(i)'!C38+'ACP_PS_11(i)'!H38+'ACP_PS_11(i)'!M38+'ACP_PS_11(ii)'!C38+H38+M38</f>
        <v>405</v>
      </c>
      <c r="R38" s="349">
        <f>'ACP_Agri_9(ii)'!N38+ACP_MSME_10!D38+'ACP_PS_11(i)'!D38+'ACP_PS_11(i)'!I38+'ACP_PS_11(i)'!N38+'ACP_PS_11(ii)'!D38+I38+N38</f>
        <v>2880</v>
      </c>
      <c r="S38" s="349">
        <f>'ACP_Agri_9(ii)'!O38+ACP_MSME_10!O38+'ACP_PS_11(i)'!E38+'ACP_PS_11(i)'!J38+'ACP_PS_11(i)'!O38+'ACP_PS_11(ii)'!E38+J38+O38</f>
        <v>0</v>
      </c>
      <c r="T38" s="349">
        <f>'ACP_Agri_9(ii)'!P38+ACP_MSME_10!P38+'ACP_PS_11(i)'!F38+'ACP_PS_11(i)'!K38+'ACP_PS_11(i)'!P38+'ACP_PS_11(ii)'!F38+K38+P38</f>
        <v>0</v>
      </c>
      <c r="U38" s="348">
        <f t="shared" si="2"/>
        <v>0</v>
      </c>
      <c r="V38" s="343"/>
      <c r="W38" s="343"/>
    </row>
    <row r="39" spans="1:23" ht="12.75" customHeight="1" x14ac:dyDescent="0.2">
      <c r="A39" s="190">
        <v>33</v>
      </c>
      <c r="B39" s="191" t="s">
        <v>42</v>
      </c>
      <c r="C39" s="347">
        <v>0</v>
      </c>
      <c r="D39" s="347">
        <v>0</v>
      </c>
      <c r="E39" s="347">
        <v>0</v>
      </c>
      <c r="F39" s="347">
        <v>0</v>
      </c>
      <c r="G39" s="348">
        <v>0</v>
      </c>
      <c r="H39" s="347">
        <v>0</v>
      </c>
      <c r="I39" s="347">
        <v>0</v>
      </c>
      <c r="J39" s="347">
        <v>0</v>
      </c>
      <c r="K39" s="347">
        <v>0</v>
      </c>
      <c r="L39" s="348">
        <v>0</v>
      </c>
      <c r="M39" s="349">
        <v>0</v>
      </c>
      <c r="N39" s="349">
        <v>0</v>
      </c>
      <c r="O39" s="347">
        <v>0</v>
      </c>
      <c r="P39" s="347">
        <v>0</v>
      </c>
      <c r="Q39" s="349">
        <f>'ACP_Agri_9(ii)'!M39+ACP_MSME_10!C39+'ACP_PS_11(i)'!C39+'ACP_PS_11(i)'!H39+'ACP_PS_11(i)'!M39+'ACP_PS_11(ii)'!C39+H39+M39</f>
        <v>747</v>
      </c>
      <c r="R39" s="349">
        <f>'ACP_Agri_9(ii)'!N39+ACP_MSME_10!D39+'ACP_PS_11(i)'!D39+'ACP_PS_11(i)'!I39+'ACP_PS_11(i)'!N39+'ACP_PS_11(ii)'!D39+I39+N39</f>
        <v>2150</v>
      </c>
      <c r="S39" s="349">
        <f>'ACP_Agri_9(ii)'!O39+ACP_MSME_10!O39+'ACP_PS_11(i)'!E39+'ACP_PS_11(i)'!J39+'ACP_PS_11(i)'!O39+'ACP_PS_11(ii)'!E39+J39+O39</f>
        <v>479</v>
      </c>
      <c r="T39" s="349">
        <f>'ACP_Agri_9(ii)'!P39+ACP_MSME_10!P39+'ACP_PS_11(i)'!F39+'ACP_PS_11(i)'!K39+'ACP_PS_11(i)'!P39+'ACP_PS_11(ii)'!F39+K39+P39</f>
        <v>1811.5899999999997</v>
      </c>
      <c r="U39" s="348">
        <f t="shared" si="2"/>
        <v>84.259999999999991</v>
      </c>
      <c r="V39" s="343"/>
      <c r="W39" s="343"/>
    </row>
    <row r="40" spans="1:23" ht="12.75" customHeight="1" x14ac:dyDescent="0.2">
      <c r="A40" s="190">
        <v>34</v>
      </c>
      <c r="B40" s="191" t="s">
        <v>43</v>
      </c>
      <c r="C40" s="347">
        <v>52</v>
      </c>
      <c r="D40" s="347">
        <v>138</v>
      </c>
      <c r="E40" s="347">
        <v>0</v>
      </c>
      <c r="F40" s="347">
        <v>0</v>
      </c>
      <c r="G40" s="348">
        <f t="shared" ref="G40:G49" si="9">F40*100/D40</f>
        <v>0</v>
      </c>
      <c r="H40" s="347">
        <v>95</v>
      </c>
      <c r="I40" s="347">
        <v>630</v>
      </c>
      <c r="J40" s="347">
        <v>0</v>
      </c>
      <c r="K40" s="347">
        <v>0</v>
      </c>
      <c r="L40" s="348">
        <f t="shared" ref="L40:L49" si="10">K40*100/I40</f>
        <v>0</v>
      </c>
      <c r="M40" s="349">
        <v>1</v>
      </c>
      <c r="N40" s="349">
        <v>31</v>
      </c>
      <c r="O40" s="347">
        <v>865</v>
      </c>
      <c r="P40" s="347">
        <v>410</v>
      </c>
      <c r="Q40" s="349">
        <f>'ACP_Agri_9(ii)'!M40+ACP_MSME_10!C40+'ACP_PS_11(i)'!C40+'ACP_PS_11(i)'!H40+'ACP_PS_11(i)'!M40+'ACP_PS_11(ii)'!C40+H40+M40</f>
        <v>14318</v>
      </c>
      <c r="R40" s="349">
        <f>'ACP_Agri_9(ii)'!N40+ACP_MSME_10!D40+'ACP_PS_11(i)'!D40+'ACP_PS_11(i)'!I40+'ACP_PS_11(i)'!N40+'ACP_PS_11(ii)'!D40+I40+N40</f>
        <v>55735</v>
      </c>
      <c r="S40" s="349">
        <f>'ACP_Agri_9(ii)'!O40+ACP_MSME_10!O40+'ACP_PS_11(i)'!E40+'ACP_PS_11(i)'!J40+'ACP_PS_11(i)'!O40+'ACP_PS_11(ii)'!E40+J40+O40</f>
        <v>39132</v>
      </c>
      <c r="T40" s="349">
        <f>'ACP_Agri_9(ii)'!P40+ACP_MSME_10!P40+'ACP_PS_11(i)'!F40+'ACP_PS_11(i)'!K40+'ACP_PS_11(i)'!P40+'ACP_PS_11(ii)'!F40+K40+P40</f>
        <v>155853</v>
      </c>
      <c r="U40" s="348">
        <f t="shared" si="2"/>
        <v>279.63218803265454</v>
      </c>
      <c r="V40" s="343"/>
      <c r="W40" s="343"/>
    </row>
    <row r="41" spans="1:23" s="160" customFormat="1" ht="12.75" customHeight="1" x14ac:dyDescent="0.2">
      <c r="A41" s="189"/>
      <c r="B41" s="194" t="s">
        <v>118</v>
      </c>
      <c r="C41" s="350">
        <f t="shared" ref="C41:F41" si="11">SUM(C19:C40)</f>
        <v>3989</v>
      </c>
      <c r="D41" s="350">
        <f t="shared" si="11"/>
        <v>13071</v>
      </c>
      <c r="E41" s="350">
        <f t="shared" si="11"/>
        <v>1281</v>
      </c>
      <c r="F41" s="350">
        <f t="shared" si="11"/>
        <v>443.38</v>
      </c>
      <c r="G41" s="351">
        <f t="shared" si="9"/>
        <v>3.3920893581210314</v>
      </c>
      <c r="H41" s="350">
        <f t="shared" ref="H41:K41" si="12">SUM(H19:H40)</f>
        <v>3693</v>
      </c>
      <c r="I41" s="350">
        <f t="shared" si="12"/>
        <v>17011</v>
      </c>
      <c r="J41" s="350">
        <f t="shared" si="12"/>
        <v>31</v>
      </c>
      <c r="K41" s="350">
        <f t="shared" si="12"/>
        <v>2</v>
      </c>
      <c r="L41" s="351">
        <f t="shared" si="10"/>
        <v>1.1757098348127682E-2</v>
      </c>
      <c r="M41" s="350">
        <f t="shared" ref="M41:P41" si="13">SUM(M19:M40)</f>
        <v>277</v>
      </c>
      <c r="N41" s="350">
        <f t="shared" si="13"/>
        <v>601</v>
      </c>
      <c r="O41" s="350">
        <f t="shared" si="13"/>
        <v>116575</v>
      </c>
      <c r="P41" s="350">
        <f t="shared" si="13"/>
        <v>48076.87</v>
      </c>
      <c r="Q41" s="352">
        <f>'ACP_Agri_9(ii)'!M41+ACP_MSME_10!C41+'ACP_PS_11(i)'!C41+'ACP_PS_11(i)'!H41+'ACP_PS_11(i)'!M41+'ACP_PS_11(ii)'!C41+H41+M41</f>
        <v>637291</v>
      </c>
      <c r="R41" s="352">
        <f>'ACP_Agri_9(ii)'!N41+ACP_MSME_10!D41+'ACP_PS_11(i)'!D41+'ACP_PS_11(i)'!I41+'ACP_PS_11(i)'!N41+'ACP_PS_11(ii)'!D41+I41+N41</f>
        <v>2143104</v>
      </c>
      <c r="S41" s="352">
        <f>'ACP_Agri_9(ii)'!O41+ACP_MSME_10!O41+'ACP_PS_11(i)'!E41+'ACP_PS_11(i)'!J41+'ACP_PS_11(i)'!O41+'ACP_PS_11(ii)'!E41+J41+O41</f>
        <v>886216</v>
      </c>
      <c r="T41" s="352">
        <f>'ACP_Agri_9(ii)'!P41+ACP_MSME_10!P41+'ACP_PS_11(i)'!F41+'ACP_PS_11(i)'!K41+'ACP_PS_11(i)'!P41+'ACP_PS_11(ii)'!F41+K41+P41</f>
        <v>2643214.2000000002</v>
      </c>
      <c r="U41" s="351">
        <f t="shared" si="2"/>
        <v>123.33578771725499</v>
      </c>
      <c r="V41" s="344"/>
      <c r="W41" s="344"/>
    </row>
    <row r="42" spans="1:23" s="160" customFormat="1" ht="12.75" customHeight="1" x14ac:dyDescent="0.2">
      <c r="A42" s="189"/>
      <c r="B42" s="194" t="s">
        <v>45</v>
      </c>
      <c r="C42" s="350">
        <f t="shared" ref="C42:F42" si="14">C41+C18</f>
        <v>17523</v>
      </c>
      <c r="D42" s="350">
        <f t="shared" si="14"/>
        <v>64295</v>
      </c>
      <c r="E42" s="350">
        <f t="shared" si="14"/>
        <v>1330</v>
      </c>
      <c r="F42" s="350">
        <f t="shared" si="14"/>
        <v>9802.4599999999991</v>
      </c>
      <c r="G42" s="351">
        <f t="shared" si="9"/>
        <v>15.24606890115872</v>
      </c>
      <c r="H42" s="350">
        <f t="shared" ref="H42:K42" si="15">H41+H18</f>
        <v>16601</v>
      </c>
      <c r="I42" s="350">
        <f t="shared" si="15"/>
        <v>56795</v>
      </c>
      <c r="J42" s="350">
        <f t="shared" si="15"/>
        <v>73</v>
      </c>
      <c r="K42" s="350">
        <f t="shared" si="15"/>
        <v>1973</v>
      </c>
      <c r="L42" s="351">
        <f t="shared" si="10"/>
        <v>3.4738973501188486</v>
      </c>
      <c r="M42" s="350">
        <f t="shared" ref="M42:P42" si="16">M41+M18</f>
        <v>2033</v>
      </c>
      <c r="N42" s="350">
        <f t="shared" si="16"/>
        <v>16253</v>
      </c>
      <c r="O42" s="350">
        <f t="shared" si="16"/>
        <v>144234</v>
      </c>
      <c r="P42" s="350">
        <f t="shared" si="16"/>
        <v>124272.47</v>
      </c>
      <c r="Q42" s="352">
        <f>'ACP_Agri_9(ii)'!M42+ACP_MSME_10!C42+'ACP_PS_11(i)'!C42+'ACP_PS_11(i)'!H42+'ACP_PS_11(i)'!M42+'ACP_PS_11(ii)'!C42+H42+M42</f>
        <v>4625982</v>
      </c>
      <c r="R42" s="352">
        <f>'ACP_Agri_9(ii)'!N42+ACP_MSME_10!D42+'ACP_PS_11(i)'!D42+'ACP_PS_11(i)'!I42+'ACP_PS_11(i)'!N42+'ACP_PS_11(ii)'!D42+I42+N42</f>
        <v>14011735</v>
      </c>
      <c r="S42" s="352">
        <f>'ACP_Agri_9(ii)'!O42+ACP_MSME_10!O42+'ACP_PS_11(i)'!E42+'ACP_PS_11(i)'!J42+'ACP_PS_11(i)'!O42+'ACP_PS_11(ii)'!E42+J42+O42</f>
        <v>2820894</v>
      </c>
      <c r="T42" s="352">
        <f>'ACP_Agri_9(ii)'!P42+ACP_MSME_10!P42+'ACP_PS_11(i)'!F42+'ACP_PS_11(i)'!K42+'ACP_PS_11(i)'!P42+'ACP_PS_11(ii)'!F42+K42+P42</f>
        <v>7802457.767130401</v>
      </c>
      <c r="U42" s="351">
        <f t="shared" si="2"/>
        <v>55.685165092905351</v>
      </c>
      <c r="V42" s="344"/>
      <c r="W42" s="344"/>
    </row>
    <row r="43" spans="1:23" ht="12.75" customHeight="1" x14ac:dyDescent="0.2">
      <c r="A43" s="190">
        <v>35</v>
      </c>
      <c r="B43" s="191" t="s">
        <v>46</v>
      </c>
      <c r="C43" s="347">
        <v>303</v>
      </c>
      <c r="D43" s="347">
        <v>2039</v>
      </c>
      <c r="E43" s="347">
        <v>0</v>
      </c>
      <c r="F43" s="347">
        <v>0</v>
      </c>
      <c r="G43" s="348">
        <f t="shared" si="9"/>
        <v>0</v>
      </c>
      <c r="H43" s="347">
        <v>602</v>
      </c>
      <c r="I43" s="347">
        <v>1263</v>
      </c>
      <c r="J43" s="347">
        <v>0</v>
      </c>
      <c r="K43" s="347">
        <v>0</v>
      </c>
      <c r="L43" s="348">
        <f t="shared" si="10"/>
        <v>0</v>
      </c>
      <c r="M43" s="349">
        <v>578</v>
      </c>
      <c r="N43" s="349">
        <v>3766</v>
      </c>
      <c r="O43" s="347">
        <v>558</v>
      </c>
      <c r="P43" s="347">
        <v>544</v>
      </c>
      <c r="Q43" s="349">
        <f>'ACP_Agri_9(ii)'!M43+ACP_MSME_10!C43+'ACP_PS_11(i)'!C43+'ACP_PS_11(i)'!H43+'ACP_PS_11(i)'!M43+'ACP_PS_11(ii)'!C43+H43+M43</f>
        <v>499526</v>
      </c>
      <c r="R43" s="349">
        <f>'ACP_Agri_9(ii)'!N43+ACP_MSME_10!D43+'ACP_PS_11(i)'!D43+'ACP_PS_11(i)'!I43+'ACP_PS_11(i)'!N43+'ACP_PS_11(ii)'!D43+I43+N43</f>
        <v>1192330</v>
      </c>
      <c r="S43" s="349">
        <f>'ACP_Agri_9(ii)'!O43+ACP_MSME_10!O43+'ACP_PS_11(i)'!E43+'ACP_PS_11(i)'!J43+'ACP_PS_11(i)'!O43+'ACP_PS_11(ii)'!E43+J43+O43</f>
        <v>129531</v>
      </c>
      <c r="T43" s="349">
        <f>'ACP_Agri_9(ii)'!P43+ACP_MSME_10!P43+'ACP_PS_11(i)'!F43+'ACP_PS_11(i)'!K43+'ACP_PS_11(i)'!P43+'ACP_PS_11(ii)'!F43+K43+P43</f>
        <v>161861</v>
      </c>
      <c r="U43" s="348">
        <f t="shared" si="2"/>
        <v>13.575184722350356</v>
      </c>
      <c r="V43" s="343"/>
      <c r="W43" s="343"/>
    </row>
    <row r="44" spans="1:23" ht="12.75" customHeight="1" x14ac:dyDescent="0.2">
      <c r="A44" s="190">
        <v>36</v>
      </c>
      <c r="B44" s="191" t="s">
        <v>47</v>
      </c>
      <c r="C44" s="347">
        <v>937</v>
      </c>
      <c r="D44" s="347">
        <v>2729</v>
      </c>
      <c r="E44" s="347">
        <v>5</v>
      </c>
      <c r="F44" s="347">
        <v>6.45</v>
      </c>
      <c r="G44" s="348">
        <f t="shared" si="9"/>
        <v>0.23635031146940272</v>
      </c>
      <c r="H44" s="347">
        <v>802</v>
      </c>
      <c r="I44" s="347">
        <v>1307</v>
      </c>
      <c r="J44" s="347">
        <v>0</v>
      </c>
      <c r="K44" s="347">
        <v>0</v>
      </c>
      <c r="L44" s="348">
        <f t="shared" si="10"/>
        <v>0</v>
      </c>
      <c r="M44" s="349">
        <v>0</v>
      </c>
      <c r="N44" s="349">
        <v>0</v>
      </c>
      <c r="O44" s="347">
        <v>24489</v>
      </c>
      <c r="P44" s="347">
        <v>23658.7</v>
      </c>
      <c r="Q44" s="349">
        <f>'ACP_Agri_9(ii)'!M44+ACP_MSME_10!C44+'ACP_PS_11(i)'!C44+'ACP_PS_11(i)'!H44+'ACP_PS_11(i)'!M44+'ACP_PS_11(ii)'!C44+H44+M44</f>
        <v>334656</v>
      </c>
      <c r="R44" s="349">
        <f>'ACP_Agri_9(ii)'!N44+ACP_MSME_10!D44+'ACP_PS_11(i)'!D44+'ACP_PS_11(i)'!I44+'ACP_PS_11(i)'!N44+'ACP_PS_11(ii)'!D44+I44+N44</f>
        <v>784997</v>
      </c>
      <c r="S44" s="349">
        <f>'ACP_Agri_9(ii)'!O44+ACP_MSME_10!O44+'ACP_PS_11(i)'!E44+'ACP_PS_11(i)'!J44+'ACP_PS_11(i)'!O44+'ACP_PS_11(ii)'!E44+J44+O44</f>
        <v>383191</v>
      </c>
      <c r="T44" s="349">
        <f>'ACP_Agri_9(ii)'!P44+ACP_MSME_10!P44+'ACP_PS_11(i)'!F44+'ACP_PS_11(i)'!K44+'ACP_PS_11(i)'!P44+'ACP_PS_11(ii)'!F44+K44+P44</f>
        <v>443742.95</v>
      </c>
      <c r="U44" s="348">
        <f t="shared" si="2"/>
        <v>56.527980361708387</v>
      </c>
      <c r="V44" s="343"/>
      <c r="W44" s="343"/>
    </row>
    <row r="45" spans="1:23" s="160" customFormat="1" ht="12.75" customHeight="1" x14ac:dyDescent="0.2">
      <c r="A45" s="189"/>
      <c r="B45" s="194" t="s">
        <v>48</v>
      </c>
      <c r="C45" s="350">
        <f t="shared" ref="C45:F45" si="17">SUM(C43:C44)</f>
        <v>1240</v>
      </c>
      <c r="D45" s="350">
        <f t="shared" si="17"/>
        <v>4768</v>
      </c>
      <c r="E45" s="350">
        <f t="shared" si="17"/>
        <v>5</v>
      </c>
      <c r="F45" s="350">
        <f t="shared" si="17"/>
        <v>6.45</v>
      </c>
      <c r="G45" s="351">
        <f t="shared" si="9"/>
        <v>0.13527684563758388</v>
      </c>
      <c r="H45" s="350">
        <f t="shared" ref="H45:K45" si="18">SUM(H43:H44)</f>
        <v>1404</v>
      </c>
      <c r="I45" s="350">
        <f t="shared" si="18"/>
        <v>2570</v>
      </c>
      <c r="J45" s="350">
        <f t="shared" si="18"/>
        <v>0</v>
      </c>
      <c r="K45" s="350">
        <f t="shared" si="18"/>
        <v>0</v>
      </c>
      <c r="L45" s="351">
        <f t="shared" si="10"/>
        <v>0</v>
      </c>
      <c r="M45" s="350">
        <f t="shared" ref="M45:P45" si="19">SUM(M43:M44)</f>
        <v>578</v>
      </c>
      <c r="N45" s="350">
        <f t="shared" si="19"/>
        <v>3766</v>
      </c>
      <c r="O45" s="350">
        <f t="shared" si="19"/>
        <v>25047</v>
      </c>
      <c r="P45" s="350">
        <f t="shared" si="19"/>
        <v>24202.7</v>
      </c>
      <c r="Q45" s="352">
        <f>'ACP_Agri_9(ii)'!M45+ACP_MSME_10!C45+'ACP_PS_11(i)'!C45+'ACP_PS_11(i)'!H45+'ACP_PS_11(i)'!M45+'ACP_PS_11(ii)'!C45+H45+M45</f>
        <v>834182</v>
      </c>
      <c r="R45" s="352">
        <f>'ACP_Agri_9(ii)'!N45+ACP_MSME_10!D45+'ACP_PS_11(i)'!D45+'ACP_PS_11(i)'!I45+'ACP_PS_11(i)'!N45+'ACP_PS_11(ii)'!D45+I45+N45</f>
        <v>1977327</v>
      </c>
      <c r="S45" s="352">
        <f>'ACP_Agri_9(ii)'!O45+ACP_MSME_10!O45+'ACP_PS_11(i)'!E45+'ACP_PS_11(i)'!J45+'ACP_PS_11(i)'!O45+'ACP_PS_11(ii)'!E45+J45+O45</f>
        <v>512722</v>
      </c>
      <c r="T45" s="352">
        <f>'ACP_Agri_9(ii)'!P45+ACP_MSME_10!P45+'ACP_PS_11(i)'!F45+'ACP_PS_11(i)'!K45+'ACP_PS_11(i)'!P45+'ACP_PS_11(ii)'!F45+K45+P45</f>
        <v>605603.94999999995</v>
      </c>
      <c r="U45" s="351">
        <f t="shared" si="2"/>
        <v>30.627405077662921</v>
      </c>
      <c r="V45" s="344"/>
      <c r="W45" s="344"/>
    </row>
    <row r="46" spans="1:23" ht="12.75" customHeight="1" x14ac:dyDescent="0.2">
      <c r="A46" s="190">
        <v>37</v>
      </c>
      <c r="B46" s="191" t="s">
        <v>49</v>
      </c>
      <c r="C46" s="347">
        <v>300</v>
      </c>
      <c r="D46" s="347">
        <v>994</v>
      </c>
      <c r="E46" s="347">
        <v>0</v>
      </c>
      <c r="F46" s="347">
        <v>0</v>
      </c>
      <c r="G46" s="348">
        <f t="shared" si="9"/>
        <v>0</v>
      </c>
      <c r="H46" s="347">
        <v>114</v>
      </c>
      <c r="I46" s="347">
        <v>299</v>
      </c>
      <c r="J46" s="347">
        <v>0</v>
      </c>
      <c r="K46" s="347">
        <v>0</v>
      </c>
      <c r="L46" s="348">
        <f t="shared" si="10"/>
        <v>0</v>
      </c>
      <c r="M46" s="349">
        <v>202</v>
      </c>
      <c r="N46" s="349">
        <v>147</v>
      </c>
      <c r="O46" s="347">
        <v>0</v>
      </c>
      <c r="P46" s="347">
        <v>0</v>
      </c>
      <c r="Q46" s="349">
        <f>'ACP_Agri_9(ii)'!M46+ACP_MSME_10!C46+'ACP_PS_11(i)'!C46+'ACP_PS_11(i)'!H46+'ACP_PS_11(i)'!M46+'ACP_PS_11(ii)'!C46+H46+M46</f>
        <v>1556138</v>
      </c>
      <c r="R46" s="349">
        <f>'ACP_Agri_9(ii)'!N46+ACP_MSME_10!D46+'ACP_PS_11(i)'!D46+'ACP_PS_11(i)'!I46+'ACP_PS_11(i)'!N46+'ACP_PS_11(ii)'!D46+I46+N46</f>
        <v>3697937</v>
      </c>
      <c r="S46" s="349">
        <f>'ACP_Agri_9(ii)'!O46+ACP_MSME_10!O46+'ACP_PS_11(i)'!E46+'ACP_PS_11(i)'!J46+'ACP_PS_11(i)'!O46+'ACP_PS_11(ii)'!E46+J46+O46</f>
        <v>2185964</v>
      </c>
      <c r="T46" s="349">
        <f>'ACP_Agri_9(ii)'!P46+ACP_MSME_10!P46+'ACP_PS_11(i)'!F46+'ACP_PS_11(i)'!K46+'ACP_PS_11(i)'!P46+'ACP_PS_11(ii)'!F46+K46+P46</f>
        <v>1586110</v>
      </c>
      <c r="U46" s="348">
        <f t="shared" si="2"/>
        <v>42.891752888164397</v>
      </c>
      <c r="V46" s="343"/>
      <c r="W46" s="343"/>
    </row>
    <row r="47" spans="1:23" s="160" customFormat="1" ht="12.75" customHeight="1" x14ac:dyDescent="0.2">
      <c r="A47" s="189"/>
      <c r="B47" s="194" t="s">
        <v>50</v>
      </c>
      <c r="C47" s="350">
        <f t="shared" ref="C47:F47" si="20">C46</f>
        <v>300</v>
      </c>
      <c r="D47" s="350">
        <f t="shared" si="20"/>
        <v>994</v>
      </c>
      <c r="E47" s="350">
        <f t="shared" si="20"/>
        <v>0</v>
      </c>
      <c r="F47" s="350">
        <f t="shared" si="20"/>
        <v>0</v>
      </c>
      <c r="G47" s="351">
        <f t="shared" si="9"/>
        <v>0</v>
      </c>
      <c r="H47" s="350">
        <f t="shared" ref="H47:K47" si="21">H46</f>
        <v>114</v>
      </c>
      <c r="I47" s="350">
        <f t="shared" si="21"/>
        <v>299</v>
      </c>
      <c r="J47" s="350">
        <f t="shared" si="21"/>
        <v>0</v>
      </c>
      <c r="K47" s="350">
        <f t="shared" si="21"/>
        <v>0</v>
      </c>
      <c r="L47" s="351">
        <f t="shared" si="10"/>
        <v>0</v>
      </c>
      <c r="M47" s="350">
        <f t="shared" ref="M47:P47" si="22">M46</f>
        <v>202</v>
      </c>
      <c r="N47" s="350">
        <f t="shared" si="22"/>
        <v>147</v>
      </c>
      <c r="O47" s="350">
        <f t="shared" si="22"/>
        <v>0</v>
      </c>
      <c r="P47" s="350">
        <f t="shared" si="22"/>
        <v>0</v>
      </c>
      <c r="Q47" s="352">
        <f>'ACP_Agri_9(ii)'!M47+ACP_MSME_10!C47+'ACP_PS_11(i)'!C47+'ACP_PS_11(i)'!H47+'ACP_PS_11(i)'!M47+'ACP_PS_11(ii)'!C47+H47+M47</f>
        <v>1556138</v>
      </c>
      <c r="R47" s="352">
        <f>'ACP_Agri_9(ii)'!N47+ACP_MSME_10!D47+'ACP_PS_11(i)'!D47+'ACP_PS_11(i)'!I47+'ACP_PS_11(i)'!N47+'ACP_PS_11(ii)'!D47+I47+N47</f>
        <v>3697937</v>
      </c>
      <c r="S47" s="352">
        <f>'ACP_Agri_9(ii)'!O47+ACP_MSME_10!O47+'ACP_PS_11(i)'!E47+'ACP_PS_11(i)'!J47+'ACP_PS_11(i)'!O47+'ACP_PS_11(ii)'!E47+J47+O47</f>
        <v>2185964</v>
      </c>
      <c r="T47" s="352">
        <f>'ACP_Agri_9(ii)'!P47+ACP_MSME_10!P47+'ACP_PS_11(i)'!F47+'ACP_PS_11(i)'!K47+'ACP_PS_11(i)'!P47+'ACP_PS_11(ii)'!F47+K47+P47</f>
        <v>1586110</v>
      </c>
      <c r="U47" s="351">
        <f t="shared" si="2"/>
        <v>42.891752888164397</v>
      </c>
      <c r="V47" s="344"/>
      <c r="W47" s="344"/>
    </row>
    <row r="48" spans="1:23" ht="12.75" customHeight="1" x14ac:dyDescent="0.2">
      <c r="A48" s="190">
        <v>38</v>
      </c>
      <c r="B48" s="191" t="s">
        <v>51</v>
      </c>
      <c r="C48" s="347">
        <v>254</v>
      </c>
      <c r="D48" s="347">
        <v>809</v>
      </c>
      <c r="E48" s="347">
        <v>4</v>
      </c>
      <c r="F48" s="347">
        <v>22.59</v>
      </c>
      <c r="G48" s="348">
        <f t="shared" si="9"/>
        <v>2.7923362175525339</v>
      </c>
      <c r="H48" s="347">
        <v>122</v>
      </c>
      <c r="I48" s="347">
        <v>759</v>
      </c>
      <c r="J48" s="347">
        <v>0</v>
      </c>
      <c r="K48" s="347">
        <v>0</v>
      </c>
      <c r="L48" s="348">
        <f t="shared" si="10"/>
        <v>0</v>
      </c>
      <c r="M48" s="349">
        <v>8</v>
      </c>
      <c r="N48" s="349">
        <v>53</v>
      </c>
      <c r="O48" s="347">
        <v>17</v>
      </c>
      <c r="P48" s="347">
        <v>1.7</v>
      </c>
      <c r="Q48" s="349">
        <f>'ACP_Agri_9(ii)'!M48+ACP_MSME_10!C48+'ACP_PS_11(i)'!C48+'ACP_PS_11(i)'!H48+'ACP_PS_11(i)'!M48+'ACP_PS_11(ii)'!C48+H48+M48</f>
        <v>20821</v>
      </c>
      <c r="R48" s="349">
        <f>'ACP_Agri_9(ii)'!N48+ACP_MSME_10!D48+'ACP_PS_11(i)'!D48+'ACP_PS_11(i)'!I48+'ACP_PS_11(i)'!N48+'ACP_PS_11(ii)'!D48+I48+N48</f>
        <v>78091</v>
      </c>
      <c r="S48" s="349">
        <f>'ACP_Agri_9(ii)'!O48+ACP_MSME_10!O48+'ACP_PS_11(i)'!E48+'ACP_PS_11(i)'!J48+'ACP_PS_11(i)'!O48+'ACP_PS_11(ii)'!E48+J48+O48</f>
        <v>13028</v>
      </c>
      <c r="T48" s="349">
        <f>'ACP_Agri_9(ii)'!P48+ACP_MSME_10!P48+'ACP_PS_11(i)'!F48+'ACP_PS_11(i)'!K48+'ACP_PS_11(i)'!P48+'ACP_PS_11(ii)'!F48+K48+P48</f>
        <v>91294.949999999983</v>
      </c>
      <c r="U48" s="348">
        <f t="shared" si="2"/>
        <v>116.90841454200866</v>
      </c>
      <c r="V48" s="343"/>
      <c r="W48" s="343"/>
    </row>
    <row r="49" spans="1:23" ht="12.75" customHeight="1" x14ac:dyDescent="0.2">
      <c r="A49" s="190">
        <v>39</v>
      </c>
      <c r="B49" s="191" t="s">
        <v>52</v>
      </c>
      <c r="C49" s="349">
        <v>20</v>
      </c>
      <c r="D49" s="349">
        <v>85</v>
      </c>
      <c r="E49" s="349">
        <v>0</v>
      </c>
      <c r="F49" s="349">
        <v>0</v>
      </c>
      <c r="G49" s="348">
        <f t="shared" si="9"/>
        <v>0</v>
      </c>
      <c r="H49" s="349">
        <v>55</v>
      </c>
      <c r="I49" s="349">
        <v>580</v>
      </c>
      <c r="J49" s="349">
        <v>0</v>
      </c>
      <c r="K49" s="349">
        <v>0</v>
      </c>
      <c r="L49" s="348">
        <f t="shared" si="10"/>
        <v>0</v>
      </c>
      <c r="M49" s="349">
        <v>9</v>
      </c>
      <c r="N49" s="349">
        <v>85</v>
      </c>
      <c r="O49" s="349">
        <v>8292</v>
      </c>
      <c r="P49" s="349">
        <v>2657</v>
      </c>
      <c r="Q49" s="349">
        <f>'ACP_Agri_9(ii)'!M49+ACP_MSME_10!C49+'ACP_PS_11(i)'!C49+'ACP_PS_11(i)'!H49+'ACP_PS_11(i)'!M49+'ACP_PS_11(ii)'!C49+H49+M49</f>
        <v>9332</v>
      </c>
      <c r="R49" s="349">
        <f>'ACP_Agri_9(ii)'!N49+ACP_MSME_10!D49+'ACP_PS_11(i)'!D49+'ACP_PS_11(i)'!I49+'ACP_PS_11(i)'!N49+'ACP_PS_11(ii)'!D49+I49+N49</f>
        <v>33074</v>
      </c>
      <c r="S49" s="349">
        <f>'ACP_Agri_9(ii)'!O49+ACP_MSME_10!O49+'ACP_PS_11(i)'!E49+'ACP_PS_11(i)'!J49+'ACP_PS_11(i)'!O49+'ACP_PS_11(ii)'!E49+J49+O49</f>
        <v>17122</v>
      </c>
      <c r="T49" s="349">
        <f>'ACP_Agri_9(ii)'!P49+ACP_MSME_10!P49+'ACP_PS_11(i)'!F49+'ACP_PS_11(i)'!K49+'ACP_PS_11(i)'!P49+'ACP_PS_11(ii)'!F49+K49+P49</f>
        <v>11335</v>
      </c>
      <c r="U49" s="348">
        <f t="shared" si="2"/>
        <v>34.27163330712947</v>
      </c>
      <c r="V49" s="343"/>
      <c r="W49" s="343"/>
    </row>
    <row r="50" spans="1:23" ht="12.75" customHeight="1" x14ac:dyDescent="0.2">
      <c r="A50" s="190">
        <v>40</v>
      </c>
      <c r="B50" s="191" t="s">
        <v>53</v>
      </c>
      <c r="C50" s="349">
        <v>0</v>
      </c>
      <c r="D50" s="349">
        <v>0</v>
      </c>
      <c r="E50" s="349">
        <v>0</v>
      </c>
      <c r="F50" s="349">
        <v>0</v>
      </c>
      <c r="G50" s="348">
        <v>0</v>
      </c>
      <c r="H50" s="349">
        <v>0</v>
      </c>
      <c r="I50" s="349">
        <v>0</v>
      </c>
      <c r="J50" s="349">
        <v>0</v>
      </c>
      <c r="K50" s="349">
        <v>0</v>
      </c>
      <c r="L50" s="348">
        <v>0</v>
      </c>
      <c r="M50" s="349">
        <v>0</v>
      </c>
      <c r="N50" s="349">
        <v>0</v>
      </c>
      <c r="O50" s="349">
        <v>30083</v>
      </c>
      <c r="P50" s="349">
        <v>9656.0300000000007</v>
      </c>
      <c r="Q50" s="349">
        <f>'ACP_Agri_9(ii)'!M50+ACP_MSME_10!C50+'ACP_PS_11(i)'!C50+'ACP_PS_11(i)'!H50+'ACP_PS_11(i)'!M50+'ACP_PS_11(ii)'!C50+H50+M50</f>
        <v>2171</v>
      </c>
      <c r="R50" s="349">
        <f>'ACP_Agri_9(ii)'!N50+ACP_MSME_10!D50+'ACP_PS_11(i)'!D50+'ACP_PS_11(i)'!I50+'ACP_PS_11(i)'!N50+'ACP_PS_11(ii)'!D50+I50+N50</f>
        <v>7166</v>
      </c>
      <c r="S50" s="349">
        <f>'ACP_Agri_9(ii)'!O50+ACP_MSME_10!O50+'ACP_PS_11(i)'!E50+'ACP_PS_11(i)'!J50+'ACP_PS_11(i)'!O50+'ACP_PS_11(ii)'!E50+J50+O50</f>
        <v>169391</v>
      </c>
      <c r="T50" s="349">
        <f>'ACP_Agri_9(ii)'!P50+ACP_MSME_10!P50+'ACP_PS_11(i)'!F50+'ACP_PS_11(i)'!K50+'ACP_PS_11(i)'!P50+'ACP_PS_11(ii)'!F50+K50+P50</f>
        <v>66539.740000000005</v>
      </c>
      <c r="U50" s="348">
        <f t="shared" si="2"/>
        <v>928.54786491766686</v>
      </c>
      <c r="V50" s="343"/>
      <c r="W50" s="343"/>
    </row>
    <row r="51" spans="1:23" ht="12.75" customHeight="1" x14ac:dyDescent="0.2">
      <c r="A51" s="190">
        <v>41</v>
      </c>
      <c r="B51" s="191" t="s">
        <v>54</v>
      </c>
      <c r="C51" s="349">
        <v>0</v>
      </c>
      <c r="D51" s="349">
        <v>0</v>
      </c>
      <c r="E51" s="349">
        <v>0</v>
      </c>
      <c r="F51" s="349">
        <v>0</v>
      </c>
      <c r="G51" s="348">
        <v>0</v>
      </c>
      <c r="H51" s="349">
        <v>12</v>
      </c>
      <c r="I51" s="349">
        <v>33</v>
      </c>
      <c r="J51" s="349">
        <v>0</v>
      </c>
      <c r="K51" s="349">
        <v>0</v>
      </c>
      <c r="L51" s="348">
        <f t="shared" ref="L51:L57" si="23">K51*100/I51</f>
        <v>0</v>
      </c>
      <c r="M51" s="349">
        <v>0</v>
      </c>
      <c r="N51" s="349">
        <v>0</v>
      </c>
      <c r="O51" s="349">
        <v>132630</v>
      </c>
      <c r="P51" s="349">
        <v>27236.05</v>
      </c>
      <c r="Q51" s="349">
        <f>'ACP_Agri_9(ii)'!M51+ACP_MSME_10!C51+'ACP_PS_11(i)'!C51+'ACP_PS_11(i)'!H51+'ACP_PS_11(i)'!M51+'ACP_PS_11(ii)'!C51+H51+M51</f>
        <v>17402</v>
      </c>
      <c r="R51" s="349">
        <f>'ACP_Agri_9(ii)'!N51+ACP_MSME_10!D51+'ACP_PS_11(i)'!D51+'ACP_PS_11(i)'!I51+'ACP_PS_11(i)'!N51+'ACP_PS_11(ii)'!D51+I51+N51</f>
        <v>45630</v>
      </c>
      <c r="S51" s="349">
        <f>'ACP_Agri_9(ii)'!O51+ACP_MSME_10!O51+'ACP_PS_11(i)'!E51+'ACP_PS_11(i)'!J51+'ACP_PS_11(i)'!O51+'ACP_PS_11(ii)'!E51+J51+O51</f>
        <v>285299</v>
      </c>
      <c r="T51" s="349">
        <f>'ACP_Agri_9(ii)'!P51+ACP_MSME_10!P51+'ACP_PS_11(i)'!F51+'ACP_PS_11(i)'!K51+'ACP_PS_11(i)'!P51+'ACP_PS_11(ii)'!F51+K51+P51</f>
        <v>59673.229999999996</v>
      </c>
      <c r="U51" s="348">
        <f t="shared" si="2"/>
        <v>130.77630944554022</v>
      </c>
      <c r="V51" s="343"/>
      <c r="W51" s="343"/>
    </row>
    <row r="52" spans="1:23" ht="12.75" customHeight="1" x14ac:dyDescent="0.2">
      <c r="A52" s="190">
        <v>42</v>
      </c>
      <c r="B52" s="191" t="s">
        <v>55</v>
      </c>
      <c r="C52" s="347">
        <v>0</v>
      </c>
      <c r="D52" s="347">
        <v>0</v>
      </c>
      <c r="E52" s="347">
        <v>0</v>
      </c>
      <c r="F52" s="347">
        <v>0</v>
      </c>
      <c r="G52" s="348">
        <v>0</v>
      </c>
      <c r="H52" s="347">
        <v>54</v>
      </c>
      <c r="I52" s="347">
        <v>549</v>
      </c>
      <c r="J52" s="347">
        <v>0</v>
      </c>
      <c r="K52" s="347">
        <v>0</v>
      </c>
      <c r="L52" s="348">
        <f t="shared" si="23"/>
        <v>0</v>
      </c>
      <c r="M52" s="349">
        <v>0</v>
      </c>
      <c r="N52" s="349">
        <v>0</v>
      </c>
      <c r="O52" s="347">
        <v>12434</v>
      </c>
      <c r="P52" s="347">
        <v>5250</v>
      </c>
      <c r="Q52" s="349">
        <f>'ACP_Agri_9(ii)'!M52+ACP_MSME_10!C52+'ACP_PS_11(i)'!C52+'ACP_PS_11(i)'!H52+'ACP_PS_11(i)'!M52+'ACP_PS_11(ii)'!C52+H52+M52</f>
        <v>4364</v>
      </c>
      <c r="R52" s="349">
        <f>'ACP_Agri_9(ii)'!N52+ACP_MSME_10!D52+'ACP_PS_11(i)'!D52+'ACP_PS_11(i)'!I52+'ACP_PS_11(i)'!N52+'ACP_PS_11(ii)'!D52+I52+N52</f>
        <v>17869</v>
      </c>
      <c r="S52" s="349">
        <f>'ACP_Agri_9(ii)'!O52+ACP_MSME_10!O52+'ACP_PS_11(i)'!E52+'ACP_PS_11(i)'!J52+'ACP_PS_11(i)'!O52+'ACP_PS_11(ii)'!E52+J52+O52</f>
        <v>59231</v>
      </c>
      <c r="T52" s="349">
        <f>'ACP_Agri_9(ii)'!P52+ACP_MSME_10!P52+'ACP_PS_11(i)'!F52+'ACP_PS_11(i)'!K52+'ACP_PS_11(i)'!P52+'ACP_PS_11(ii)'!F52+K52+P52</f>
        <v>34238</v>
      </c>
      <c r="U52" s="348">
        <f t="shared" si="2"/>
        <v>191.60557389893111</v>
      </c>
      <c r="V52" s="343"/>
      <c r="W52" s="343"/>
    </row>
    <row r="53" spans="1:23" ht="12.75" customHeight="1" x14ac:dyDescent="0.2">
      <c r="A53" s="190">
        <v>43</v>
      </c>
      <c r="B53" s="191" t="s">
        <v>56</v>
      </c>
      <c r="C53" s="347">
        <v>0</v>
      </c>
      <c r="D53" s="347">
        <v>0</v>
      </c>
      <c r="E53" s="347">
        <v>0</v>
      </c>
      <c r="F53" s="347">
        <v>0</v>
      </c>
      <c r="G53" s="348">
        <v>0</v>
      </c>
      <c r="H53" s="347">
        <v>14</v>
      </c>
      <c r="I53" s="347">
        <v>44</v>
      </c>
      <c r="J53" s="347">
        <v>0</v>
      </c>
      <c r="K53" s="347">
        <v>0</v>
      </c>
      <c r="L53" s="348">
        <f t="shared" si="23"/>
        <v>0</v>
      </c>
      <c r="M53" s="349">
        <v>1</v>
      </c>
      <c r="N53" s="349">
        <v>31</v>
      </c>
      <c r="O53" s="347">
        <v>3290</v>
      </c>
      <c r="P53" s="347">
        <v>449.04</v>
      </c>
      <c r="Q53" s="349">
        <f>'ACP_Agri_9(ii)'!M53+ACP_MSME_10!C53+'ACP_PS_11(i)'!C53+'ACP_PS_11(i)'!H53+'ACP_PS_11(i)'!M53+'ACP_PS_11(ii)'!C53+H53+M53</f>
        <v>2845</v>
      </c>
      <c r="R53" s="349">
        <f>'ACP_Agri_9(ii)'!N53+ACP_MSME_10!D53+'ACP_PS_11(i)'!D53+'ACP_PS_11(i)'!I53+'ACP_PS_11(i)'!N53+'ACP_PS_11(ii)'!D53+I53+N53</f>
        <v>13001</v>
      </c>
      <c r="S53" s="349">
        <f>'ACP_Agri_9(ii)'!O53+ACP_MSME_10!O53+'ACP_PS_11(i)'!E53+'ACP_PS_11(i)'!J53+'ACP_PS_11(i)'!O53+'ACP_PS_11(ii)'!E53+J53+O53</f>
        <v>24720</v>
      </c>
      <c r="T53" s="349">
        <f>'ACP_Agri_9(ii)'!P53+ACP_MSME_10!P53+'ACP_PS_11(i)'!F53+'ACP_PS_11(i)'!K53+'ACP_PS_11(i)'!P53+'ACP_PS_11(ii)'!F53+K53+P53</f>
        <v>7394.2999999999993</v>
      </c>
      <c r="U53" s="348">
        <f t="shared" si="2"/>
        <v>56.87485578032458</v>
      </c>
      <c r="V53" s="343"/>
      <c r="W53" s="343"/>
    </row>
    <row r="54" spans="1:23" ht="12.75" customHeight="1" x14ac:dyDescent="0.2">
      <c r="A54" s="190">
        <v>44</v>
      </c>
      <c r="B54" s="191" t="s">
        <v>57</v>
      </c>
      <c r="C54" s="349">
        <v>0</v>
      </c>
      <c r="D54" s="349">
        <v>0</v>
      </c>
      <c r="E54" s="349">
        <v>0</v>
      </c>
      <c r="F54" s="349">
        <v>0</v>
      </c>
      <c r="G54" s="348">
        <v>0</v>
      </c>
      <c r="H54" s="349">
        <v>14</v>
      </c>
      <c r="I54" s="349">
        <v>46</v>
      </c>
      <c r="J54" s="349">
        <v>0</v>
      </c>
      <c r="K54" s="349">
        <v>0</v>
      </c>
      <c r="L54" s="348">
        <f t="shared" si="23"/>
        <v>0</v>
      </c>
      <c r="M54" s="349">
        <v>0</v>
      </c>
      <c r="N54" s="349">
        <v>0</v>
      </c>
      <c r="O54" s="349">
        <v>3406</v>
      </c>
      <c r="P54" s="349">
        <v>1321.8</v>
      </c>
      <c r="Q54" s="349">
        <f>'ACP_Agri_9(ii)'!M54+ACP_MSME_10!C54+'ACP_PS_11(i)'!C54+'ACP_PS_11(i)'!H54+'ACP_PS_11(i)'!M54+'ACP_PS_11(ii)'!C54+H54+M54</f>
        <v>1872</v>
      </c>
      <c r="R54" s="349">
        <f>'ACP_Agri_9(ii)'!N54+ACP_MSME_10!D54+'ACP_PS_11(i)'!D54+'ACP_PS_11(i)'!I54+'ACP_PS_11(i)'!N54+'ACP_PS_11(ii)'!D54+I54+N54</f>
        <v>10165</v>
      </c>
      <c r="S54" s="349">
        <f>'ACP_Agri_9(ii)'!O54+ACP_MSME_10!O54+'ACP_PS_11(i)'!E54+'ACP_PS_11(i)'!J54+'ACP_PS_11(i)'!O54+'ACP_PS_11(ii)'!E54+J54+O54</f>
        <v>21007</v>
      </c>
      <c r="T54" s="349">
        <f>'ACP_Agri_9(ii)'!P54+ACP_MSME_10!P54+'ACP_PS_11(i)'!F54+'ACP_PS_11(i)'!K54+'ACP_PS_11(i)'!P54+'ACP_PS_11(ii)'!F54+K54+P54</f>
        <v>11400.68</v>
      </c>
      <c r="U54" s="348">
        <f t="shared" si="2"/>
        <v>112.15622233152976</v>
      </c>
      <c r="V54" s="343"/>
      <c r="W54" s="343"/>
    </row>
    <row r="55" spans="1:23" ht="12.75" customHeight="1" x14ac:dyDescent="0.2">
      <c r="A55" s="190">
        <v>45</v>
      </c>
      <c r="B55" s="191" t="s">
        <v>58</v>
      </c>
      <c r="C55" s="347">
        <v>0</v>
      </c>
      <c r="D55" s="347">
        <v>0</v>
      </c>
      <c r="E55" s="347">
        <v>0</v>
      </c>
      <c r="F55" s="347">
        <v>0</v>
      </c>
      <c r="G55" s="348">
        <v>0</v>
      </c>
      <c r="H55" s="347">
        <v>10</v>
      </c>
      <c r="I55" s="347">
        <v>30</v>
      </c>
      <c r="J55" s="347">
        <v>0</v>
      </c>
      <c r="K55" s="347">
        <v>0</v>
      </c>
      <c r="L55" s="348">
        <f t="shared" si="23"/>
        <v>0</v>
      </c>
      <c r="M55" s="349">
        <v>24</v>
      </c>
      <c r="N55" s="349">
        <v>166</v>
      </c>
      <c r="O55" s="347">
        <v>11875</v>
      </c>
      <c r="P55" s="347">
        <v>4846</v>
      </c>
      <c r="Q55" s="349">
        <f>'ACP_Agri_9(ii)'!M55+ACP_MSME_10!C55+'ACP_PS_11(i)'!C55+'ACP_PS_11(i)'!H55+'ACP_PS_11(i)'!M55+'ACP_PS_11(ii)'!C55+H55+M55</f>
        <v>7719</v>
      </c>
      <c r="R55" s="349">
        <f>'ACP_Agri_9(ii)'!N55+ACP_MSME_10!D55+'ACP_PS_11(i)'!D55+'ACP_PS_11(i)'!I55+'ACP_PS_11(i)'!N55+'ACP_PS_11(ii)'!D55+I55+N55</f>
        <v>15731</v>
      </c>
      <c r="S55" s="349">
        <f>'ACP_Agri_9(ii)'!O55+ACP_MSME_10!O55+'ACP_PS_11(i)'!E55+'ACP_PS_11(i)'!J55+'ACP_PS_11(i)'!O55+'ACP_PS_11(ii)'!E55+J55+O55</f>
        <v>44904</v>
      </c>
      <c r="T55" s="349">
        <f>'ACP_Agri_9(ii)'!P55+ACP_MSME_10!P55+'ACP_PS_11(i)'!F55+'ACP_PS_11(i)'!K55+'ACP_PS_11(i)'!P55+'ACP_PS_11(ii)'!F55+K55+P55</f>
        <v>19505</v>
      </c>
      <c r="U55" s="348">
        <f t="shared" si="2"/>
        <v>123.99084610005721</v>
      </c>
      <c r="V55" s="343"/>
      <c r="W55" s="343"/>
    </row>
    <row r="56" spans="1:23" s="160" customFormat="1" ht="12.75" customHeight="1" x14ac:dyDescent="0.2">
      <c r="A56" s="189"/>
      <c r="B56" s="194" t="s">
        <v>59</v>
      </c>
      <c r="C56" s="352">
        <f t="shared" ref="C56:F56" si="24">SUM(C48:C55)</f>
        <v>274</v>
      </c>
      <c r="D56" s="352">
        <f t="shared" si="24"/>
        <v>894</v>
      </c>
      <c r="E56" s="352">
        <f t="shared" si="24"/>
        <v>4</v>
      </c>
      <c r="F56" s="352">
        <f t="shared" si="24"/>
        <v>22.59</v>
      </c>
      <c r="G56" s="351">
        <f t="shared" ref="G56:G57" si="25">F56*100/D56</f>
        <v>2.5268456375838926</v>
      </c>
      <c r="H56" s="352">
        <f t="shared" ref="H56:K56" si="26">SUM(H48:H55)</f>
        <v>281</v>
      </c>
      <c r="I56" s="352">
        <f t="shared" si="26"/>
        <v>2041</v>
      </c>
      <c r="J56" s="352">
        <f t="shared" si="26"/>
        <v>0</v>
      </c>
      <c r="K56" s="352">
        <f t="shared" si="26"/>
        <v>0</v>
      </c>
      <c r="L56" s="351">
        <f t="shared" si="23"/>
        <v>0</v>
      </c>
      <c r="M56" s="352">
        <f t="shared" ref="M56:P56" si="27">SUM(M48:M55)</f>
        <v>42</v>
      </c>
      <c r="N56" s="352">
        <f t="shared" si="27"/>
        <v>335</v>
      </c>
      <c r="O56" s="352">
        <f t="shared" si="27"/>
        <v>202027</v>
      </c>
      <c r="P56" s="352">
        <f t="shared" si="27"/>
        <v>51417.62</v>
      </c>
      <c r="Q56" s="352">
        <f>'ACP_Agri_9(ii)'!M56+ACP_MSME_10!C56+'ACP_PS_11(i)'!C56+'ACP_PS_11(i)'!H56+'ACP_PS_11(i)'!M56+'ACP_PS_11(ii)'!C56+H56+M56</f>
        <v>66526</v>
      </c>
      <c r="R56" s="352">
        <f>'ACP_Agri_9(ii)'!N56+ACP_MSME_10!D56+'ACP_PS_11(i)'!D56+'ACP_PS_11(i)'!I56+'ACP_PS_11(i)'!N56+'ACP_PS_11(ii)'!D56+I56+N56</f>
        <v>220727</v>
      </c>
      <c r="S56" s="352">
        <f>'ACP_Agri_9(ii)'!O56+ACP_MSME_10!O56+'ACP_PS_11(i)'!E56+'ACP_PS_11(i)'!J56+'ACP_PS_11(i)'!O56+'ACP_PS_11(ii)'!E56+J56+O56</f>
        <v>634702</v>
      </c>
      <c r="T56" s="352">
        <f>'ACP_Agri_9(ii)'!P56+ACP_MSME_10!P56+'ACP_PS_11(i)'!F56+'ACP_PS_11(i)'!K56+'ACP_PS_11(i)'!P56+'ACP_PS_11(ii)'!F56+K56+P56</f>
        <v>301380.90000000002</v>
      </c>
      <c r="U56" s="351">
        <f t="shared" si="2"/>
        <v>136.54011516488697</v>
      </c>
      <c r="V56" s="344"/>
      <c r="W56" s="344"/>
    </row>
    <row r="57" spans="1:23" s="160" customFormat="1" ht="12.75" customHeight="1" x14ac:dyDescent="0.2">
      <c r="A57" s="194"/>
      <c r="B57" s="194" t="s">
        <v>7</v>
      </c>
      <c r="C57" s="352">
        <f t="shared" ref="C57:F57" si="28">C56+C47+C45+C42</f>
        <v>19337</v>
      </c>
      <c r="D57" s="352">
        <f t="shared" si="28"/>
        <v>70951</v>
      </c>
      <c r="E57" s="352">
        <f t="shared" si="28"/>
        <v>1339</v>
      </c>
      <c r="F57" s="352">
        <f t="shared" si="28"/>
        <v>9831.5</v>
      </c>
      <c r="G57" s="351">
        <f t="shared" si="25"/>
        <v>13.856746205127482</v>
      </c>
      <c r="H57" s="352">
        <f t="shared" ref="H57:K57" si="29">H56+H47+H45+H42</f>
        <v>18400</v>
      </c>
      <c r="I57" s="352">
        <f t="shared" si="29"/>
        <v>61705</v>
      </c>
      <c r="J57" s="352">
        <f t="shared" si="29"/>
        <v>73</v>
      </c>
      <c r="K57" s="352">
        <f t="shared" si="29"/>
        <v>1973</v>
      </c>
      <c r="L57" s="351">
        <f t="shared" si="23"/>
        <v>3.1974718418280528</v>
      </c>
      <c r="M57" s="352">
        <f t="shared" ref="M57:P57" si="30">M56+M47+M45+M42</f>
        <v>2855</v>
      </c>
      <c r="N57" s="352">
        <f t="shared" si="30"/>
        <v>20501</v>
      </c>
      <c r="O57" s="352">
        <f t="shared" si="30"/>
        <v>371308</v>
      </c>
      <c r="P57" s="352">
        <f t="shared" si="30"/>
        <v>199892.79</v>
      </c>
      <c r="Q57" s="352">
        <f>'ACP_Agri_9(ii)'!M57+ACP_MSME_10!C57+'ACP_PS_11(i)'!C57+'ACP_PS_11(i)'!H57+'ACP_PS_11(i)'!M57+'ACP_PS_11(ii)'!C57+H57+M57</f>
        <v>7082828</v>
      </c>
      <c r="R57" s="352">
        <f>'ACP_Agri_9(ii)'!N57+ACP_MSME_10!D57+'ACP_PS_11(i)'!D57+'ACP_PS_11(i)'!I57+'ACP_PS_11(i)'!N57+'ACP_PS_11(ii)'!D57+I57+N57</f>
        <v>19907726</v>
      </c>
      <c r="S57" s="352">
        <f>'ACP_Agri_9(ii)'!O57+ACP_MSME_10!O57+'ACP_PS_11(i)'!E57+'ACP_PS_11(i)'!J57+'ACP_PS_11(i)'!O57+'ACP_PS_11(ii)'!E57+J57+O57</f>
        <v>6154282</v>
      </c>
      <c r="T57" s="352">
        <f>'ACP_Agri_9(ii)'!P57+ACP_MSME_10!P57+'ACP_PS_11(i)'!F57+'ACP_PS_11(i)'!K57+'ACP_PS_11(i)'!P57+'ACP_PS_11(ii)'!F57+K57+P57</f>
        <v>10295552.617130401</v>
      </c>
      <c r="U57" s="351">
        <f t="shared" si="2"/>
        <v>51.716366887561144</v>
      </c>
      <c r="V57" s="344"/>
      <c r="W57" s="344"/>
    </row>
    <row r="58" spans="1:23" ht="13.5" customHeight="1" x14ac:dyDescent="0.2">
      <c r="A58" s="84"/>
      <c r="B58" s="84"/>
      <c r="C58" s="152"/>
      <c r="D58" s="152"/>
      <c r="E58" s="152"/>
      <c r="F58" s="152"/>
      <c r="G58" s="162"/>
      <c r="H58" s="152"/>
      <c r="I58" s="152"/>
      <c r="J58" s="152"/>
      <c r="K58" s="153" t="s">
        <v>164</v>
      </c>
      <c r="L58" s="162"/>
      <c r="M58" s="153"/>
      <c r="N58" s="152"/>
      <c r="O58" s="152"/>
      <c r="P58" s="152"/>
      <c r="Q58" s="152"/>
      <c r="R58" s="152"/>
      <c r="S58" s="153"/>
      <c r="T58" s="153"/>
      <c r="U58" s="162"/>
      <c r="V58" s="343"/>
      <c r="W58" s="343"/>
    </row>
    <row r="59" spans="1:23" ht="13.5" customHeight="1" x14ac:dyDescent="0.2">
      <c r="A59" s="84"/>
      <c r="B59" s="84"/>
      <c r="C59" s="152"/>
      <c r="D59" s="152"/>
      <c r="E59" s="152"/>
      <c r="F59" s="152"/>
      <c r="G59" s="162"/>
      <c r="H59" s="152"/>
      <c r="I59" s="152"/>
      <c r="J59" s="152"/>
      <c r="K59" s="152"/>
      <c r="L59" s="162"/>
      <c r="M59" s="152"/>
      <c r="N59" s="152"/>
      <c r="O59" s="152"/>
      <c r="P59" s="152"/>
      <c r="Q59" s="152">
        <v>7082828</v>
      </c>
      <c r="R59" s="152">
        <v>19907726</v>
      </c>
      <c r="S59" s="153"/>
      <c r="T59" s="153"/>
      <c r="U59" s="162"/>
      <c r="V59" s="343"/>
      <c r="W59" s="343"/>
    </row>
    <row r="60" spans="1:23" ht="13.5" customHeight="1" x14ac:dyDescent="0.2">
      <c r="A60" s="84"/>
      <c r="B60" s="84"/>
      <c r="C60" s="152"/>
      <c r="D60" s="152"/>
      <c r="E60" s="152"/>
      <c r="F60" s="152"/>
      <c r="G60" s="162"/>
      <c r="H60" s="152"/>
      <c r="I60" s="152"/>
      <c r="J60" s="152"/>
      <c r="K60" s="152"/>
      <c r="L60" s="162"/>
      <c r="M60" s="152"/>
      <c r="N60" s="152"/>
      <c r="O60" s="152"/>
      <c r="P60" s="152"/>
      <c r="Q60" s="152"/>
      <c r="R60" s="152"/>
      <c r="S60" s="153"/>
      <c r="T60" s="153"/>
      <c r="U60" s="162"/>
      <c r="V60" s="343"/>
      <c r="W60" s="343"/>
    </row>
    <row r="61" spans="1:23" ht="13.5" customHeight="1" x14ac:dyDescent="0.2">
      <c r="A61" s="84"/>
      <c r="B61" s="84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3"/>
      <c r="T61" s="153"/>
      <c r="U61" s="162"/>
      <c r="V61" s="343"/>
      <c r="W61" s="343"/>
    </row>
    <row r="62" spans="1:23" ht="13.5" customHeight="1" x14ac:dyDescent="0.2">
      <c r="A62" s="84"/>
      <c r="B62" s="84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>
        <f>199077+13743</f>
        <v>212820</v>
      </c>
      <c r="R62" s="152"/>
      <c r="S62" s="152">
        <f>117188+102955</f>
        <v>220143</v>
      </c>
      <c r="T62" s="152"/>
      <c r="U62" s="152"/>
      <c r="V62" s="343"/>
      <c r="W62" s="343"/>
    </row>
    <row r="63" spans="1:23" ht="13.5" customHeight="1" x14ac:dyDescent="0.2">
      <c r="A63" s="84"/>
      <c r="B63" s="84"/>
      <c r="C63" s="152"/>
      <c r="D63" s="152"/>
      <c r="E63" s="152"/>
      <c r="F63" s="152"/>
      <c r="G63" s="162"/>
      <c r="H63" s="152"/>
      <c r="I63" s="152"/>
      <c r="J63" s="152"/>
      <c r="K63" s="152"/>
      <c r="L63" s="162"/>
      <c r="M63" s="152"/>
      <c r="N63" s="152"/>
      <c r="O63" s="152"/>
      <c r="P63" s="152"/>
      <c r="Q63" s="152"/>
      <c r="R63" s="152"/>
      <c r="S63" s="153"/>
      <c r="T63" s="153"/>
      <c r="U63" s="162"/>
      <c r="V63" s="343"/>
      <c r="W63" s="343"/>
    </row>
    <row r="64" spans="1:23" ht="13.5" customHeight="1" x14ac:dyDescent="0.2">
      <c r="A64" s="84"/>
      <c r="B64" s="84"/>
      <c r="C64" s="152"/>
      <c r="D64" s="152"/>
      <c r="E64" s="152"/>
      <c r="F64" s="152"/>
      <c r="G64" s="162"/>
      <c r="H64" s="152"/>
      <c r="I64" s="152"/>
      <c r="J64" s="152"/>
      <c r="K64" s="152"/>
      <c r="L64" s="162"/>
      <c r="M64" s="152"/>
      <c r="N64" s="152"/>
      <c r="O64" s="152"/>
      <c r="P64" s="152"/>
      <c r="Q64" s="152"/>
      <c r="R64" s="152"/>
      <c r="S64" s="153"/>
      <c r="T64" s="153"/>
      <c r="U64" s="162"/>
      <c r="V64" s="343"/>
      <c r="W64" s="343"/>
    </row>
    <row r="65" spans="1:23" ht="13.5" customHeight="1" x14ac:dyDescent="0.2">
      <c r="A65" s="84"/>
      <c r="B65" s="84"/>
      <c r="C65" s="152"/>
      <c r="D65" s="152"/>
      <c r="E65" s="152"/>
      <c r="F65" s="152"/>
      <c r="G65" s="162"/>
      <c r="H65" s="152"/>
      <c r="I65" s="152"/>
      <c r="J65" s="152"/>
      <c r="K65" s="152"/>
      <c r="L65" s="162"/>
      <c r="M65" s="152"/>
      <c r="N65" s="152"/>
      <c r="O65" s="152"/>
      <c r="P65" s="152"/>
      <c r="Q65" s="152"/>
      <c r="R65" s="152"/>
      <c r="S65" s="153"/>
      <c r="T65" s="153"/>
      <c r="U65" s="162"/>
      <c r="V65" s="343"/>
      <c r="W65" s="343"/>
    </row>
    <row r="66" spans="1:23" ht="13.5" customHeight="1" x14ac:dyDescent="0.2">
      <c r="A66" s="84"/>
      <c r="B66" s="84"/>
      <c r="C66" s="152"/>
      <c r="D66" s="152"/>
      <c r="E66" s="152"/>
      <c r="F66" s="152"/>
      <c r="G66" s="162"/>
      <c r="H66" s="152"/>
      <c r="I66" s="152"/>
      <c r="J66" s="152"/>
      <c r="K66" s="152"/>
      <c r="L66" s="162"/>
      <c r="M66" s="152"/>
      <c r="N66" s="152"/>
      <c r="O66" s="152"/>
      <c r="P66" s="152"/>
      <c r="Q66" s="152"/>
      <c r="R66" s="152"/>
      <c r="S66" s="153"/>
      <c r="T66" s="153"/>
      <c r="U66" s="162"/>
      <c r="V66" s="343"/>
      <c r="W66" s="343"/>
    </row>
    <row r="67" spans="1:23" ht="13.5" customHeight="1" x14ac:dyDescent="0.2">
      <c r="A67" s="84"/>
      <c r="B67" s="84"/>
      <c r="C67" s="152"/>
      <c r="D67" s="152"/>
      <c r="E67" s="152"/>
      <c r="F67" s="152"/>
      <c r="G67" s="162"/>
      <c r="H67" s="152"/>
      <c r="I67" s="152"/>
      <c r="J67" s="152"/>
      <c r="K67" s="152"/>
      <c r="L67" s="162"/>
      <c r="M67" s="152"/>
      <c r="N67" s="152"/>
      <c r="O67" s="152"/>
      <c r="P67" s="152"/>
      <c r="Q67" s="152"/>
      <c r="R67" s="152"/>
      <c r="S67" s="153"/>
      <c r="T67" s="153"/>
      <c r="U67" s="162"/>
      <c r="V67" s="343"/>
      <c r="W67" s="343"/>
    </row>
    <row r="68" spans="1:23" ht="13.5" customHeight="1" x14ac:dyDescent="0.2">
      <c r="A68" s="84"/>
      <c r="B68" s="84"/>
      <c r="C68" s="152"/>
      <c r="D68" s="152"/>
      <c r="E68" s="152"/>
      <c r="F68" s="152"/>
      <c r="G68" s="162"/>
      <c r="H68" s="152"/>
      <c r="I68" s="152"/>
      <c r="J68" s="152"/>
      <c r="K68" s="152"/>
      <c r="L68" s="162"/>
      <c r="M68" s="152"/>
      <c r="N68" s="152"/>
      <c r="O68" s="152"/>
      <c r="P68" s="152"/>
      <c r="Q68" s="152"/>
      <c r="R68" s="152"/>
      <c r="S68" s="153"/>
      <c r="T68" s="153"/>
      <c r="U68" s="162"/>
      <c r="V68" s="343"/>
      <c r="W68" s="343"/>
    </row>
    <row r="69" spans="1:23" ht="13.5" customHeight="1" x14ac:dyDescent="0.2">
      <c r="A69" s="84"/>
      <c r="B69" s="84"/>
      <c r="C69" s="152"/>
      <c r="D69" s="152"/>
      <c r="E69" s="152"/>
      <c r="F69" s="152"/>
      <c r="G69" s="162"/>
      <c r="H69" s="152"/>
      <c r="I69" s="152"/>
      <c r="J69" s="152"/>
      <c r="K69" s="152"/>
      <c r="L69" s="162"/>
      <c r="M69" s="152"/>
      <c r="N69" s="152"/>
      <c r="O69" s="152"/>
      <c r="P69" s="152"/>
      <c r="Q69" s="152"/>
      <c r="R69" s="152"/>
      <c r="S69" s="153"/>
      <c r="T69" s="153"/>
      <c r="U69" s="162"/>
      <c r="V69" s="343"/>
      <c r="W69" s="343"/>
    </row>
    <row r="70" spans="1:23" ht="13.5" customHeight="1" x14ac:dyDescent="0.2">
      <c r="A70" s="84"/>
      <c r="B70" s="84"/>
      <c r="C70" s="152"/>
      <c r="D70" s="152"/>
      <c r="E70" s="152"/>
      <c r="F70" s="152"/>
      <c r="G70" s="162"/>
      <c r="H70" s="152"/>
      <c r="I70" s="152"/>
      <c r="J70" s="152"/>
      <c r="K70" s="152"/>
      <c r="L70" s="162"/>
      <c r="M70" s="152"/>
      <c r="N70" s="152"/>
      <c r="O70" s="152"/>
      <c r="P70" s="152"/>
      <c r="Q70" s="152"/>
      <c r="R70" s="152"/>
      <c r="S70" s="153"/>
      <c r="T70" s="153"/>
      <c r="U70" s="162"/>
      <c r="V70" s="343"/>
      <c r="W70" s="343"/>
    </row>
    <row r="71" spans="1:23" ht="13.5" customHeight="1" x14ac:dyDescent="0.2">
      <c r="A71" s="84"/>
      <c r="B71" s="84"/>
      <c r="C71" s="152"/>
      <c r="D71" s="152"/>
      <c r="E71" s="152"/>
      <c r="F71" s="152"/>
      <c r="G71" s="162"/>
      <c r="H71" s="152"/>
      <c r="I71" s="152"/>
      <c r="J71" s="152"/>
      <c r="K71" s="152"/>
      <c r="L71" s="162"/>
      <c r="M71" s="152"/>
      <c r="N71" s="152"/>
      <c r="O71" s="152"/>
      <c r="P71" s="152"/>
      <c r="Q71" s="152"/>
      <c r="R71" s="152"/>
      <c r="S71" s="153"/>
      <c r="T71" s="153"/>
      <c r="U71" s="162"/>
      <c r="V71" s="343"/>
      <c r="W71" s="343"/>
    </row>
    <row r="72" spans="1:23" ht="13.5" customHeight="1" x14ac:dyDescent="0.2">
      <c r="A72" s="84"/>
      <c r="B72" s="84"/>
      <c r="C72" s="152"/>
      <c r="D72" s="152"/>
      <c r="E72" s="152"/>
      <c r="F72" s="152"/>
      <c r="G72" s="162"/>
      <c r="H72" s="152"/>
      <c r="I72" s="152"/>
      <c r="J72" s="152"/>
      <c r="K72" s="152"/>
      <c r="L72" s="162"/>
      <c r="M72" s="152"/>
      <c r="N72" s="152"/>
      <c r="O72" s="152"/>
      <c r="P72" s="152"/>
      <c r="Q72" s="152"/>
      <c r="R72" s="152"/>
      <c r="S72" s="153"/>
      <c r="T72" s="153"/>
      <c r="U72" s="162"/>
      <c r="V72" s="343"/>
      <c r="W72" s="343"/>
    </row>
    <row r="73" spans="1:23" ht="13.5" customHeight="1" x14ac:dyDescent="0.2">
      <c r="A73" s="84"/>
      <c r="B73" s="84"/>
      <c r="C73" s="152"/>
      <c r="D73" s="152"/>
      <c r="E73" s="152"/>
      <c r="F73" s="152"/>
      <c r="G73" s="162"/>
      <c r="H73" s="152"/>
      <c r="I73" s="152"/>
      <c r="J73" s="152"/>
      <c r="K73" s="152"/>
      <c r="L73" s="162"/>
      <c r="M73" s="152"/>
      <c r="N73" s="152"/>
      <c r="O73" s="152"/>
      <c r="P73" s="152"/>
      <c r="Q73" s="152"/>
      <c r="R73" s="152"/>
      <c r="S73" s="153"/>
      <c r="T73" s="153"/>
      <c r="U73" s="162"/>
      <c r="V73" s="343"/>
      <c r="W73" s="343"/>
    </row>
    <row r="74" spans="1:23" ht="13.5" customHeight="1" x14ac:dyDescent="0.2">
      <c r="A74" s="84"/>
      <c r="B74" s="84"/>
      <c r="C74" s="152"/>
      <c r="D74" s="152"/>
      <c r="E74" s="152"/>
      <c r="F74" s="152"/>
      <c r="G74" s="162"/>
      <c r="H74" s="152"/>
      <c r="I74" s="152"/>
      <c r="J74" s="152"/>
      <c r="K74" s="152"/>
      <c r="L74" s="162"/>
      <c r="M74" s="152"/>
      <c r="N74" s="152"/>
      <c r="O74" s="152"/>
      <c r="P74" s="152"/>
      <c r="Q74" s="152"/>
      <c r="R74" s="152"/>
      <c r="S74" s="153"/>
      <c r="T74" s="153"/>
      <c r="U74" s="162"/>
      <c r="V74" s="343"/>
      <c r="W74" s="343"/>
    </row>
    <row r="75" spans="1:23" ht="13.5" customHeight="1" x14ac:dyDescent="0.2">
      <c r="A75" s="84"/>
      <c r="B75" s="84"/>
      <c r="C75" s="152"/>
      <c r="D75" s="152"/>
      <c r="E75" s="152"/>
      <c r="F75" s="152"/>
      <c r="G75" s="162"/>
      <c r="H75" s="152"/>
      <c r="I75" s="152"/>
      <c r="J75" s="152"/>
      <c r="K75" s="152"/>
      <c r="L75" s="162"/>
      <c r="M75" s="152"/>
      <c r="N75" s="152"/>
      <c r="O75" s="152"/>
      <c r="P75" s="152"/>
      <c r="Q75" s="152"/>
      <c r="R75" s="152"/>
      <c r="S75" s="153"/>
      <c r="T75" s="153"/>
      <c r="U75" s="162"/>
      <c r="V75" s="343"/>
      <c r="W75" s="343"/>
    </row>
    <row r="76" spans="1:23" ht="13.5" customHeight="1" x14ac:dyDescent="0.2">
      <c r="A76" s="84"/>
      <c r="B76" s="84"/>
      <c r="C76" s="152"/>
      <c r="D76" s="152"/>
      <c r="E76" s="152"/>
      <c r="F76" s="152"/>
      <c r="G76" s="162"/>
      <c r="H76" s="152"/>
      <c r="I76" s="152"/>
      <c r="J76" s="152"/>
      <c r="K76" s="152"/>
      <c r="L76" s="162"/>
      <c r="M76" s="152"/>
      <c r="N76" s="152"/>
      <c r="O76" s="152"/>
      <c r="P76" s="152"/>
      <c r="Q76" s="152"/>
      <c r="R76" s="152"/>
      <c r="S76" s="153"/>
      <c r="T76" s="153"/>
      <c r="U76" s="162"/>
      <c r="V76" s="343"/>
      <c r="W76" s="343"/>
    </row>
    <row r="77" spans="1:23" ht="13.5" customHeight="1" x14ac:dyDescent="0.2">
      <c r="A77" s="84"/>
      <c r="B77" s="84"/>
      <c r="C77" s="152"/>
      <c r="D77" s="152"/>
      <c r="E77" s="152"/>
      <c r="F77" s="152"/>
      <c r="G77" s="162"/>
      <c r="H77" s="152"/>
      <c r="I77" s="152"/>
      <c r="J77" s="152"/>
      <c r="K77" s="152"/>
      <c r="L77" s="162"/>
      <c r="M77" s="152"/>
      <c r="N77" s="152"/>
      <c r="O77" s="152"/>
      <c r="P77" s="152"/>
      <c r="Q77" s="152"/>
      <c r="R77" s="152"/>
      <c r="S77" s="153"/>
      <c r="T77" s="153"/>
      <c r="U77" s="162"/>
      <c r="V77" s="343"/>
      <c r="W77" s="343"/>
    </row>
    <row r="78" spans="1:23" ht="13.5" customHeight="1" x14ac:dyDescent="0.2">
      <c r="A78" s="84"/>
      <c r="B78" s="84"/>
      <c r="C78" s="152"/>
      <c r="D78" s="152"/>
      <c r="E78" s="152"/>
      <c r="F78" s="152"/>
      <c r="G78" s="162"/>
      <c r="H78" s="152"/>
      <c r="I78" s="152"/>
      <c r="J78" s="152"/>
      <c r="K78" s="152"/>
      <c r="L78" s="162"/>
      <c r="M78" s="152"/>
      <c r="N78" s="152"/>
      <c r="O78" s="152"/>
      <c r="P78" s="152"/>
      <c r="Q78" s="152"/>
      <c r="R78" s="152"/>
      <c r="S78" s="153"/>
      <c r="T78" s="153"/>
      <c r="U78" s="162"/>
      <c r="V78" s="343"/>
      <c r="W78" s="343"/>
    </row>
    <row r="79" spans="1:23" ht="13.5" customHeight="1" x14ac:dyDescent="0.2">
      <c r="A79" s="84"/>
      <c r="B79" s="84"/>
      <c r="C79" s="152"/>
      <c r="D79" s="152"/>
      <c r="E79" s="152"/>
      <c r="F79" s="152"/>
      <c r="G79" s="162"/>
      <c r="H79" s="152"/>
      <c r="I79" s="152"/>
      <c r="J79" s="152"/>
      <c r="K79" s="152"/>
      <c r="L79" s="162"/>
      <c r="M79" s="152"/>
      <c r="N79" s="152"/>
      <c r="O79" s="152"/>
      <c r="P79" s="152"/>
      <c r="Q79" s="152"/>
      <c r="R79" s="152"/>
      <c r="S79" s="153"/>
      <c r="T79" s="153"/>
      <c r="U79" s="162"/>
      <c r="V79" s="343"/>
      <c r="W79" s="343"/>
    </row>
    <row r="80" spans="1:23" ht="13.5" customHeight="1" x14ac:dyDescent="0.2">
      <c r="A80" s="84"/>
      <c r="B80" s="84"/>
      <c r="C80" s="152"/>
      <c r="D80" s="152"/>
      <c r="E80" s="152"/>
      <c r="F80" s="152"/>
      <c r="G80" s="162"/>
      <c r="H80" s="152"/>
      <c r="I80" s="152"/>
      <c r="J80" s="152"/>
      <c r="K80" s="152"/>
      <c r="L80" s="162"/>
      <c r="M80" s="152"/>
      <c r="N80" s="152"/>
      <c r="O80" s="152"/>
      <c r="P80" s="152"/>
      <c r="Q80" s="152"/>
      <c r="R80" s="152"/>
      <c r="S80" s="153"/>
      <c r="T80" s="153"/>
      <c r="U80" s="162"/>
      <c r="V80" s="343"/>
      <c r="W80" s="343"/>
    </row>
    <row r="81" spans="1:23" ht="13.5" customHeight="1" x14ac:dyDescent="0.2">
      <c r="A81" s="84"/>
      <c r="B81" s="84"/>
      <c r="C81" s="152"/>
      <c r="D81" s="152"/>
      <c r="E81" s="152"/>
      <c r="F81" s="152"/>
      <c r="G81" s="162"/>
      <c r="H81" s="152"/>
      <c r="I81" s="152"/>
      <c r="J81" s="152"/>
      <c r="K81" s="152"/>
      <c r="L81" s="162"/>
      <c r="M81" s="152"/>
      <c r="N81" s="152"/>
      <c r="O81" s="152"/>
      <c r="P81" s="152"/>
      <c r="Q81" s="152"/>
      <c r="R81" s="152"/>
      <c r="S81" s="153"/>
      <c r="T81" s="153"/>
      <c r="U81" s="162"/>
      <c r="V81" s="343"/>
      <c r="W81" s="343"/>
    </row>
    <row r="82" spans="1:23" ht="13.5" customHeight="1" x14ac:dyDescent="0.2">
      <c r="A82" s="84"/>
      <c r="B82" s="84"/>
      <c r="C82" s="152"/>
      <c r="D82" s="152"/>
      <c r="E82" s="152"/>
      <c r="F82" s="152"/>
      <c r="G82" s="162"/>
      <c r="H82" s="152"/>
      <c r="I82" s="152"/>
      <c r="J82" s="152"/>
      <c r="K82" s="152"/>
      <c r="L82" s="162"/>
      <c r="M82" s="152"/>
      <c r="N82" s="152"/>
      <c r="O82" s="152"/>
      <c r="P82" s="152"/>
      <c r="Q82" s="152"/>
      <c r="R82" s="152"/>
      <c r="S82" s="153"/>
      <c r="T82" s="153"/>
      <c r="U82" s="162"/>
      <c r="V82" s="343"/>
      <c r="W82" s="343"/>
    </row>
    <row r="83" spans="1:23" ht="13.5" customHeight="1" x14ac:dyDescent="0.2">
      <c r="A83" s="84"/>
      <c r="B83" s="84"/>
      <c r="C83" s="152"/>
      <c r="D83" s="152"/>
      <c r="E83" s="152"/>
      <c r="F83" s="152"/>
      <c r="G83" s="162"/>
      <c r="H83" s="152"/>
      <c r="I83" s="152"/>
      <c r="J83" s="152"/>
      <c r="K83" s="152"/>
      <c r="L83" s="162"/>
      <c r="M83" s="152"/>
      <c r="N83" s="152"/>
      <c r="O83" s="152"/>
      <c r="P83" s="152"/>
      <c r="Q83" s="152"/>
      <c r="R83" s="152"/>
      <c r="S83" s="153"/>
      <c r="T83" s="153"/>
      <c r="U83" s="162"/>
      <c r="V83" s="343"/>
      <c r="W83" s="343"/>
    </row>
    <row r="84" spans="1:23" ht="13.5" customHeight="1" x14ac:dyDescent="0.2">
      <c r="A84" s="84"/>
      <c r="B84" s="84"/>
      <c r="C84" s="152"/>
      <c r="D84" s="152"/>
      <c r="E84" s="152"/>
      <c r="F84" s="152"/>
      <c r="G84" s="162"/>
      <c r="H84" s="152"/>
      <c r="I84" s="152"/>
      <c r="J84" s="152"/>
      <c r="K84" s="152"/>
      <c r="L84" s="162"/>
      <c r="M84" s="152"/>
      <c r="N84" s="152"/>
      <c r="O84" s="152"/>
      <c r="P84" s="152"/>
      <c r="Q84" s="152"/>
      <c r="R84" s="152"/>
      <c r="S84" s="153"/>
      <c r="T84" s="153"/>
      <c r="U84" s="162"/>
      <c r="V84" s="343"/>
      <c r="W84" s="343"/>
    </row>
    <row r="85" spans="1:23" ht="13.5" customHeight="1" x14ac:dyDescent="0.2">
      <c r="A85" s="84"/>
      <c r="B85" s="84"/>
      <c r="C85" s="152"/>
      <c r="D85" s="152"/>
      <c r="E85" s="152"/>
      <c r="F85" s="152"/>
      <c r="G85" s="162"/>
      <c r="H85" s="152"/>
      <c r="I85" s="152"/>
      <c r="J85" s="152"/>
      <c r="K85" s="152"/>
      <c r="L85" s="162"/>
      <c r="M85" s="152"/>
      <c r="N85" s="152"/>
      <c r="O85" s="152"/>
      <c r="P85" s="152"/>
      <c r="Q85" s="152"/>
      <c r="R85" s="152"/>
      <c r="S85" s="153"/>
      <c r="T85" s="153"/>
      <c r="U85" s="162"/>
      <c r="V85" s="343"/>
      <c r="W85" s="343"/>
    </row>
    <row r="86" spans="1:23" ht="13.5" customHeight="1" x14ac:dyDescent="0.2">
      <c r="A86" s="84"/>
      <c r="B86" s="84"/>
      <c r="C86" s="152"/>
      <c r="D86" s="152"/>
      <c r="E86" s="152"/>
      <c r="F86" s="152"/>
      <c r="G86" s="162"/>
      <c r="H86" s="152"/>
      <c r="I86" s="152"/>
      <c r="J86" s="152"/>
      <c r="K86" s="152"/>
      <c r="L86" s="162"/>
      <c r="M86" s="152"/>
      <c r="N86" s="152"/>
      <c r="O86" s="152"/>
      <c r="P86" s="152"/>
      <c r="Q86" s="152"/>
      <c r="R86" s="152"/>
      <c r="S86" s="153"/>
      <c r="T86" s="153"/>
      <c r="U86" s="162"/>
      <c r="V86" s="343"/>
      <c r="W86" s="343"/>
    </row>
    <row r="87" spans="1:23" ht="13.5" customHeight="1" x14ac:dyDescent="0.2">
      <c r="A87" s="84"/>
      <c r="B87" s="84"/>
      <c r="C87" s="152"/>
      <c r="D87" s="152"/>
      <c r="E87" s="152"/>
      <c r="F87" s="152"/>
      <c r="G87" s="162"/>
      <c r="H87" s="152"/>
      <c r="I87" s="152"/>
      <c r="J87" s="152"/>
      <c r="K87" s="152"/>
      <c r="L87" s="162"/>
      <c r="M87" s="152"/>
      <c r="N87" s="152"/>
      <c r="O87" s="152"/>
      <c r="P87" s="152"/>
      <c r="Q87" s="152"/>
      <c r="R87" s="152"/>
      <c r="S87" s="153"/>
      <c r="T87" s="153"/>
      <c r="U87" s="162"/>
      <c r="V87" s="343"/>
      <c r="W87" s="343"/>
    </row>
    <row r="88" spans="1:23" ht="13.5" customHeight="1" x14ac:dyDescent="0.2">
      <c r="A88" s="84"/>
      <c r="B88" s="84"/>
      <c r="C88" s="152"/>
      <c r="D88" s="152"/>
      <c r="E88" s="152"/>
      <c r="F88" s="152"/>
      <c r="G88" s="162"/>
      <c r="H88" s="152"/>
      <c r="I88" s="152"/>
      <c r="J88" s="152"/>
      <c r="K88" s="152"/>
      <c r="L88" s="162"/>
      <c r="M88" s="152"/>
      <c r="N88" s="152"/>
      <c r="O88" s="152"/>
      <c r="P88" s="152"/>
      <c r="Q88" s="152"/>
      <c r="R88" s="152"/>
      <c r="S88" s="153"/>
      <c r="T88" s="153"/>
      <c r="U88" s="162"/>
      <c r="V88" s="343"/>
      <c r="W88" s="343"/>
    </row>
    <row r="89" spans="1:23" ht="13.5" customHeight="1" x14ac:dyDescent="0.2">
      <c r="A89" s="84"/>
      <c r="B89" s="84"/>
      <c r="C89" s="152"/>
      <c r="D89" s="152"/>
      <c r="E89" s="152"/>
      <c r="F89" s="152"/>
      <c r="G89" s="162"/>
      <c r="H89" s="152"/>
      <c r="I89" s="152"/>
      <c r="J89" s="152"/>
      <c r="K89" s="152"/>
      <c r="L89" s="162"/>
      <c r="M89" s="152"/>
      <c r="N89" s="152"/>
      <c r="O89" s="152"/>
      <c r="P89" s="152"/>
      <c r="Q89" s="152"/>
      <c r="R89" s="152"/>
      <c r="S89" s="153"/>
      <c r="T89" s="153"/>
      <c r="U89" s="162"/>
      <c r="V89" s="343"/>
      <c r="W89" s="343"/>
    </row>
    <row r="90" spans="1:23" ht="13.5" customHeight="1" x14ac:dyDescent="0.2">
      <c r="A90" s="84"/>
      <c r="B90" s="84"/>
      <c r="C90" s="152"/>
      <c r="D90" s="152"/>
      <c r="E90" s="152"/>
      <c r="F90" s="152"/>
      <c r="G90" s="162"/>
      <c r="H90" s="152"/>
      <c r="I90" s="152"/>
      <c r="J90" s="152"/>
      <c r="K90" s="152"/>
      <c r="L90" s="162"/>
      <c r="M90" s="152"/>
      <c r="N90" s="152"/>
      <c r="O90" s="152"/>
      <c r="P90" s="152"/>
      <c r="Q90" s="152"/>
      <c r="R90" s="152"/>
      <c r="S90" s="153"/>
      <c r="T90" s="153"/>
      <c r="U90" s="162"/>
      <c r="V90" s="343"/>
      <c r="W90" s="343"/>
    </row>
    <row r="91" spans="1:23" ht="13.5" customHeight="1" x14ac:dyDescent="0.2">
      <c r="A91" s="84"/>
      <c r="B91" s="84"/>
      <c r="C91" s="152"/>
      <c r="D91" s="152"/>
      <c r="E91" s="152"/>
      <c r="F91" s="152"/>
      <c r="G91" s="162"/>
      <c r="H91" s="152"/>
      <c r="I91" s="152"/>
      <c r="J91" s="152"/>
      <c r="K91" s="152"/>
      <c r="L91" s="162"/>
      <c r="M91" s="152"/>
      <c r="N91" s="152"/>
      <c r="O91" s="152"/>
      <c r="P91" s="152"/>
      <c r="Q91" s="152"/>
      <c r="R91" s="152"/>
      <c r="S91" s="153"/>
      <c r="T91" s="153"/>
      <c r="U91" s="162"/>
      <c r="V91" s="343"/>
      <c r="W91" s="343"/>
    </row>
    <row r="92" spans="1:23" ht="13.5" customHeight="1" x14ac:dyDescent="0.2">
      <c r="A92" s="84"/>
      <c r="B92" s="84"/>
      <c r="C92" s="152"/>
      <c r="D92" s="152"/>
      <c r="E92" s="152"/>
      <c r="F92" s="152"/>
      <c r="G92" s="162"/>
      <c r="H92" s="152"/>
      <c r="I92" s="152"/>
      <c r="J92" s="152"/>
      <c r="K92" s="152"/>
      <c r="L92" s="162"/>
      <c r="M92" s="152"/>
      <c r="N92" s="152"/>
      <c r="O92" s="152"/>
      <c r="P92" s="152"/>
      <c r="Q92" s="152"/>
      <c r="R92" s="152"/>
      <c r="S92" s="153"/>
      <c r="T92" s="153"/>
      <c r="U92" s="162"/>
      <c r="V92" s="343"/>
      <c r="W92" s="343"/>
    </row>
    <row r="93" spans="1:23" ht="13.5" customHeight="1" x14ac:dyDescent="0.2">
      <c r="A93" s="84"/>
      <c r="B93" s="84"/>
      <c r="C93" s="152"/>
      <c r="D93" s="152"/>
      <c r="E93" s="152"/>
      <c r="F93" s="152"/>
      <c r="G93" s="162"/>
      <c r="H93" s="152"/>
      <c r="I93" s="152"/>
      <c r="J93" s="152"/>
      <c r="K93" s="152"/>
      <c r="L93" s="162"/>
      <c r="M93" s="152"/>
      <c r="N93" s="152"/>
      <c r="O93" s="152"/>
      <c r="P93" s="152"/>
      <c r="Q93" s="152"/>
      <c r="R93" s="152"/>
      <c r="S93" s="153"/>
      <c r="T93" s="153"/>
      <c r="U93" s="162"/>
      <c r="V93" s="343"/>
      <c r="W93" s="343"/>
    </row>
    <row r="94" spans="1:23" ht="13.5" customHeight="1" x14ac:dyDescent="0.2">
      <c r="A94" s="84"/>
      <c r="B94" s="84"/>
      <c r="C94" s="152"/>
      <c r="D94" s="152"/>
      <c r="E94" s="152"/>
      <c r="F94" s="152"/>
      <c r="G94" s="162"/>
      <c r="H94" s="152"/>
      <c r="I94" s="152"/>
      <c r="J94" s="152"/>
      <c r="K94" s="152"/>
      <c r="L94" s="162"/>
      <c r="M94" s="152"/>
      <c r="N94" s="152"/>
      <c r="O94" s="152"/>
      <c r="P94" s="152"/>
      <c r="Q94" s="152"/>
      <c r="R94" s="152"/>
      <c r="S94" s="153"/>
      <c r="T94" s="153"/>
      <c r="U94" s="162"/>
      <c r="V94" s="343"/>
      <c r="W94" s="343"/>
    </row>
    <row r="95" spans="1:23" ht="13.5" customHeight="1" x14ac:dyDescent="0.2">
      <c r="A95" s="84"/>
      <c r="B95" s="84"/>
      <c r="C95" s="152"/>
      <c r="D95" s="152"/>
      <c r="E95" s="152"/>
      <c r="F95" s="152"/>
      <c r="G95" s="162"/>
      <c r="H95" s="152"/>
      <c r="I95" s="152"/>
      <c r="J95" s="152"/>
      <c r="K95" s="152"/>
      <c r="L95" s="162"/>
      <c r="M95" s="152"/>
      <c r="N95" s="152"/>
      <c r="O95" s="152"/>
      <c r="P95" s="152"/>
      <c r="Q95" s="152"/>
      <c r="R95" s="152"/>
      <c r="S95" s="153"/>
      <c r="T95" s="153"/>
      <c r="U95" s="162"/>
      <c r="V95" s="343"/>
      <c r="W95" s="343"/>
    </row>
    <row r="96" spans="1:23" ht="13.5" customHeight="1" x14ac:dyDescent="0.2">
      <c r="A96" s="84"/>
      <c r="B96" s="84"/>
      <c r="C96" s="152"/>
      <c r="D96" s="152"/>
      <c r="E96" s="152"/>
      <c r="F96" s="152"/>
      <c r="G96" s="162"/>
      <c r="H96" s="152"/>
      <c r="I96" s="152"/>
      <c r="J96" s="152"/>
      <c r="K96" s="152"/>
      <c r="L96" s="162"/>
      <c r="M96" s="152"/>
      <c r="N96" s="152"/>
      <c r="O96" s="152"/>
      <c r="P96" s="152"/>
      <c r="Q96" s="152"/>
      <c r="R96" s="152"/>
      <c r="S96" s="153"/>
      <c r="T96" s="153"/>
      <c r="U96" s="162"/>
      <c r="V96" s="343"/>
      <c r="W96" s="343"/>
    </row>
    <row r="97" spans="1:23" ht="13.5" customHeight="1" x14ac:dyDescent="0.2">
      <c r="A97" s="84"/>
      <c r="B97" s="84"/>
      <c r="C97" s="152"/>
      <c r="D97" s="152"/>
      <c r="E97" s="152"/>
      <c r="F97" s="152"/>
      <c r="G97" s="162"/>
      <c r="H97" s="152"/>
      <c r="I97" s="152"/>
      <c r="J97" s="152"/>
      <c r="K97" s="152"/>
      <c r="L97" s="162"/>
      <c r="M97" s="152"/>
      <c r="N97" s="152"/>
      <c r="O97" s="152"/>
      <c r="P97" s="152"/>
      <c r="Q97" s="152"/>
      <c r="R97" s="152"/>
      <c r="S97" s="153"/>
      <c r="T97" s="153"/>
      <c r="U97" s="162"/>
      <c r="V97" s="343"/>
      <c r="W97" s="343"/>
    </row>
    <row r="98" spans="1:23" ht="13.5" customHeight="1" x14ac:dyDescent="0.2">
      <c r="A98" s="84"/>
      <c r="B98" s="84"/>
      <c r="C98" s="152"/>
      <c r="D98" s="152"/>
      <c r="E98" s="152"/>
      <c r="F98" s="152"/>
      <c r="G98" s="162"/>
      <c r="H98" s="152"/>
      <c r="I98" s="152"/>
      <c r="J98" s="152"/>
      <c r="K98" s="152"/>
      <c r="L98" s="162"/>
      <c r="M98" s="152"/>
      <c r="N98" s="152"/>
      <c r="O98" s="152"/>
      <c r="P98" s="152"/>
      <c r="Q98" s="152"/>
      <c r="R98" s="152"/>
      <c r="S98" s="153"/>
      <c r="T98" s="153"/>
      <c r="U98" s="162"/>
      <c r="V98" s="343"/>
      <c r="W98" s="343"/>
    </row>
    <row r="99" spans="1:23" ht="13.5" customHeight="1" x14ac:dyDescent="0.2">
      <c r="A99" s="84"/>
      <c r="B99" s="84"/>
      <c r="C99" s="152"/>
      <c r="D99" s="152"/>
      <c r="E99" s="152"/>
      <c r="F99" s="152"/>
      <c r="G99" s="162"/>
      <c r="H99" s="152"/>
      <c r="I99" s="152"/>
      <c r="J99" s="152"/>
      <c r="K99" s="152"/>
      <c r="L99" s="162"/>
      <c r="M99" s="152"/>
      <c r="N99" s="152"/>
      <c r="O99" s="152"/>
      <c r="P99" s="152"/>
      <c r="Q99" s="152"/>
      <c r="R99" s="152"/>
      <c r="S99" s="153"/>
      <c r="T99" s="153"/>
      <c r="U99" s="162"/>
      <c r="V99" s="343"/>
      <c r="W99" s="343"/>
    </row>
    <row r="100" spans="1:23" ht="13.5" customHeight="1" x14ac:dyDescent="0.2">
      <c r="A100" s="84"/>
      <c r="B100" s="84"/>
      <c r="C100" s="152"/>
      <c r="D100" s="152"/>
      <c r="E100" s="152"/>
      <c r="F100" s="152"/>
      <c r="G100" s="162"/>
      <c r="H100" s="152"/>
      <c r="I100" s="152"/>
      <c r="J100" s="152"/>
      <c r="K100" s="152"/>
      <c r="L100" s="162"/>
      <c r="M100" s="152"/>
      <c r="N100" s="152"/>
      <c r="O100" s="152"/>
      <c r="P100" s="152"/>
      <c r="Q100" s="152"/>
      <c r="R100" s="152"/>
      <c r="S100" s="153"/>
      <c r="T100" s="153"/>
      <c r="U100" s="162"/>
      <c r="V100" s="343"/>
      <c r="W100" s="343"/>
    </row>
  </sheetData>
  <autoFilter ref="S5:T56"/>
  <mergeCells count="18">
    <mergeCell ref="U3:U5"/>
    <mergeCell ref="A1:T1"/>
    <mergeCell ref="A3:A5"/>
    <mergeCell ref="B3:B5"/>
    <mergeCell ref="S4:T4"/>
    <mergeCell ref="Q4:R4"/>
    <mergeCell ref="L3:L5"/>
    <mergeCell ref="C3:F3"/>
    <mergeCell ref="C4:D4"/>
    <mergeCell ref="E4:F4"/>
    <mergeCell ref="H3:K3"/>
    <mergeCell ref="G3:G5"/>
    <mergeCell ref="H4:I4"/>
    <mergeCell ref="J4:K4"/>
    <mergeCell ref="Q3:T3"/>
    <mergeCell ref="M3:P3"/>
    <mergeCell ref="M4:N4"/>
    <mergeCell ref="O4:P4"/>
  </mergeCells>
  <conditionalFormatting sqref="V1:W100">
    <cfRule type="cellIs" dxfId="21" priority="1" operator="greaterThan">
      <formula>100</formula>
    </cfRule>
  </conditionalFormatting>
  <pageMargins left="1" right="0.2" top="0.25" bottom="0.25" header="0" footer="0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tabSelected="1"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J60" sqref="J60"/>
    </sheetView>
  </sheetViews>
  <sheetFormatPr defaultColWidth="14.42578125" defaultRowHeight="15" customHeight="1" x14ac:dyDescent="0.2"/>
  <cols>
    <col min="1" max="1" width="4.42578125" style="110" customWidth="1"/>
    <col min="2" max="2" width="23.140625" style="110" customWidth="1"/>
    <col min="3" max="3" width="9.5703125" style="110" customWidth="1"/>
    <col min="4" max="4" width="9.85546875" style="110" customWidth="1"/>
    <col min="5" max="5" width="7" style="110" customWidth="1"/>
    <col min="6" max="6" width="7.5703125" style="110" customWidth="1"/>
    <col min="7" max="7" width="6.140625" style="110" customWidth="1"/>
    <col min="8" max="8" width="7.7109375" style="110" customWidth="1"/>
    <col min="9" max="9" width="7.42578125" style="110" customWidth="1"/>
    <col min="10" max="10" width="8.85546875" style="110" customWidth="1"/>
    <col min="11" max="11" width="8" style="110" customWidth="1"/>
    <col min="12" max="12" width="8.85546875" style="110" customWidth="1"/>
    <col min="13" max="13" width="8.7109375" style="110" customWidth="1"/>
    <col min="14" max="14" width="9" style="110" customWidth="1"/>
    <col min="15" max="15" width="8.85546875" style="110" customWidth="1"/>
    <col min="16" max="16" width="9" style="110" bestFit="1" customWidth="1"/>
    <col min="17" max="17" width="6.85546875" style="110" customWidth="1"/>
    <col min="18" max="16384" width="14.42578125" style="110"/>
  </cols>
  <sheetData>
    <row r="1" spans="1:17" ht="13.5" customHeight="1" x14ac:dyDescent="0.2">
      <c r="A1" s="406" t="s">
        <v>165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</row>
    <row r="2" spans="1:17" ht="13.5" customHeight="1" x14ac:dyDescent="0.2">
      <c r="A2" s="84"/>
      <c r="B2" s="87" t="s">
        <v>86</v>
      </c>
      <c r="C2" s="152"/>
      <c r="D2" s="152"/>
      <c r="E2" s="152"/>
      <c r="F2" s="152"/>
      <c r="G2" s="153"/>
      <c r="H2" s="153"/>
      <c r="I2" s="152"/>
      <c r="J2" s="152"/>
      <c r="K2" s="152"/>
      <c r="L2" s="152"/>
      <c r="M2" s="152"/>
      <c r="N2" s="152" t="s">
        <v>166</v>
      </c>
      <c r="O2" s="153"/>
      <c r="P2" s="153"/>
      <c r="Q2" s="152"/>
    </row>
    <row r="3" spans="1:17" ht="15" customHeight="1" x14ac:dyDescent="0.2">
      <c r="A3" s="424" t="s">
        <v>167</v>
      </c>
      <c r="B3" s="424" t="s">
        <v>168</v>
      </c>
      <c r="C3" s="446" t="s">
        <v>169</v>
      </c>
      <c r="D3" s="431"/>
      <c r="E3" s="419" t="s">
        <v>131</v>
      </c>
      <c r="F3" s="441"/>
      <c r="G3" s="419" t="s">
        <v>112</v>
      </c>
      <c r="H3" s="441"/>
      <c r="I3" s="419" t="s">
        <v>113</v>
      </c>
      <c r="J3" s="441"/>
      <c r="K3" s="419" t="s">
        <v>132</v>
      </c>
      <c r="L3" s="441"/>
      <c r="M3" s="419" t="s">
        <v>116</v>
      </c>
      <c r="N3" s="441"/>
      <c r="O3" s="419" t="s">
        <v>133</v>
      </c>
      <c r="P3" s="441"/>
      <c r="Q3" s="444" t="s">
        <v>170</v>
      </c>
    </row>
    <row r="4" spans="1:17" ht="15" customHeight="1" x14ac:dyDescent="0.2">
      <c r="A4" s="433"/>
      <c r="B4" s="433"/>
      <c r="C4" s="424" t="s">
        <v>95</v>
      </c>
      <c r="D4" s="424" t="s">
        <v>96</v>
      </c>
      <c r="E4" s="442"/>
      <c r="F4" s="443"/>
      <c r="G4" s="442"/>
      <c r="H4" s="443"/>
      <c r="I4" s="442"/>
      <c r="J4" s="443"/>
      <c r="K4" s="442"/>
      <c r="L4" s="443"/>
      <c r="M4" s="442"/>
      <c r="N4" s="443"/>
      <c r="O4" s="442"/>
      <c r="P4" s="443"/>
      <c r="Q4" s="433"/>
    </row>
    <row r="5" spans="1:17" ht="15" customHeight="1" x14ac:dyDescent="0.2">
      <c r="A5" s="434"/>
      <c r="B5" s="434"/>
      <c r="C5" s="434"/>
      <c r="D5" s="434"/>
      <c r="E5" s="303" t="s">
        <v>95</v>
      </c>
      <c r="F5" s="303" t="s">
        <v>96</v>
      </c>
      <c r="G5" s="303" t="s">
        <v>95</v>
      </c>
      <c r="H5" s="303" t="s">
        <v>96</v>
      </c>
      <c r="I5" s="303" t="s">
        <v>95</v>
      </c>
      <c r="J5" s="303" t="s">
        <v>96</v>
      </c>
      <c r="K5" s="303" t="s">
        <v>95</v>
      </c>
      <c r="L5" s="303" t="s">
        <v>96</v>
      </c>
      <c r="M5" s="303" t="s">
        <v>95</v>
      </c>
      <c r="N5" s="303" t="s">
        <v>96</v>
      </c>
      <c r="O5" s="303" t="s">
        <v>95</v>
      </c>
      <c r="P5" s="303" t="s">
        <v>96</v>
      </c>
      <c r="Q5" s="434"/>
    </row>
    <row r="6" spans="1:17" ht="12.75" customHeight="1" x14ac:dyDescent="0.2">
      <c r="A6" s="190">
        <v>1</v>
      </c>
      <c r="B6" s="191" t="s">
        <v>9</v>
      </c>
      <c r="C6" s="345">
        <v>6073</v>
      </c>
      <c r="D6" s="345">
        <v>58911</v>
      </c>
      <c r="E6" s="345">
        <v>0</v>
      </c>
      <c r="F6" s="345">
        <v>0</v>
      </c>
      <c r="G6" s="345">
        <v>250</v>
      </c>
      <c r="H6" s="345">
        <v>2389</v>
      </c>
      <c r="I6" s="345">
        <v>844</v>
      </c>
      <c r="J6" s="345">
        <v>15354</v>
      </c>
      <c r="K6" s="345">
        <v>19188</v>
      </c>
      <c r="L6" s="345">
        <v>13518</v>
      </c>
      <c r="M6" s="345">
        <v>6494</v>
      </c>
      <c r="N6" s="345">
        <v>136378</v>
      </c>
      <c r="O6" s="191">
        <f t="shared" ref="O6:P6" si="0">E6+G6+I6+K6+M6</f>
        <v>26776</v>
      </c>
      <c r="P6" s="191">
        <f t="shared" si="0"/>
        <v>167639</v>
      </c>
      <c r="Q6" s="191">
        <f t="shared" ref="Q6:Q20" si="1">P6*100/D6</f>
        <v>284.56315458912599</v>
      </c>
    </row>
    <row r="7" spans="1:17" ht="12.75" customHeight="1" x14ac:dyDescent="0.2">
      <c r="A7" s="190">
        <v>2</v>
      </c>
      <c r="B7" s="191" t="s">
        <v>10</v>
      </c>
      <c r="C7" s="345">
        <v>7642</v>
      </c>
      <c r="D7" s="345">
        <v>74230</v>
      </c>
      <c r="E7" s="345">
        <v>0</v>
      </c>
      <c r="F7" s="345">
        <v>0</v>
      </c>
      <c r="G7" s="345">
        <v>31</v>
      </c>
      <c r="H7" s="345">
        <v>302</v>
      </c>
      <c r="I7" s="345">
        <v>721</v>
      </c>
      <c r="J7" s="345">
        <v>19905</v>
      </c>
      <c r="K7" s="345">
        <v>7840</v>
      </c>
      <c r="L7" s="345">
        <v>24120</v>
      </c>
      <c r="M7" s="354">
        <v>14973</v>
      </c>
      <c r="N7" s="345">
        <v>723847</v>
      </c>
      <c r="O7" s="191">
        <f t="shared" ref="O7:P7" si="2">E7+G7+I7+K7+M7</f>
        <v>23565</v>
      </c>
      <c r="P7" s="191">
        <f t="shared" si="2"/>
        <v>768174</v>
      </c>
      <c r="Q7" s="191">
        <f t="shared" si="1"/>
        <v>1034.8565270106426</v>
      </c>
    </row>
    <row r="8" spans="1:17" ht="12.75" customHeight="1" x14ac:dyDescent="0.2">
      <c r="A8" s="190">
        <v>3</v>
      </c>
      <c r="B8" s="191" t="s">
        <v>11</v>
      </c>
      <c r="C8" s="345">
        <v>3561</v>
      </c>
      <c r="D8" s="345">
        <v>33669</v>
      </c>
      <c r="E8" s="345">
        <v>0</v>
      </c>
      <c r="F8" s="345">
        <v>0</v>
      </c>
      <c r="G8" s="345">
        <v>55</v>
      </c>
      <c r="H8" s="345">
        <v>514</v>
      </c>
      <c r="I8" s="345">
        <v>716</v>
      </c>
      <c r="J8" s="345">
        <v>18199</v>
      </c>
      <c r="K8" s="345">
        <v>225</v>
      </c>
      <c r="L8" s="345">
        <v>1144</v>
      </c>
      <c r="M8" s="345">
        <v>1285</v>
      </c>
      <c r="N8" s="345">
        <v>200787</v>
      </c>
      <c r="O8" s="191">
        <f t="shared" ref="O8:P8" si="3">E8+G8+I8+K8+M8</f>
        <v>2281</v>
      </c>
      <c r="P8" s="191">
        <f t="shared" si="3"/>
        <v>220644</v>
      </c>
      <c r="Q8" s="191">
        <f t="shared" si="1"/>
        <v>655.33279871692059</v>
      </c>
    </row>
    <row r="9" spans="1:17" ht="12.75" customHeight="1" x14ac:dyDescent="0.2">
      <c r="A9" s="190">
        <v>4</v>
      </c>
      <c r="B9" s="191" t="s">
        <v>12</v>
      </c>
      <c r="C9" s="345">
        <v>4659</v>
      </c>
      <c r="D9" s="345">
        <v>42430</v>
      </c>
      <c r="E9" s="345">
        <v>14</v>
      </c>
      <c r="F9" s="345">
        <v>60.9</v>
      </c>
      <c r="G9" s="345">
        <v>131</v>
      </c>
      <c r="H9" s="345">
        <v>12089</v>
      </c>
      <c r="I9" s="345">
        <v>1869</v>
      </c>
      <c r="J9" s="345">
        <v>23479</v>
      </c>
      <c r="K9" s="345">
        <v>3865</v>
      </c>
      <c r="L9" s="345">
        <v>9583</v>
      </c>
      <c r="M9" s="345">
        <v>11696</v>
      </c>
      <c r="N9" s="345">
        <v>1084420</v>
      </c>
      <c r="O9" s="191">
        <f t="shared" ref="O9:P9" si="4">E9+G9+I9+K9+M9</f>
        <v>17575</v>
      </c>
      <c r="P9" s="191">
        <f t="shared" si="4"/>
        <v>1129631.8999999999</v>
      </c>
      <c r="Q9" s="191">
        <f t="shared" si="1"/>
        <v>2662.3424463822762</v>
      </c>
    </row>
    <row r="10" spans="1:17" s="356" customFormat="1" ht="12.75" customHeight="1" x14ac:dyDescent="0.2">
      <c r="A10" s="190">
        <v>5</v>
      </c>
      <c r="B10" s="191" t="s">
        <v>13</v>
      </c>
      <c r="C10" s="345">
        <v>14502</v>
      </c>
      <c r="D10" s="345">
        <v>151218</v>
      </c>
      <c r="E10" s="345">
        <v>0</v>
      </c>
      <c r="F10" s="345">
        <v>0</v>
      </c>
      <c r="G10" s="345">
        <v>52</v>
      </c>
      <c r="H10" s="345">
        <v>215</v>
      </c>
      <c r="I10" s="345">
        <v>61</v>
      </c>
      <c r="J10" s="345">
        <v>176</v>
      </c>
      <c r="K10" s="345">
        <v>10635</v>
      </c>
      <c r="L10" s="345">
        <v>48003</v>
      </c>
      <c r="M10" s="345">
        <v>26822</v>
      </c>
      <c r="N10" s="345">
        <v>111840</v>
      </c>
      <c r="O10" s="191">
        <f t="shared" ref="O10:P10" si="5">E10+G10+I10+K10+M10</f>
        <v>37570</v>
      </c>
      <c r="P10" s="191">
        <f t="shared" si="5"/>
        <v>160234</v>
      </c>
      <c r="Q10" s="191">
        <f t="shared" si="1"/>
        <v>105.9622531709188</v>
      </c>
    </row>
    <row r="11" spans="1:17" ht="12.75" customHeight="1" x14ac:dyDescent="0.2">
      <c r="A11" s="190">
        <v>6</v>
      </c>
      <c r="B11" s="191" t="s">
        <v>14</v>
      </c>
      <c r="C11" s="345">
        <v>6982</v>
      </c>
      <c r="D11" s="345">
        <v>51407</v>
      </c>
      <c r="E11" s="345">
        <v>0</v>
      </c>
      <c r="F11" s="345">
        <v>0</v>
      </c>
      <c r="G11" s="345">
        <v>0</v>
      </c>
      <c r="H11" s="345">
        <v>0</v>
      </c>
      <c r="I11" s="345">
        <v>2037</v>
      </c>
      <c r="J11" s="345">
        <v>41106</v>
      </c>
      <c r="K11" s="345">
        <v>16718</v>
      </c>
      <c r="L11" s="345">
        <v>49312</v>
      </c>
      <c r="M11" s="345">
        <v>11297</v>
      </c>
      <c r="N11" s="345">
        <v>457094</v>
      </c>
      <c r="O11" s="191">
        <f t="shared" ref="O11:P11" si="6">E11+G11+I11+K11+M11</f>
        <v>30052</v>
      </c>
      <c r="P11" s="191">
        <f t="shared" si="6"/>
        <v>547512</v>
      </c>
      <c r="Q11" s="191">
        <f t="shared" si="1"/>
        <v>1065.0533973972417</v>
      </c>
    </row>
    <row r="12" spans="1:17" ht="12.75" customHeight="1" x14ac:dyDescent="0.2">
      <c r="A12" s="190">
        <v>7</v>
      </c>
      <c r="B12" s="191" t="s">
        <v>15</v>
      </c>
      <c r="C12" s="345">
        <v>916</v>
      </c>
      <c r="D12" s="345">
        <v>7966</v>
      </c>
      <c r="E12" s="345">
        <v>0</v>
      </c>
      <c r="F12" s="345">
        <v>0</v>
      </c>
      <c r="G12" s="345">
        <v>4</v>
      </c>
      <c r="H12" s="345">
        <v>33.630000000000003</v>
      </c>
      <c r="I12" s="345">
        <v>95</v>
      </c>
      <c r="J12" s="345">
        <v>1722</v>
      </c>
      <c r="K12" s="345">
        <v>78</v>
      </c>
      <c r="L12" s="345">
        <v>225.44</v>
      </c>
      <c r="M12" s="345">
        <v>2156</v>
      </c>
      <c r="N12" s="345">
        <v>14280</v>
      </c>
      <c r="O12" s="191">
        <f t="shared" ref="O12:P12" si="7">E12+G12+I12+K12+M12</f>
        <v>2333</v>
      </c>
      <c r="P12" s="191">
        <f t="shared" si="7"/>
        <v>16261.07</v>
      </c>
      <c r="Q12" s="191">
        <f t="shared" si="1"/>
        <v>204.13093145869948</v>
      </c>
    </row>
    <row r="13" spans="1:17" ht="12.75" customHeight="1" x14ac:dyDescent="0.2">
      <c r="A13" s="190">
        <v>8</v>
      </c>
      <c r="B13" s="191" t="s">
        <v>1021</v>
      </c>
      <c r="C13" s="345">
        <v>847</v>
      </c>
      <c r="D13" s="345">
        <v>7477</v>
      </c>
      <c r="E13" s="345">
        <v>0</v>
      </c>
      <c r="F13" s="345">
        <v>0</v>
      </c>
      <c r="G13" s="345">
        <v>4</v>
      </c>
      <c r="H13" s="345">
        <v>83</v>
      </c>
      <c r="I13" s="345">
        <v>8</v>
      </c>
      <c r="J13" s="345">
        <v>211</v>
      </c>
      <c r="K13" s="345">
        <v>34</v>
      </c>
      <c r="L13" s="345">
        <v>116</v>
      </c>
      <c r="M13" s="345">
        <v>811</v>
      </c>
      <c r="N13" s="345">
        <v>12879</v>
      </c>
      <c r="O13" s="191">
        <f t="shared" ref="O13:P13" si="8">E13+G13+I13+K13+M13</f>
        <v>857</v>
      </c>
      <c r="P13" s="191">
        <f t="shared" si="8"/>
        <v>13289</v>
      </c>
      <c r="Q13" s="191">
        <f t="shared" si="1"/>
        <v>177.73171057910926</v>
      </c>
    </row>
    <row r="14" spans="1:17" ht="13.5" customHeight="1" x14ac:dyDescent="0.2">
      <c r="A14" s="190">
        <v>9</v>
      </c>
      <c r="B14" s="191" t="s">
        <v>17</v>
      </c>
      <c r="C14" s="345">
        <v>8873</v>
      </c>
      <c r="D14" s="345">
        <v>81999</v>
      </c>
      <c r="E14" s="345">
        <v>54</v>
      </c>
      <c r="F14" s="345">
        <v>2333.5</v>
      </c>
      <c r="G14" s="345">
        <v>793</v>
      </c>
      <c r="H14" s="345">
        <v>2124.98</v>
      </c>
      <c r="I14" s="345">
        <v>696</v>
      </c>
      <c r="J14" s="345">
        <v>11918.45</v>
      </c>
      <c r="K14" s="345">
        <v>1575</v>
      </c>
      <c r="L14" s="345">
        <v>5480.08</v>
      </c>
      <c r="M14" s="345">
        <v>4155</v>
      </c>
      <c r="N14" s="345">
        <v>1760428.25</v>
      </c>
      <c r="O14" s="191">
        <f t="shared" ref="O14:P14" si="9">E14+G14+I14+K14+M14</f>
        <v>7273</v>
      </c>
      <c r="P14" s="191">
        <f t="shared" si="9"/>
        <v>1782285.26</v>
      </c>
      <c r="Q14" s="191">
        <f t="shared" si="1"/>
        <v>2173.5451164038586</v>
      </c>
    </row>
    <row r="15" spans="1:17" ht="12.75" customHeight="1" x14ac:dyDescent="0.2">
      <c r="A15" s="190">
        <v>10</v>
      </c>
      <c r="B15" s="191" t="s">
        <v>18</v>
      </c>
      <c r="C15" s="345">
        <v>40510</v>
      </c>
      <c r="D15" s="345">
        <v>408753</v>
      </c>
      <c r="E15" s="345">
        <v>668</v>
      </c>
      <c r="F15" s="345">
        <v>3445</v>
      </c>
      <c r="G15" s="345">
        <v>515</v>
      </c>
      <c r="H15" s="345">
        <v>6373</v>
      </c>
      <c r="I15" s="345">
        <v>6116</v>
      </c>
      <c r="J15" s="345">
        <v>40305</v>
      </c>
      <c r="K15" s="345">
        <v>10784</v>
      </c>
      <c r="L15" s="345">
        <v>41759</v>
      </c>
      <c r="M15" s="345">
        <v>199301</v>
      </c>
      <c r="N15" s="345">
        <v>3860481</v>
      </c>
      <c r="O15" s="191">
        <f t="shared" ref="O15:P15" si="10">E15+G15+I15+K15+M15</f>
        <v>217384</v>
      </c>
      <c r="P15" s="191">
        <f t="shared" si="10"/>
        <v>3952363</v>
      </c>
      <c r="Q15" s="191">
        <f t="shared" si="1"/>
        <v>966.93186349702637</v>
      </c>
    </row>
    <row r="16" spans="1:17" ht="12.75" customHeight="1" x14ac:dyDescent="0.2">
      <c r="A16" s="190">
        <v>11</v>
      </c>
      <c r="B16" s="191" t="s">
        <v>19</v>
      </c>
      <c r="C16" s="345">
        <v>3535</v>
      </c>
      <c r="D16" s="345">
        <v>34916</v>
      </c>
      <c r="E16" s="345">
        <v>0</v>
      </c>
      <c r="F16" s="345">
        <v>0</v>
      </c>
      <c r="G16" s="345">
        <v>16</v>
      </c>
      <c r="H16" s="345">
        <v>135</v>
      </c>
      <c r="I16" s="345">
        <v>211</v>
      </c>
      <c r="J16" s="345">
        <v>5143</v>
      </c>
      <c r="K16" s="345">
        <v>159</v>
      </c>
      <c r="L16" s="345">
        <v>301</v>
      </c>
      <c r="M16" s="345">
        <v>2324</v>
      </c>
      <c r="N16" s="345">
        <v>163609</v>
      </c>
      <c r="O16" s="191">
        <f t="shared" ref="O16:P16" si="11">E16+G16+I16+K16+M16</f>
        <v>2710</v>
      </c>
      <c r="P16" s="191">
        <f t="shared" si="11"/>
        <v>169188</v>
      </c>
      <c r="Q16" s="191">
        <f t="shared" si="1"/>
        <v>484.55722304960477</v>
      </c>
    </row>
    <row r="17" spans="1:17" ht="12.75" customHeight="1" x14ac:dyDescent="0.2">
      <c r="A17" s="190">
        <v>12</v>
      </c>
      <c r="B17" s="191" t="s">
        <v>20</v>
      </c>
      <c r="C17" s="345">
        <v>18033</v>
      </c>
      <c r="D17" s="345">
        <v>78672</v>
      </c>
      <c r="E17" s="345">
        <v>0</v>
      </c>
      <c r="F17" s="345">
        <v>0</v>
      </c>
      <c r="G17" s="345">
        <v>140</v>
      </c>
      <c r="H17" s="345">
        <v>1232</v>
      </c>
      <c r="I17" s="345">
        <v>890</v>
      </c>
      <c r="J17" s="345">
        <v>15576</v>
      </c>
      <c r="K17" s="345">
        <v>6567</v>
      </c>
      <c r="L17" s="345">
        <v>47769</v>
      </c>
      <c r="M17" s="345">
        <v>4100</v>
      </c>
      <c r="N17" s="345">
        <v>173749</v>
      </c>
      <c r="O17" s="191">
        <f t="shared" ref="O17:P17" si="12">E17+G17+I17+K17+M17</f>
        <v>11697</v>
      </c>
      <c r="P17" s="191">
        <f t="shared" si="12"/>
        <v>238326</v>
      </c>
      <c r="Q17" s="191">
        <f t="shared" si="1"/>
        <v>302.93624161073825</v>
      </c>
    </row>
    <row r="18" spans="1:17" ht="12.75" customHeight="1" x14ac:dyDescent="0.2">
      <c r="A18" s="189"/>
      <c r="B18" s="194" t="s">
        <v>21</v>
      </c>
      <c r="C18" s="346">
        <f t="shared" ref="C18:N18" si="13">SUM(C6:C17)</f>
        <v>116133</v>
      </c>
      <c r="D18" s="346">
        <f t="shared" si="13"/>
        <v>1031648</v>
      </c>
      <c r="E18" s="346">
        <f t="shared" si="13"/>
        <v>736</v>
      </c>
      <c r="F18" s="346">
        <f t="shared" si="13"/>
        <v>5839.4</v>
      </c>
      <c r="G18" s="346">
        <f t="shared" si="13"/>
        <v>1991</v>
      </c>
      <c r="H18" s="346">
        <f t="shared" si="13"/>
        <v>25490.61</v>
      </c>
      <c r="I18" s="346">
        <f t="shared" si="13"/>
        <v>14264</v>
      </c>
      <c r="J18" s="346">
        <f t="shared" si="13"/>
        <v>193094.45</v>
      </c>
      <c r="K18" s="346">
        <f t="shared" si="13"/>
        <v>77668</v>
      </c>
      <c r="L18" s="346">
        <f t="shared" si="13"/>
        <v>241330.52</v>
      </c>
      <c r="M18" s="346">
        <f t="shared" si="13"/>
        <v>285414</v>
      </c>
      <c r="N18" s="346">
        <f t="shared" si="13"/>
        <v>8699792.25</v>
      </c>
      <c r="O18" s="194">
        <f t="shared" ref="O18:P18" si="14">E18+G18+I18+K18+M18</f>
        <v>380073</v>
      </c>
      <c r="P18" s="194">
        <f t="shared" si="14"/>
        <v>9165547.2300000004</v>
      </c>
      <c r="Q18" s="194">
        <f t="shared" si="1"/>
        <v>888.43745444182514</v>
      </c>
    </row>
    <row r="19" spans="1:17" ht="12.75" customHeight="1" x14ac:dyDescent="0.2">
      <c r="A19" s="190">
        <v>13</v>
      </c>
      <c r="B19" s="191" t="s">
        <v>22</v>
      </c>
      <c r="C19" s="345">
        <v>2780</v>
      </c>
      <c r="D19" s="345">
        <v>25826</v>
      </c>
      <c r="E19" s="345">
        <v>65</v>
      </c>
      <c r="F19" s="345">
        <v>2641.32</v>
      </c>
      <c r="G19" s="345">
        <v>0</v>
      </c>
      <c r="H19" s="345">
        <v>0</v>
      </c>
      <c r="I19" s="345">
        <v>585</v>
      </c>
      <c r="J19" s="345">
        <v>25647.64</v>
      </c>
      <c r="K19" s="345">
        <v>2509</v>
      </c>
      <c r="L19" s="345">
        <v>24802.66</v>
      </c>
      <c r="M19" s="345">
        <v>23818</v>
      </c>
      <c r="N19" s="345">
        <v>130530.58</v>
      </c>
      <c r="O19" s="191">
        <f t="shared" ref="O19:P19" si="15">E19+G19+I19+K19+M19</f>
        <v>26977</v>
      </c>
      <c r="P19" s="191">
        <f t="shared" si="15"/>
        <v>183622.2</v>
      </c>
      <c r="Q19" s="191">
        <f t="shared" si="1"/>
        <v>710.99744443583984</v>
      </c>
    </row>
    <row r="20" spans="1:17" ht="12.75" customHeight="1" x14ac:dyDescent="0.2">
      <c r="A20" s="190">
        <v>14</v>
      </c>
      <c r="B20" s="191" t="s">
        <v>23</v>
      </c>
      <c r="C20" s="345">
        <v>243</v>
      </c>
      <c r="D20" s="345">
        <v>2671</v>
      </c>
      <c r="E20" s="345">
        <v>0</v>
      </c>
      <c r="F20" s="345">
        <v>0</v>
      </c>
      <c r="G20" s="345">
        <v>0</v>
      </c>
      <c r="H20" s="345">
        <v>0</v>
      </c>
      <c r="I20" s="345">
        <v>0</v>
      </c>
      <c r="J20" s="345">
        <v>0</v>
      </c>
      <c r="K20" s="345">
        <v>0</v>
      </c>
      <c r="L20" s="345">
        <v>0</v>
      </c>
      <c r="M20" s="345">
        <v>73538</v>
      </c>
      <c r="N20" s="345">
        <v>76865.63</v>
      </c>
      <c r="O20" s="191">
        <f t="shared" ref="O20:P20" si="16">E20+G20+I20+K20+M20</f>
        <v>73538</v>
      </c>
      <c r="P20" s="191">
        <f t="shared" si="16"/>
        <v>76865.63</v>
      </c>
      <c r="Q20" s="191">
        <f t="shared" si="1"/>
        <v>2877.7847248221642</v>
      </c>
    </row>
    <row r="21" spans="1:17" ht="12.75" customHeight="1" x14ac:dyDescent="0.2">
      <c r="A21" s="190">
        <v>15</v>
      </c>
      <c r="B21" s="191" t="s">
        <v>24</v>
      </c>
      <c r="C21" s="345">
        <v>0</v>
      </c>
      <c r="D21" s="345">
        <v>0</v>
      </c>
      <c r="E21" s="345">
        <v>0</v>
      </c>
      <c r="F21" s="345">
        <v>0</v>
      </c>
      <c r="G21" s="345">
        <v>0</v>
      </c>
      <c r="H21" s="345">
        <v>0</v>
      </c>
      <c r="I21" s="345">
        <v>0</v>
      </c>
      <c r="J21" s="345">
        <v>0</v>
      </c>
      <c r="K21" s="345">
        <v>0</v>
      </c>
      <c r="L21" s="345">
        <v>0</v>
      </c>
      <c r="M21" s="345">
        <v>0</v>
      </c>
      <c r="N21" s="345">
        <v>0</v>
      </c>
      <c r="O21" s="191">
        <f t="shared" ref="O21:P21" si="17">E21+G21+I21+K21+M21</f>
        <v>0</v>
      </c>
      <c r="P21" s="191">
        <f t="shared" si="17"/>
        <v>0</v>
      </c>
      <c r="Q21" s="191">
        <v>0</v>
      </c>
    </row>
    <row r="22" spans="1:17" ht="12.75" customHeight="1" x14ac:dyDescent="0.2">
      <c r="A22" s="190">
        <v>16</v>
      </c>
      <c r="B22" s="191" t="s">
        <v>25</v>
      </c>
      <c r="C22" s="345">
        <v>18</v>
      </c>
      <c r="D22" s="345">
        <v>177</v>
      </c>
      <c r="E22" s="345">
        <v>0</v>
      </c>
      <c r="F22" s="345">
        <v>0</v>
      </c>
      <c r="G22" s="345">
        <v>0</v>
      </c>
      <c r="H22" s="345">
        <v>0</v>
      </c>
      <c r="I22" s="345">
        <v>0</v>
      </c>
      <c r="J22" s="345">
        <v>0</v>
      </c>
      <c r="K22" s="345">
        <v>207</v>
      </c>
      <c r="L22" s="345">
        <v>385</v>
      </c>
      <c r="M22" s="345">
        <v>0</v>
      </c>
      <c r="N22" s="345">
        <v>0</v>
      </c>
      <c r="O22" s="191">
        <f t="shared" ref="O22:P22" si="18">E22+G22+I22+K22+M22</f>
        <v>207</v>
      </c>
      <c r="P22" s="191">
        <f t="shared" si="18"/>
        <v>385</v>
      </c>
      <c r="Q22" s="191">
        <f t="shared" ref="Q22:Q57" si="19">P22*100/D22</f>
        <v>217.5141242937853</v>
      </c>
    </row>
    <row r="23" spans="1:17" ht="12.75" customHeight="1" x14ac:dyDescent="0.2">
      <c r="A23" s="190">
        <v>17</v>
      </c>
      <c r="B23" s="191" t="s">
        <v>26</v>
      </c>
      <c r="C23" s="345">
        <v>493</v>
      </c>
      <c r="D23" s="345">
        <v>5176</v>
      </c>
      <c r="E23" s="345">
        <v>60</v>
      </c>
      <c r="F23" s="345">
        <v>95</v>
      </c>
      <c r="G23" s="345">
        <v>0</v>
      </c>
      <c r="H23" s="345">
        <v>0</v>
      </c>
      <c r="I23" s="345">
        <v>70</v>
      </c>
      <c r="J23" s="345">
        <v>1672</v>
      </c>
      <c r="K23" s="345">
        <v>0</v>
      </c>
      <c r="L23" s="345">
        <v>0</v>
      </c>
      <c r="M23" s="345">
        <v>1554</v>
      </c>
      <c r="N23" s="345">
        <v>4092</v>
      </c>
      <c r="O23" s="191">
        <f t="shared" ref="O23:P23" si="20">E23+G23+I23+K23+M23</f>
        <v>1684</v>
      </c>
      <c r="P23" s="191">
        <f t="shared" si="20"/>
        <v>5859</v>
      </c>
      <c r="Q23" s="191">
        <f t="shared" si="19"/>
        <v>113.19551777434312</v>
      </c>
    </row>
    <row r="24" spans="1:17" ht="12.75" customHeight="1" x14ac:dyDescent="0.2">
      <c r="A24" s="190">
        <v>18</v>
      </c>
      <c r="B24" s="191" t="s">
        <v>27</v>
      </c>
      <c r="C24" s="345">
        <v>28</v>
      </c>
      <c r="D24" s="345">
        <v>283</v>
      </c>
      <c r="E24" s="345">
        <v>0</v>
      </c>
      <c r="F24" s="345">
        <v>0</v>
      </c>
      <c r="G24" s="345">
        <v>0</v>
      </c>
      <c r="H24" s="345">
        <v>0</v>
      </c>
      <c r="I24" s="345">
        <v>0</v>
      </c>
      <c r="J24" s="345">
        <v>0</v>
      </c>
      <c r="K24" s="345">
        <v>0</v>
      </c>
      <c r="L24" s="345">
        <v>0</v>
      </c>
      <c r="M24" s="345">
        <v>163</v>
      </c>
      <c r="N24" s="345">
        <v>288</v>
      </c>
      <c r="O24" s="191">
        <f t="shared" ref="O24:P24" si="21">E24+G24+I24+K24+M24</f>
        <v>163</v>
      </c>
      <c r="P24" s="191">
        <f t="shared" si="21"/>
        <v>288</v>
      </c>
      <c r="Q24" s="191">
        <f t="shared" si="19"/>
        <v>101.76678445229682</v>
      </c>
    </row>
    <row r="25" spans="1:17" ht="12.75" customHeight="1" x14ac:dyDescent="0.2">
      <c r="A25" s="190">
        <v>19</v>
      </c>
      <c r="B25" s="191" t="s">
        <v>28</v>
      </c>
      <c r="C25" s="345">
        <v>120</v>
      </c>
      <c r="D25" s="345">
        <v>1114</v>
      </c>
      <c r="E25" s="345">
        <v>0</v>
      </c>
      <c r="F25" s="345">
        <v>0</v>
      </c>
      <c r="G25" s="345">
        <v>3</v>
      </c>
      <c r="H25" s="345">
        <v>26</v>
      </c>
      <c r="I25" s="345">
        <v>30</v>
      </c>
      <c r="J25" s="345">
        <v>863</v>
      </c>
      <c r="K25" s="345">
        <v>270</v>
      </c>
      <c r="L25" s="345">
        <v>286</v>
      </c>
      <c r="M25" s="345">
        <v>3015</v>
      </c>
      <c r="N25" s="345">
        <v>28424</v>
      </c>
      <c r="O25" s="191">
        <f t="shared" ref="O25:P25" si="22">E25+G25+I25+K25+M25</f>
        <v>3318</v>
      </c>
      <c r="P25" s="191">
        <f t="shared" si="22"/>
        <v>29599</v>
      </c>
      <c r="Q25" s="191">
        <f t="shared" si="19"/>
        <v>2657.0017953321362</v>
      </c>
    </row>
    <row r="26" spans="1:17" ht="12.75" customHeight="1" x14ac:dyDescent="0.2">
      <c r="A26" s="190">
        <v>20</v>
      </c>
      <c r="B26" s="191" t="s">
        <v>29</v>
      </c>
      <c r="C26" s="345">
        <v>7761</v>
      </c>
      <c r="D26" s="345">
        <v>70752</v>
      </c>
      <c r="E26" s="345">
        <v>0</v>
      </c>
      <c r="F26" s="345">
        <v>0</v>
      </c>
      <c r="G26" s="345">
        <v>30</v>
      </c>
      <c r="H26" s="345">
        <v>47.84</v>
      </c>
      <c r="I26" s="345">
        <v>0</v>
      </c>
      <c r="J26" s="345">
        <v>0</v>
      </c>
      <c r="K26" s="345">
        <v>18742</v>
      </c>
      <c r="L26" s="345">
        <v>87166.05</v>
      </c>
      <c r="M26" s="345">
        <v>71024</v>
      </c>
      <c r="N26" s="345">
        <v>746146.63</v>
      </c>
      <c r="O26" s="191">
        <f t="shared" ref="O26:P26" si="23">E26+G26+I26+K26+M26</f>
        <v>89796</v>
      </c>
      <c r="P26" s="191">
        <f t="shared" si="23"/>
        <v>833360.52</v>
      </c>
      <c r="Q26" s="191">
        <f t="shared" si="19"/>
        <v>1177.8614314789688</v>
      </c>
    </row>
    <row r="27" spans="1:17" ht="12.75" customHeight="1" x14ac:dyDescent="0.2">
      <c r="A27" s="190">
        <v>21</v>
      </c>
      <c r="B27" s="191" t="s">
        <v>30</v>
      </c>
      <c r="C27" s="345">
        <v>6877</v>
      </c>
      <c r="D27" s="345">
        <v>62290</v>
      </c>
      <c r="E27" s="345">
        <v>0</v>
      </c>
      <c r="F27" s="345">
        <v>0</v>
      </c>
      <c r="G27" s="345">
        <v>61</v>
      </c>
      <c r="H27" s="345">
        <v>1370</v>
      </c>
      <c r="I27" s="345">
        <v>2364</v>
      </c>
      <c r="J27" s="345">
        <v>71811</v>
      </c>
      <c r="K27" s="345">
        <v>12418</v>
      </c>
      <c r="L27" s="345">
        <v>65270</v>
      </c>
      <c r="M27" s="345">
        <v>257620</v>
      </c>
      <c r="N27" s="345">
        <v>596929</v>
      </c>
      <c r="O27" s="191">
        <f t="shared" ref="O27:P27" si="24">E27+G27+I27+K27+M27</f>
        <v>272463</v>
      </c>
      <c r="P27" s="191">
        <f t="shared" si="24"/>
        <v>735380</v>
      </c>
      <c r="Q27" s="191">
        <f t="shared" si="19"/>
        <v>1180.5747310964841</v>
      </c>
    </row>
    <row r="28" spans="1:17" ht="12.75" customHeight="1" x14ac:dyDescent="0.2">
      <c r="A28" s="190">
        <v>22</v>
      </c>
      <c r="B28" s="191" t="s">
        <v>31</v>
      </c>
      <c r="C28" s="345">
        <v>2133</v>
      </c>
      <c r="D28" s="345">
        <v>17073</v>
      </c>
      <c r="E28" s="345">
        <v>0</v>
      </c>
      <c r="F28" s="345">
        <v>0</v>
      </c>
      <c r="G28" s="345">
        <v>33</v>
      </c>
      <c r="H28" s="345">
        <v>1078.3499999999999</v>
      </c>
      <c r="I28" s="345">
        <v>969</v>
      </c>
      <c r="J28" s="345">
        <v>34122.26</v>
      </c>
      <c r="K28" s="345">
        <v>4844</v>
      </c>
      <c r="L28" s="345">
        <v>16661.13</v>
      </c>
      <c r="M28" s="345">
        <v>32667</v>
      </c>
      <c r="N28" s="345">
        <v>44818.06</v>
      </c>
      <c r="O28" s="191">
        <f t="shared" ref="O28:P28" si="25">E28+G28+I28+K28+M28</f>
        <v>38513</v>
      </c>
      <c r="P28" s="191">
        <f t="shared" si="25"/>
        <v>96679.8</v>
      </c>
      <c r="Q28" s="191">
        <f t="shared" si="19"/>
        <v>566.27306273062732</v>
      </c>
    </row>
    <row r="29" spans="1:17" ht="12.75" customHeight="1" x14ac:dyDescent="0.2">
      <c r="A29" s="190">
        <v>23</v>
      </c>
      <c r="B29" s="191" t="s">
        <v>32</v>
      </c>
      <c r="C29" s="345">
        <v>432</v>
      </c>
      <c r="D29" s="345">
        <v>3644</v>
      </c>
      <c r="E29" s="345">
        <v>0</v>
      </c>
      <c r="F29" s="345">
        <v>0</v>
      </c>
      <c r="G29" s="345">
        <v>0</v>
      </c>
      <c r="H29" s="345">
        <v>0</v>
      </c>
      <c r="I29" s="345">
        <v>0</v>
      </c>
      <c r="J29" s="345">
        <v>0</v>
      </c>
      <c r="K29" s="345">
        <v>0</v>
      </c>
      <c r="L29" s="345">
        <v>0</v>
      </c>
      <c r="M29" s="345">
        <v>130776</v>
      </c>
      <c r="N29" s="345">
        <v>121370</v>
      </c>
      <c r="O29" s="191">
        <f t="shared" ref="O29:P29" si="26">E29+G29+I29+K29+M29</f>
        <v>130776</v>
      </c>
      <c r="P29" s="191">
        <f t="shared" si="26"/>
        <v>121370</v>
      </c>
      <c r="Q29" s="191">
        <f t="shared" si="19"/>
        <v>3330.6805708013171</v>
      </c>
    </row>
    <row r="30" spans="1:17" ht="12.75" customHeight="1" x14ac:dyDescent="0.2">
      <c r="A30" s="190">
        <v>24</v>
      </c>
      <c r="B30" s="191" t="s">
        <v>33</v>
      </c>
      <c r="C30" s="345">
        <v>569</v>
      </c>
      <c r="D30" s="345">
        <v>6109</v>
      </c>
      <c r="E30" s="345">
        <v>0</v>
      </c>
      <c r="F30" s="345">
        <v>0</v>
      </c>
      <c r="G30" s="345">
        <v>0</v>
      </c>
      <c r="H30" s="345">
        <v>0</v>
      </c>
      <c r="I30" s="345">
        <v>37</v>
      </c>
      <c r="J30" s="345">
        <v>215</v>
      </c>
      <c r="K30" s="345">
        <v>0</v>
      </c>
      <c r="L30" s="345">
        <v>0</v>
      </c>
      <c r="M30" s="345">
        <v>28373</v>
      </c>
      <c r="N30" s="345">
        <v>69929</v>
      </c>
      <c r="O30" s="191">
        <f t="shared" ref="O30:P30" si="27">E30+G30+I30+K30+M30</f>
        <v>28410</v>
      </c>
      <c r="P30" s="191">
        <f t="shared" si="27"/>
        <v>70144</v>
      </c>
      <c r="Q30" s="191">
        <f t="shared" si="19"/>
        <v>1148.2075626125388</v>
      </c>
    </row>
    <row r="31" spans="1:17" ht="12.75" customHeight="1" x14ac:dyDescent="0.2">
      <c r="A31" s="190">
        <v>25</v>
      </c>
      <c r="B31" s="191" t="s">
        <v>34</v>
      </c>
      <c r="C31" s="345">
        <v>25</v>
      </c>
      <c r="D31" s="345">
        <v>230</v>
      </c>
      <c r="E31" s="345">
        <v>0</v>
      </c>
      <c r="F31" s="345">
        <v>0</v>
      </c>
      <c r="G31" s="345">
        <v>1</v>
      </c>
      <c r="H31" s="345">
        <v>4</v>
      </c>
      <c r="I31" s="345">
        <v>46</v>
      </c>
      <c r="J31" s="345">
        <v>868</v>
      </c>
      <c r="K31" s="345">
        <v>343</v>
      </c>
      <c r="L31" s="345">
        <v>1205</v>
      </c>
      <c r="M31" s="345">
        <v>83</v>
      </c>
      <c r="N31" s="345">
        <v>558</v>
      </c>
      <c r="O31" s="191">
        <f t="shared" ref="O31:P31" si="28">E31+G31+I31+K31+M31</f>
        <v>473</v>
      </c>
      <c r="P31" s="191">
        <f t="shared" si="28"/>
        <v>2635</v>
      </c>
      <c r="Q31" s="191">
        <f t="shared" si="19"/>
        <v>1145.6521739130435</v>
      </c>
    </row>
    <row r="32" spans="1:17" ht="12.75" customHeight="1" x14ac:dyDescent="0.2">
      <c r="A32" s="190">
        <v>26</v>
      </c>
      <c r="B32" s="191" t="s">
        <v>35</v>
      </c>
      <c r="C32" s="345">
        <v>43</v>
      </c>
      <c r="D32" s="345">
        <v>443</v>
      </c>
      <c r="E32" s="345">
        <v>0</v>
      </c>
      <c r="F32" s="345">
        <v>0</v>
      </c>
      <c r="G32" s="345">
        <v>1</v>
      </c>
      <c r="H32" s="345">
        <v>12</v>
      </c>
      <c r="I32" s="345">
        <v>11</v>
      </c>
      <c r="J32" s="345">
        <v>248</v>
      </c>
      <c r="K32" s="345">
        <v>25</v>
      </c>
      <c r="L32" s="345">
        <v>357</v>
      </c>
      <c r="M32" s="345">
        <v>181</v>
      </c>
      <c r="N32" s="345">
        <v>1146</v>
      </c>
      <c r="O32" s="191">
        <f t="shared" ref="O32:P32" si="29">E32+G32+I32+K32+M32</f>
        <v>218</v>
      </c>
      <c r="P32" s="191">
        <f t="shared" si="29"/>
        <v>1763</v>
      </c>
      <c r="Q32" s="191">
        <f t="shared" si="19"/>
        <v>397.96839729119637</v>
      </c>
    </row>
    <row r="33" spans="1:17" ht="12.75" customHeight="1" x14ac:dyDescent="0.2">
      <c r="A33" s="190">
        <v>27</v>
      </c>
      <c r="B33" s="191" t="s">
        <v>36</v>
      </c>
      <c r="C33" s="345">
        <v>86</v>
      </c>
      <c r="D33" s="345">
        <v>765</v>
      </c>
      <c r="E33" s="345">
        <v>0</v>
      </c>
      <c r="F33" s="345">
        <v>0</v>
      </c>
      <c r="G33" s="345">
        <v>0</v>
      </c>
      <c r="H33" s="345">
        <v>0</v>
      </c>
      <c r="I33" s="345">
        <v>0</v>
      </c>
      <c r="J33" s="345">
        <v>0</v>
      </c>
      <c r="K33" s="345">
        <v>0</v>
      </c>
      <c r="L33" s="345">
        <v>0</v>
      </c>
      <c r="M33" s="345">
        <v>0</v>
      </c>
      <c r="N33" s="345">
        <v>0</v>
      </c>
      <c r="O33" s="191">
        <f t="shared" ref="O33:P33" si="30">E33+G33+I33+K33+M33</f>
        <v>0</v>
      </c>
      <c r="P33" s="191">
        <f t="shared" si="30"/>
        <v>0</v>
      </c>
      <c r="Q33" s="191">
        <f t="shared" si="19"/>
        <v>0</v>
      </c>
    </row>
    <row r="34" spans="1:17" ht="12.75" customHeight="1" x14ac:dyDescent="0.2">
      <c r="A34" s="190">
        <v>28</v>
      </c>
      <c r="B34" s="191" t="s">
        <v>37</v>
      </c>
      <c r="C34" s="345">
        <v>424</v>
      </c>
      <c r="D34" s="345">
        <v>4334</v>
      </c>
      <c r="E34" s="345">
        <v>3</v>
      </c>
      <c r="F34" s="345">
        <v>225</v>
      </c>
      <c r="G34" s="345">
        <v>0</v>
      </c>
      <c r="H34" s="345">
        <v>0</v>
      </c>
      <c r="I34" s="345">
        <v>0</v>
      </c>
      <c r="J34" s="345">
        <v>0</v>
      </c>
      <c r="K34" s="345">
        <v>0</v>
      </c>
      <c r="L34" s="345">
        <v>0</v>
      </c>
      <c r="M34" s="345">
        <v>8325</v>
      </c>
      <c r="N34" s="345">
        <v>112432.81</v>
      </c>
      <c r="O34" s="191">
        <f t="shared" ref="O34:P34" si="31">E34+G34+I34+K34+M34</f>
        <v>8328</v>
      </c>
      <c r="P34" s="191">
        <f t="shared" si="31"/>
        <v>112657.81</v>
      </c>
      <c r="Q34" s="191">
        <f t="shared" si="19"/>
        <v>2599.3957083525611</v>
      </c>
    </row>
    <row r="35" spans="1:17" ht="12.75" customHeight="1" x14ac:dyDescent="0.2">
      <c r="A35" s="190">
        <v>29</v>
      </c>
      <c r="B35" s="191" t="s">
        <v>38</v>
      </c>
      <c r="C35" s="345">
        <v>41</v>
      </c>
      <c r="D35" s="345">
        <v>367</v>
      </c>
      <c r="E35" s="345">
        <v>0</v>
      </c>
      <c r="F35" s="345">
        <v>0</v>
      </c>
      <c r="G35" s="345">
        <v>0</v>
      </c>
      <c r="H35" s="345">
        <v>0</v>
      </c>
      <c r="I35" s="345">
        <v>12</v>
      </c>
      <c r="J35" s="345">
        <v>43</v>
      </c>
      <c r="K35" s="345">
        <v>0</v>
      </c>
      <c r="L35" s="345">
        <v>0</v>
      </c>
      <c r="M35" s="345">
        <v>50</v>
      </c>
      <c r="N35" s="345">
        <v>949</v>
      </c>
      <c r="O35" s="191">
        <f t="shared" ref="O35:P35" si="32">E35+G35+I35+K35+M35</f>
        <v>62</v>
      </c>
      <c r="P35" s="191">
        <f t="shared" si="32"/>
        <v>992</v>
      </c>
      <c r="Q35" s="191">
        <f t="shared" si="19"/>
        <v>270.29972752043597</v>
      </c>
    </row>
    <row r="36" spans="1:17" ht="12.75" customHeight="1" x14ac:dyDescent="0.2">
      <c r="A36" s="190">
        <v>30</v>
      </c>
      <c r="B36" s="191" t="s">
        <v>39</v>
      </c>
      <c r="C36" s="345">
        <v>248</v>
      </c>
      <c r="D36" s="345">
        <v>2306</v>
      </c>
      <c r="E36" s="345">
        <v>30</v>
      </c>
      <c r="F36" s="345">
        <v>1133.3800000000001</v>
      </c>
      <c r="G36" s="345">
        <v>0</v>
      </c>
      <c r="H36" s="345">
        <v>0</v>
      </c>
      <c r="I36" s="345">
        <v>17</v>
      </c>
      <c r="J36" s="345">
        <v>146.86000000000001</v>
      </c>
      <c r="K36" s="345">
        <v>420</v>
      </c>
      <c r="L36" s="345">
        <v>10997.74</v>
      </c>
      <c r="M36" s="345">
        <v>3</v>
      </c>
      <c r="N36" s="345">
        <v>154.76</v>
      </c>
      <c r="O36" s="191">
        <f t="shared" ref="O36:P36" si="33">E36+G36+I36+K36+M36</f>
        <v>470</v>
      </c>
      <c r="P36" s="191">
        <f t="shared" si="33"/>
        <v>12432.74</v>
      </c>
      <c r="Q36" s="191">
        <f t="shared" si="19"/>
        <v>539.14744145706857</v>
      </c>
    </row>
    <row r="37" spans="1:17" ht="12.75" customHeight="1" x14ac:dyDescent="0.2">
      <c r="A37" s="190">
        <v>31</v>
      </c>
      <c r="B37" s="191" t="s">
        <v>40</v>
      </c>
      <c r="C37" s="345">
        <v>33</v>
      </c>
      <c r="D37" s="345">
        <v>327</v>
      </c>
      <c r="E37" s="345">
        <v>0</v>
      </c>
      <c r="F37" s="345">
        <v>0</v>
      </c>
      <c r="G37" s="345">
        <v>0</v>
      </c>
      <c r="H37" s="345">
        <v>0</v>
      </c>
      <c r="I37" s="345">
        <v>9</v>
      </c>
      <c r="J37" s="345">
        <v>60</v>
      </c>
      <c r="K37" s="345">
        <v>58</v>
      </c>
      <c r="L37" s="345">
        <v>75</v>
      </c>
      <c r="M37" s="345">
        <v>0</v>
      </c>
      <c r="N37" s="345">
        <v>0</v>
      </c>
      <c r="O37" s="191">
        <f t="shared" ref="O37:P37" si="34">E37+G37+I37+K37+M37</f>
        <v>67</v>
      </c>
      <c r="P37" s="191">
        <f t="shared" si="34"/>
        <v>135</v>
      </c>
      <c r="Q37" s="191">
        <f t="shared" si="19"/>
        <v>41.284403669724767</v>
      </c>
    </row>
    <row r="38" spans="1:17" ht="12.75" customHeight="1" x14ac:dyDescent="0.2">
      <c r="A38" s="190">
        <v>32</v>
      </c>
      <c r="B38" s="191" t="s">
        <v>41</v>
      </c>
      <c r="C38" s="345">
        <v>10</v>
      </c>
      <c r="D38" s="345">
        <v>126</v>
      </c>
      <c r="E38" s="345">
        <v>0</v>
      </c>
      <c r="F38" s="345">
        <v>0</v>
      </c>
      <c r="G38" s="345">
        <v>0</v>
      </c>
      <c r="H38" s="345">
        <v>0</v>
      </c>
      <c r="I38" s="345">
        <v>0</v>
      </c>
      <c r="J38" s="345">
        <v>0</v>
      </c>
      <c r="K38" s="345">
        <v>0</v>
      </c>
      <c r="L38" s="345">
        <v>0</v>
      </c>
      <c r="M38" s="345">
        <v>0</v>
      </c>
      <c r="N38" s="345">
        <v>0</v>
      </c>
      <c r="O38" s="191">
        <f t="shared" ref="O38:P38" si="35">E38+G38+I38+K38+M38</f>
        <v>0</v>
      </c>
      <c r="P38" s="191">
        <f t="shared" si="35"/>
        <v>0</v>
      </c>
      <c r="Q38" s="191">
        <f t="shared" si="19"/>
        <v>0</v>
      </c>
    </row>
    <row r="39" spans="1:17" ht="12.75" customHeight="1" x14ac:dyDescent="0.2">
      <c r="A39" s="190">
        <v>33</v>
      </c>
      <c r="B39" s="191" t="s">
        <v>42</v>
      </c>
      <c r="C39" s="345">
        <v>40</v>
      </c>
      <c r="D39" s="345">
        <v>400</v>
      </c>
      <c r="E39" s="345">
        <v>0</v>
      </c>
      <c r="F39" s="345">
        <v>0</v>
      </c>
      <c r="G39" s="345">
        <v>0</v>
      </c>
      <c r="H39" s="345">
        <v>0</v>
      </c>
      <c r="I39" s="345">
        <v>10</v>
      </c>
      <c r="J39" s="345">
        <v>275.01</v>
      </c>
      <c r="K39" s="345">
        <v>157</v>
      </c>
      <c r="L39" s="345">
        <v>253.9</v>
      </c>
      <c r="M39" s="345">
        <v>12</v>
      </c>
      <c r="N39" s="345">
        <v>2131.7600000000002</v>
      </c>
      <c r="O39" s="191">
        <f t="shared" ref="O39:P39" si="36">E39+G39+I39+K39+M39</f>
        <v>179</v>
      </c>
      <c r="P39" s="191">
        <f t="shared" si="36"/>
        <v>2660.67</v>
      </c>
      <c r="Q39" s="191">
        <f t="shared" si="19"/>
        <v>665.16750000000002</v>
      </c>
    </row>
    <row r="40" spans="1:17" ht="12.75" customHeight="1" x14ac:dyDescent="0.2">
      <c r="A40" s="190">
        <v>34</v>
      </c>
      <c r="B40" s="191" t="s">
        <v>43</v>
      </c>
      <c r="C40" s="345">
        <v>331</v>
      </c>
      <c r="D40" s="345">
        <v>3117</v>
      </c>
      <c r="E40" s="345">
        <v>0</v>
      </c>
      <c r="F40" s="345">
        <v>0</v>
      </c>
      <c r="G40" s="345">
        <v>0</v>
      </c>
      <c r="H40" s="345">
        <v>0</v>
      </c>
      <c r="I40" s="345">
        <v>373</v>
      </c>
      <c r="J40" s="345">
        <v>11448</v>
      </c>
      <c r="K40" s="345">
        <v>1257</v>
      </c>
      <c r="L40" s="345">
        <v>5703</v>
      </c>
      <c r="M40" s="345">
        <v>13877</v>
      </c>
      <c r="N40" s="345">
        <v>118835</v>
      </c>
      <c r="O40" s="191">
        <f t="shared" ref="O40:P40" si="37">E40+G40+I40+K40+M40</f>
        <v>15507</v>
      </c>
      <c r="P40" s="191">
        <f t="shared" si="37"/>
        <v>135986</v>
      </c>
      <c r="Q40" s="191">
        <f t="shared" si="19"/>
        <v>4362.7205646454922</v>
      </c>
    </row>
    <row r="41" spans="1:17" ht="12.75" customHeight="1" x14ac:dyDescent="0.2">
      <c r="A41" s="189"/>
      <c r="B41" s="194" t="s">
        <v>118</v>
      </c>
      <c r="C41" s="346">
        <f t="shared" ref="C41:N41" si="38">SUM(C19:C40)</f>
        <v>22735</v>
      </c>
      <c r="D41" s="346">
        <f t="shared" si="38"/>
        <v>207530</v>
      </c>
      <c r="E41" s="346">
        <f t="shared" si="38"/>
        <v>158</v>
      </c>
      <c r="F41" s="346">
        <f t="shared" si="38"/>
        <v>4094.7000000000003</v>
      </c>
      <c r="G41" s="346">
        <f t="shared" si="38"/>
        <v>129</v>
      </c>
      <c r="H41" s="346">
        <f t="shared" si="38"/>
        <v>2538.1899999999996</v>
      </c>
      <c r="I41" s="346">
        <f t="shared" si="38"/>
        <v>4533</v>
      </c>
      <c r="J41" s="346">
        <f t="shared" si="38"/>
        <v>147419.76999999999</v>
      </c>
      <c r="K41" s="346">
        <f t="shared" si="38"/>
        <v>41250</v>
      </c>
      <c r="L41" s="346">
        <f t="shared" si="38"/>
        <v>213162.48</v>
      </c>
      <c r="M41" s="346">
        <f t="shared" si="38"/>
        <v>645079</v>
      </c>
      <c r="N41" s="346">
        <f t="shared" si="38"/>
        <v>2055600.2300000002</v>
      </c>
      <c r="O41" s="194">
        <f t="shared" ref="O41:P41" si="39">E41+G41+I41+K41+M41</f>
        <v>691149</v>
      </c>
      <c r="P41" s="194">
        <f t="shared" si="39"/>
        <v>2422815.37</v>
      </c>
      <c r="Q41" s="194">
        <f t="shared" si="19"/>
        <v>1167.4530766636149</v>
      </c>
    </row>
    <row r="42" spans="1:17" ht="12.75" customHeight="1" x14ac:dyDescent="0.2">
      <c r="A42" s="189"/>
      <c r="B42" s="194" t="s">
        <v>45</v>
      </c>
      <c r="C42" s="194">
        <f t="shared" ref="C42:N42" si="40">C41+C18</f>
        <v>138868</v>
      </c>
      <c r="D42" s="194">
        <f t="shared" si="40"/>
        <v>1239178</v>
      </c>
      <c r="E42" s="194">
        <f t="shared" si="40"/>
        <v>894</v>
      </c>
      <c r="F42" s="194">
        <f t="shared" si="40"/>
        <v>9934.1</v>
      </c>
      <c r="G42" s="194">
        <f t="shared" si="40"/>
        <v>2120</v>
      </c>
      <c r="H42" s="194">
        <f t="shared" si="40"/>
        <v>28028.799999999999</v>
      </c>
      <c r="I42" s="194">
        <f t="shared" si="40"/>
        <v>18797</v>
      </c>
      <c r="J42" s="194">
        <f t="shared" si="40"/>
        <v>340514.22</v>
      </c>
      <c r="K42" s="194">
        <f t="shared" si="40"/>
        <v>118918</v>
      </c>
      <c r="L42" s="194">
        <f t="shared" si="40"/>
        <v>454493</v>
      </c>
      <c r="M42" s="194">
        <f t="shared" si="40"/>
        <v>930493</v>
      </c>
      <c r="N42" s="194">
        <f t="shared" si="40"/>
        <v>10755392.48</v>
      </c>
      <c r="O42" s="194">
        <f t="shared" ref="O42:P42" si="41">E42+G42+I42+K42+M42</f>
        <v>1071222</v>
      </c>
      <c r="P42" s="194">
        <f t="shared" si="41"/>
        <v>11588362.6</v>
      </c>
      <c r="Q42" s="194">
        <f t="shared" si="19"/>
        <v>935.16529505849849</v>
      </c>
    </row>
    <row r="43" spans="1:17" ht="12.75" customHeight="1" x14ac:dyDescent="0.2">
      <c r="A43" s="190">
        <v>35</v>
      </c>
      <c r="B43" s="191" t="s">
        <v>46</v>
      </c>
      <c r="C43" s="345">
        <v>18084</v>
      </c>
      <c r="D43" s="345">
        <v>111540</v>
      </c>
      <c r="E43" s="345">
        <v>0</v>
      </c>
      <c r="F43" s="345">
        <v>0</v>
      </c>
      <c r="G43" s="345">
        <v>0</v>
      </c>
      <c r="H43" s="345">
        <v>0</v>
      </c>
      <c r="I43" s="345">
        <v>102</v>
      </c>
      <c r="J43" s="345">
        <v>4128</v>
      </c>
      <c r="K43" s="345">
        <v>945</v>
      </c>
      <c r="L43" s="345">
        <v>4908</v>
      </c>
      <c r="M43" s="345">
        <v>12132</v>
      </c>
      <c r="N43" s="345">
        <v>24785</v>
      </c>
      <c r="O43" s="191">
        <f t="shared" ref="O43:P43" si="42">E43+G43+I43+K43+M43</f>
        <v>13179</v>
      </c>
      <c r="P43" s="191">
        <f t="shared" si="42"/>
        <v>33821</v>
      </c>
      <c r="Q43" s="191">
        <f t="shared" si="19"/>
        <v>30.321857629549939</v>
      </c>
    </row>
    <row r="44" spans="1:17" ht="12.75" customHeight="1" x14ac:dyDescent="0.2">
      <c r="A44" s="190">
        <v>36</v>
      </c>
      <c r="B44" s="191" t="s">
        <v>47</v>
      </c>
      <c r="C44" s="345">
        <v>1140</v>
      </c>
      <c r="D44" s="345">
        <v>12513</v>
      </c>
      <c r="E44" s="345">
        <v>0</v>
      </c>
      <c r="F44" s="345">
        <v>0</v>
      </c>
      <c r="G44" s="345">
        <v>0</v>
      </c>
      <c r="H44" s="345">
        <v>0</v>
      </c>
      <c r="I44" s="345">
        <v>26</v>
      </c>
      <c r="J44" s="345">
        <v>737.53</v>
      </c>
      <c r="K44" s="345">
        <v>1085</v>
      </c>
      <c r="L44" s="345">
        <v>3161.65</v>
      </c>
      <c r="M44" s="345">
        <v>13505</v>
      </c>
      <c r="N44" s="345">
        <v>50411.33</v>
      </c>
      <c r="O44" s="191">
        <f t="shared" ref="O44:P44" si="43">E44+G44+I44+K44+M44</f>
        <v>14616</v>
      </c>
      <c r="P44" s="191">
        <f t="shared" si="43"/>
        <v>54310.51</v>
      </c>
      <c r="Q44" s="191">
        <f t="shared" si="19"/>
        <v>434.03268600655321</v>
      </c>
    </row>
    <row r="45" spans="1:17" ht="12.75" customHeight="1" x14ac:dyDescent="0.2">
      <c r="A45" s="189"/>
      <c r="B45" s="194" t="s">
        <v>48</v>
      </c>
      <c r="C45" s="346">
        <f t="shared" ref="C45:N45" si="44">SUM(C43:C44)</f>
        <v>19224</v>
      </c>
      <c r="D45" s="346">
        <f t="shared" si="44"/>
        <v>124053</v>
      </c>
      <c r="E45" s="346">
        <f t="shared" si="44"/>
        <v>0</v>
      </c>
      <c r="F45" s="346">
        <f t="shared" si="44"/>
        <v>0</v>
      </c>
      <c r="G45" s="346">
        <f t="shared" si="44"/>
        <v>0</v>
      </c>
      <c r="H45" s="346">
        <f t="shared" si="44"/>
        <v>0</v>
      </c>
      <c r="I45" s="346">
        <f t="shared" si="44"/>
        <v>128</v>
      </c>
      <c r="J45" s="346">
        <f t="shared" si="44"/>
        <v>4865.53</v>
      </c>
      <c r="K45" s="346">
        <f t="shared" si="44"/>
        <v>2030</v>
      </c>
      <c r="L45" s="346">
        <f t="shared" si="44"/>
        <v>8069.65</v>
      </c>
      <c r="M45" s="346">
        <f t="shared" si="44"/>
        <v>25637</v>
      </c>
      <c r="N45" s="346">
        <f t="shared" si="44"/>
        <v>75196.33</v>
      </c>
      <c r="O45" s="194">
        <f t="shared" ref="O45:P45" si="45">E45+G45+I45+K45+M45</f>
        <v>27795</v>
      </c>
      <c r="P45" s="194">
        <f t="shared" si="45"/>
        <v>88131.510000000009</v>
      </c>
      <c r="Q45" s="194">
        <f t="shared" si="19"/>
        <v>71.043433048777544</v>
      </c>
    </row>
    <row r="46" spans="1:17" ht="12.75" customHeight="1" x14ac:dyDescent="0.2">
      <c r="A46" s="190">
        <v>37</v>
      </c>
      <c r="B46" s="191" t="s">
        <v>49</v>
      </c>
      <c r="C46" s="345">
        <v>154</v>
      </c>
      <c r="D46" s="345">
        <v>1765</v>
      </c>
      <c r="E46" s="345">
        <v>0</v>
      </c>
      <c r="F46" s="345">
        <v>0</v>
      </c>
      <c r="G46" s="345">
        <v>0</v>
      </c>
      <c r="H46" s="345">
        <v>0</v>
      </c>
      <c r="I46" s="345">
        <v>0</v>
      </c>
      <c r="J46" s="345">
        <v>0</v>
      </c>
      <c r="K46" s="345">
        <v>1062</v>
      </c>
      <c r="L46" s="345">
        <v>1270</v>
      </c>
      <c r="M46" s="345">
        <v>0</v>
      </c>
      <c r="N46" s="345">
        <v>0</v>
      </c>
      <c r="O46" s="191">
        <f t="shared" ref="O46:P46" si="46">E46+G46+I46+K46+M46</f>
        <v>1062</v>
      </c>
      <c r="P46" s="191">
        <f t="shared" si="46"/>
        <v>1270</v>
      </c>
      <c r="Q46" s="191">
        <f t="shared" si="19"/>
        <v>71.95467422096317</v>
      </c>
    </row>
    <row r="47" spans="1:17" ht="12.75" customHeight="1" x14ac:dyDescent="0.2">
      <c r="A47" s="189"/>
      <c r="B47" s="194" t="s">
        <v>50</v>
      </c>
      <c r="C47" s="346">
        <f t="shared" ref="C47:N47" si="47">C46</f>
        <v>154</v>
      </c>
      <c r="D47" s="346">
        <f t="shared" si="47"/>
        <v>1765</v>
      </c>
      <c r="E47" s="346">
        <f t="shared" si="47"/>
        <v>0</v>
      </c>
      <c r="F47" s="346">
        <f t="shared" si="47"/>
        <v>0</v>
      </c>
      <c r="G47" s="346">
        <f t="shared" si="47"/>
        <v>0</v>
      </c>
      <c r="H47" s="346">
        <f t="shared" si="47"/>
        <v>0</v>
      </c>
      <c r="I47" s="346">
        <f t="shared" si="47"/>
        <v>0</v>
      </c>
      <c r="J47" s="346">
        <f t="shared" si="47"/>
        <v>0</v>
      </c>
      <c r="K47" s="346">
        <f t="shared" si="47"/>
        <v>1062</v>
      </c>
      <c r="L47" s="346">
        <f t="shared" si="47"/>
        <v>1270</v>
      </c>
      <c r="M47" s="346">
        <f t="shared" si="47"/>
        <v>0</v>
      </c>
      <c r="N47" s="346">
        <f t="shared" si="47"/>
        <v>0</v>
      </c>
      <c r="O47" s="194">
        <f t="shared" ref="O47:P47" si="48">E47+G47+I47+K47+M47</f>
        <v>1062</v>
      </c>
      <c r="P47" s="194">
        <f t="shared" si="48"/>
        <v>1270</v>
      </c>
      <c r="Q47" s="194">
        <f t="shared" si="19"/>
        <v>71.95467422096317</v>
      </c>
    </row>
    <row r="48" spans="1:17" ht="12.75" customHeight="1" x14ac:dyDescent="0.2">
      <c r="A48" s="190">
        <v>38</v>
      </c>
      <c r="B48" s="191" t="s">
        <v>51</v>
      </c>
      <c r="C48" s="345">
        <v>403</v>
      </c>
      <c r="D48" s="345">
        <v>2727</v>
      </c>
      <c r="E48" s="345">
        <v>0</v>
      </c>
      <c r="F48" s="345">
        <v>0</v>
      </c>
      <c r="G48" s="345">
        <v>0</v>
      </c>
      <c r="H48" s="345">
        <v>0</v>
      </c>
      <c r="I48" s="345">
        <v>182</v>
      </c>
      <c r="J48" s="345">
        <v>2753.77</v>
      </c>
      <c r="K48" s="345">
        <v>5</v>
      </c>
      <c r="L48" s="345">
        <v>7</v>
      </c>
      <c r="M48" s="345">
        <v>7109</v>
      </c>
      <c r="N48" s="345">
        <v>23890.51</v>
      </c>
      <c r="O48" s="191">
        <f t="shared" ref="O48:P48" si="49">E48+G48+I48+K48+M48</f>
        <v>7296</v>
      </c>
      <c r="P48" s="191">
        <f t="shared" si="49"/>
        <v>26651.279999999999</v>
      </c>
      <c r="Q48" s="191">
        <f t="shared" si="19"/>
        <v>977.3113311331133</v>
      </c>
    </row>
    <row r="49" spans="1:17" ht="12.75" customHeight="1" x14ac:dyDescent="0.2">
      <c r="A49" s="190">
        <v>39</v>
      </c>
      <c r="B49" s="191" t="s">
        <v>52</v>
      </c>
      <c r="C49" s="345">
        <v>463</v>
      </c>
      <c r="D49" s="345">
        <v>3317</v>
      </c>
      <c r="E49" s="345">
        <v>0</v>
      </c>
      <c r="F49" s="345">
        <v>0</v>
      </c>
      <c r="G49" s="345">
        <v>0</v>
      </c>
      <c r="H49" s="345">
        <v>0</v>
      </c>
      <c r="I49" s="345">
        <v>0</v>
      </c>
      <c r="J49" s="345">
        <v>0</v>
      </c>
      <c r="K49" s="345">
        <v>0</v>
      </c>
      <c r="L49" s="345">
        <v>0</v>
      </c>
      <c r="M49" s="345">
        <v>707</v>
      </c>
      <c r="N49" s="345">
        <v>2865</v>
      </c>
      <c r="O49" s="191">
        <f t="shared" ref="O49:P49" si="50">E49+G49+I49+K49+M49</f>
        <v>707</v>
      </c>
      <c r="P49" s="191">
        <f t="shared" si="50"/>
        <v>2865</v>
      </c>
      <c r="Q49" s="191">
        <f t="shared" si="19"/>
        <v>86.373228821224004</v>
      </c>
    </row>
    <row r="50" spans="1:17" ht="12.75" customHeight="1" x14ac:dyDescent="0.2">
      <c r="A50" s="190">
        <v>40</v>
      </c>
      <c r="B50" s="191" t="s">
        <v>53</v>
      </c>
      <c r="C50" s="345">
        <v>156</v>
      </c>
      <c r="D50" s="345">
        <v>915</v>
      </c>
      <c r="E50" s="345">
        <v>0</v>
      </c>
      <c r="F50" s="345">
        <v>0</v>
      </c>
      <c r="G50" s="345">
        <v>0</v>
      </c>
      <c r="H50" s="345">
        <v>0</v>
      </c>
      <c r="I50" s="345">
        <v>0</v>
      </c>
      <c r="J50" s="345">
        <v>0</v>
      </c>
      <c r="K50" s="345">
        <v>0</v>
      </c>
      <c r="L50" s="345">
        <v>0</v>
      </c>
      <c r="M50" s="345">
        <v>1431</v>
      </c>
      <c r="N50" s="345">
        <v>2303.9</v>
      </c>
      <c r="O50" s="191">
        <f t="shared" ref="O50:P50" si="51">E50+G50+I50+K50+M50</f>
        <v>1431</v>
      </c>
      <c r="P50" s="191">
        <f t="shared" si="51"/>
        <v>2303.9</v>
      </c>
      <c r="Q50" s="191">
        <f t="shared" si="19"/>
        <v>251.79234972677597</v>
      </c>
    </row>
    <row r="51" spans="1:17" ht="12.75" customHeight="1" x14ac:dyDescent="0.2">
      <c r="A51" s="190">
        <v>41</v>
      </c>
      <c r="B51" s="191" t="s">
        <v>54</v>
      </c>
      <c r="C51" s="345">
        <v>96</v>
      </c>
      <c r="D51" s="345">
        <v>957</v>
      </c>
      <c r="E51" s="345">
        <v>0</v>
      </c>
      <c r="F51" s="345">
        <v>0</v>
      </c>
      <c r="G51" s="345">
        <v>0</v>
      </c>
      <c r="H51" s="345">
        <v>0</v>
      </c>
      <c r="I51" s="345">
        <v>0</v>
      </c>
      <c r="J51" s="345">
        <v>0</v>
      </c>
      <c r="K51" s="345">
        <v>0</v>
      </c>
      <c r="L51" s="345">
        <v>0</v>
      </c>
      <c r="M51" s="345">
        <v>258</v>
      </c>
      <c r="N51" s="345">
        <v>289.99</v>
      </c>
      <c r="O51" s="191">
        <f t="shared" ref="O51:P51" si="52">E51+G51+I51+K51+M51</f>
        <v>258</v>
      </c>
      <c r="P51" s="191">
        <f t="shared" si="52"/>
        <v>289.99</v>
      </c>
      <c r="Q51" s="191">
        <f t="shared" si="19"/>
        <v>30.301985370950888</v>
      </c>
    </row>
    <row r="52" spans="1:17" ht="12.75" customHeight="1" x14ac:dyDescent="0.2">
      <c r="A52" s="190">
        <v>42</v>
      </c>
      <c r="B52" s="191" t="s">
        <v>55</v>
      </c>
      <c r="C52" s="345">
        <v>9</v>
      </c>
      <c r="D52" s="345">
        <v>82</v>
      </c>
      <c r="E52" s="345">
        <v>0</v>
      </c>
      <c r="F52" s="345">
        <v>0</v>
      </c>
      <c r="G52" s="345">
        <v>0</v>
      </c>
      <c r="H52" s="345">
        <v>0</v>
      </c>
      <c r="I52" s="345">
        <v>123</v>
      </c>
      <c r="J52" s="345">
        <v>1862</v>
      </c>
      <c r="K52" s="345">
        <v>0</v>
      </c>
      <c r="L52" s="345">
        <v>0</v>
      </c>
      <c r="M52" s="345">
        <v>7336</v>
      </c>
      <c r="N52" s="345">
        <v>5066</v>
      </c>
      <c r="O52" s="191">
        <f t="shared" ref="O52:P52" si="53">E52+G52+I52+K52+M52</f>
        <v>7459</v>
      </c>
      <c r="P52" s="191">
        <f t="shared" si="53"/>
        <v>6928</v>
      </c>
      <c r="Q52" s="191">
        <f t="shared" si="19"/>
        <v>8448.7804878048773</v>
      </c>
    </row>
    <row r="53" spans="1:17" ht="12.75" customHeight="1" x14ac:dyDescent="0.2">
      <c r="A53" s="190">
        <v>43</v>
      </c>
      <c r="B53" s="191" t="s">
        <v>56</v>
      </c>
      <c r="C53" s="345">
        <v>54</v>
      </c>
      <c r="D53" s="345">
        <v>661</v>
      </c>
      <c r="E53" s="345">
        <v>0</v>
      </c>
      <c r="F53" s="345">
        <v>0</v>
      </c>
      <c r="G53" s="345">
        <v>0</v>
      </c>
      <c r="H53" s="345">
        <v>0</v>
      </c>
      <c r="I53" s="345">
        <v>0</v>
      </c>
      <c r="J53" s="345">
        <v>0</v>
      </c>
      <c r="K53" s="345">
        <v>2</v>
      </c>
      <c r="L53" s="345">
        <v>0.48</v>
      </c>
      <c r="M53" s="345">
        <v>0</v>
      </c>
      <c r="N53" s="345">
        <v>0</v>
      </c>
      <c r="O53" s="191">
        <f t="shared" ref="O53:P53" si="54">E53+G53+I53+K53+M53</f>
        <v>2</v>
      </c>
      <c r="P53" s="191">
        <f t="shared" si="54"/>
        <v>0.48</v>
      </c>
      <c r="Q53" s="191">
        <f t="shared" si="19"/>
        <v>7.2617246596066568E-2</v>
      </c>
    </row>
    <row r="54" spans="1:17" ht="12.75" customHeight="1" x14ac:dyDescent="0.2">
      <c r="A54" s="190">
        <v>44</v>
      </c>
      <c r="B54" s="191" t="s">
        <v>57</v>
      </c>
      <c r="C54" s="345">
        <v>0</v>
      </c>
      <c r="D54" s="345">
        <v>0</v>
      </c>
      <c r="E54" s="345">
        <v>0</v>
      </c>
      <c r="F54" s="345">
        <v>0</v>
      </c>
      <c r="G54" s="345">
        <v>0</v>
      </c>
      <c r="H54" s="345">
        <v>0</v>
      </c>
      <c r="I54" s="345">
        <v>26</v>
      </c>
      <c r="J54" s="345">
        <v>259.35000000000002</v>
      </c>
      <c r="K54" s="345">
        <v>113</v>
      </c>
      <c r="L54" s="345">
        <v>249.87</v>
      </c>
      <c r="M54" s="345">
        <v>632</v>
      </c>
      <c r="N54" s="345">
        <v>1341.57</v>
      </c>
      <c r="O54" s="191">
        <f t="shared" ref="O54:P54" si="55">E54+G54+I54+K54+M54</f>
        <v>771</v>
      </c>
      <c r="P54" s="191">
        <f t="shared" si="55"/>
        <v>1850.79</v>
      </c>
      <c r="Q54" s="191" t="e">
        <f t="shared" si="19"/>
        <v>#DIV/0!</v>
      </c>
    </row>
    <row r="55" spans="1:17" ht="12.75" customHeight="1" x14ac:dyDescent="0.2">
      <c r="A55" s="190">
        <v>45</v>
      </c>
      <c r="B55" s="191" t="s">
        <v>58</v>
      </c>
      <c r="C55" s="345">
        <v>414</v>
      </c>
      <c r="D55" s="345">
        <v>742</v>
      </c>
      <c r="E55" s="345">
        <v>0</v>
      </c>
      <c r="F55" s="345">
        <v>0</v>
      </c>
      <c r="G55" s="345">
        <v>0</v>
      </c>
      <c r="H55" s="345">
        <v>0</v>
      </c>
      <c r="I55" s="345">
        <v>0</v>
      </c>
      <c r="J55" s="345">
        <v>0</v>
      </c>
      <c r="K55" s="345">
        <v>0</v>
      </c>
      <c r="L55" s="345">
        <v>0</v>
      </c>
      <c r="M55" s="345">
        <v>29</v>
      </c>
      <c r="N55" s="345">
        <v>149</v>
      </c>
      <c r="O55" s="191">
        <f t="shared" ref="O55:P55" si="56">E55+G55+I55+K55+M55</f>
        <v>29</v>
      </c>
      <c r="P55" s="191">
        <f t="shared" si="56"/>
        <v>149</v>
      </c>
      <c r="Q55" s="191">
        <f t="shared" si="19"/>
        <v>20.080862533692724</v>
      </c>
    </row>
    <row r="56" spans="1:17" ht="12.75" customHeight="1" x14ac:dyDescent="0.2">
      <c r="A56" s="189"/>
      <c r="B56" s="194" t="s">
        <v>59</v>
      </c>
      <c r="C56" s="346">
        <f t="shared" ref="C56:N56" si="57">SUM(C48:C55)</f>
        <v>1595</v>
      </c>
      <c r="D56" s="346">
        <f t="shared" si="57"/>
        <v>9401</v>
      </c>
      <c r="E56" s="346">
        <f t="shared" si="57"/>
        <v>0</v>
      </c>
      <c r="F56" s="346">
        <f t="shared" si="57"/>
        <v>0</v>
      </c>
      <c r="G56" s="346">
        <f t="shared" si="57"/>
        <v>0</v>
      </c>
      <c r="H56" s="346">
        <f t="shared" si="57"/>
        <v>0</v>
      </c>
      <c r="I56" s="346">
        <f t="shared" si="57"/>
        <v>331</v>
      </c>
      <c r="J56" s="346">
        <f t="shared" si="57"/>
        <v>4875.1200000000008</v>
      </c>
      <c r="K56" s="346">
        <f t="shared" si="57"/>
        <v>120</v>
      </c>
      <c r="L56" s="346">
        <f t="shared" si="57"/>
        <v>257.35000000000002</v>
      </c>
      <c r="M56" s="346">
        <f t="shared" si="57"/>
        <v>17502</v>
      </c>
      <c r="N56" s="346">
        <f t="shared" si="57"/>
        <v>35905.97</v>
      </c>
      <c r="O56" s="194">
        <f t="shared" ref="O56:P56" si="58">E56+G56+I56+K56+M56</f>
        <v>17953</v>
      </c>
      <c r="P56" s="194">
        <f t="shared" si="58"/>
        <v>41038.44</v>
      </c>
      <c r="Q56" s="194">
        <f t="shared" si="19"/>
        <v>436.53270928624613</v>
      </c>
    </row>
    <row r="57" spans="1:17" ht="12.75" customHeight="1" x14ac:dyDescent="0.2">
      <c r="A57" s="194"/>
      <c r="B57" s="194" t="s">
        <v>7</v>
      </c>
      <c r="C57" s="346">
        <f t="shared" ref="C57:N57" si="59">C56+C47+C45+C42</f>
        <v>159841</v>
      </c>
      <c r="D57" s="346">
        <f t="shared" si="59"/>
        <v>1374397</v>
      </c>
      <c r="E57" s="346">
        <f t="shared" si="59"/>
        <v>894</v>
      </c>
      <c r="F57" s="346">
        <f t="shared" si="59"/>
        <v>9934.1</v>
      </c>
      <c r="G57" s="346">
        <f t="shared" si="59"/>
        <v>2120</v>
      </c>
      <c r="H57" s="346">
        <f t="shared" si="59"/>
        <v>28028.799999999999</v>
      </c>
      <c r="I57" s="346">
        <f t="shared" si="59"/>
        <v>19256</v>
      </c>
      <c r="J57" s="346">
        <f t="shared" si="59"/>
        <v>350254.87</v>
      </c>
      <c r="K57" s="346">
        <f t="shared" si="59"/>
        <v>122130</v>
      </c>
      <c r="L57" s="346">
        <f t="shared" si="59"/>
        <v>464090</v>
      </c>
      <c r="M57" s="346">
        <f t="shared" si="59"/>
        <v>973632</v>
      </c>
      <c r="N57" s="346">
        <f t="shared" si="59"/>
        <v>10866494.780000001</v>
      </c>
      <c r="O57" s="194">
        <f t="shared" ref="O57:P57" si="60">E57+G57+I57+K57+M57</f>
        <v>1118032</v>
      </c>
      <c r="P57" s="194">
        <f t="shared" si="60"/>
        <v>11718802.550000001</v>
      </c>
      <c r="Q57" s="194">
        <f t="shared" si="19"/>
        <v>852.65047508107193</v>
      </c>
    </row>
    <row r="58" spans="1:17" ht="13.5" customHeight="1" x14ac:dyDescent="0.2">
      <c r="A58" s="84"/>
      <c r="B58" s="84"/>
      <c r="C58" s="152"/>
      <c r="D58" s="152"/>
      <c r="E58" s="152"/>
      <c r="F58" s="152"/>
      <c r="G58" s="152"/>
      <c r="H58" s="153" t="s">
        <v>62</v>
      </c>
      <c r="I58" s="152"/>
      <c r="J58" s="152"/>
      <c r="K58" s="152"/>
      <c r="L58" s="152"/>
      <c r="M58" s="152"/>
      <c r="N58" s="152"/>
      <c r="O58" s="152"/>
      <c r="P58" s="152"/>
      <c r="Q58" s="152"/>
    </row>
    <row r="59" spans="1:17" ht="13.5" customHeight="1" x14ac:dyDescent="0.2">
      <c r="A59" s="84"/>
      <c r="B59" s="84"/>
      <c r="C59" s="152"/>
      <c r="D59" s="152"/>
      <c r="E59" s="152"/>
      <c r="F59" s="152"/>
      <c r="G59" s="152"/>
      <c r="H59" s="152"/>
      <c r="I59" s="152"/>
      <c r="J59" s="152">
        <f>102955+117188</f>
        <v>220143</v>
      </c>
      <c r="K59" s="152"/>
      <c r="L59" s="152"/>
      <c r="M59" s="152"/>
      <c r="N59" s="152"/>
      <c r="O59" s="153"/>
      <c r="P59" s="153"/>
      <c r="Q59" s="152"/>
    </row>
    <row r="60" spans="1:17" ht="13.5" customHeight="1" x14ac:dyDescent="0.2">
      <c r="A60" s="84"/>
      <c r="B60" s="84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3"/>
      <c r="P60" s="153"/>
      <c r="Q60" s="152"/>
    </row>
    <row r="61" spans="1:17" ht="13.5" customHeight="1" x14ac:dyDescent="0.2">
      <c r="A61" s="84"/>
      <c r="B61" s="84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3"/>
      <c r="P61" s="153"/>
      <c r="Q61" s="152"/>
    </row>
    <row r="62" spans="1:17" ht="13.5" customHeight="1" x14ac:dyDescent="0.2">
      <c r="A62" s="84"/>
      <c r="B62" s="84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</row>
    <row r="63" spans="1:17" ht="13.5" customHeight="1" x14ac:dyDescent="0.2">
      <c r="A63" s="84"/>
      <c r="B63" s="84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3"/>
      <c r="P63" s="153"/>
      <c r="Q63" s="152"/>
    </row>
    <row r="64" spans="1:17" ht="13.5" customHeight="1" x14ac:dyDescent="0.2">
      <c r="A64" s="84"/>
      <c r="B64" s="84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3"/>
      <c r="P64" s="153"/>
      <c r="Q64" s="152"/>
    </row>
    <row r="65" spans="1:17" ht="13.5" customHeight="1" x14ac:dyDescent="0.2">
      <c r="A65" s="84"/>
      <c r="B65" s="84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3"/>
      <c r="P65" s="153"/>
      <c r="Q65" s="152"/>
    </row>
    <row r="66" spans="1:17" ht="13.5" customHeight="1" x14ac:dyDescent="0.2">
      <c r="A66" s="84"/>
      <c r="B66" s="84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3"/>
      <c r="P66" s="153"/>
      <c r="Q66" s="152"/>
    </row>
    <row r="67" spans="1:17" ht="13.5" customHeight="1" x14ac:dyDescent="0.2">
      <c r="A67" s="84"/>
      <c r="B67" s="84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3"/>
      <c r="P67" s="153"/>
      <c r="Q67" s="152"/>
    </row>
    <row r="68" spans="1:17" ht="13.5" customHeight="1" x14ac:dyDescent="0.2">
      <c r="A68" s="84"/>
      <c r="B68" s="84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3"/>
      <c r="P68" s="153"/>
      <c r="Q68" s="152"/>
    </row>
    <row r="69" spans="1:17" ht="13.5" customHeight="1" x14ac:dyDescent="0.2">
      <c r="A69" s="84"/>
      <c r="B69" s="84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3"/>
      <c r="P69" s="153"/>
      <c r="Q69" s="152"/>
    </row>
    <row r="70" spans="1:17" ht="13.5" customHeight="1" x14ac:dyDescent="0.2">
      <c r="A70" s="84"/>
      <c r="B70" s="84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3"/>
      <c r="P70" s="153"/>
      <c r="Q70" s="152"/>
    </row>
    <row r="71" spans="1:17" ht="13.5" customHeight="1" x14ac:dyDescent="0.2">
      <c r="A71" s="84"/>
      <c r="B71" s="84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3"/>
      <c r="P71" s="153"/>
      <c r="Q71" s="152"/>
    </row>
    <row r="72" spans="1:17" ht="13.5" customHeight="1" x14ac:dyDescent="0.2">
      <c r="A72" s="84"/>
      <c r="B72" s="84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3"/>
      <c r="P72" s="153"/>
      <c r="Q72" s="152"/>
    </row>
    <row r="73" spans="1:17" ht="13.5" customHeight="1" x14ac:dyDescent="0.2">
      <c r="A73" s="84"/>
      <c r="B73" s="84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3"/>
      <c r="P73" s="153"/>
      <c r="Q73" s="152"/>
    </row>
    <row r="74" spans="1:17" ht="13.5" customHeight="1" x14ac:dyDescent="0.2">
      <c r="A74" s="84"/>
      <c r="B74" s="84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3"/>
      <c r="P74" s="153"/>
      <c r="Q74" s="152"/>
    </row>
    <row r="75" spans="1:17" ht="13.5" customHeight="1" x14ac:dyDescent="0.2">
      <c r="A75" s="84"/>
      <c r="B75" s="84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3"/>
      <c r="P75" s="153"/>
      <c r="Q75" s="152"/>
    </row>
    <row r="76" spans="1:17" ht="13.5" customHeight="1" x14ac:dyDescent="0.2">
      <c r="A76" s="84"/>
      <c r="B76" s="84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3"/>
      <c r="P76" s="153"/>
      <c r="Q76" s="152"/>
    </row>
    <row r="77" spans="1:17" ht="13.5" customHeight="1" x14ac:dyDescent="0.2">
      <c r="A77" s="84"/>
      <c r="B77" s="84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3"/>
      <c r="P77" s="153"/>
      <c r="Q77" s="152"/>
    </row>
    <row r="78" spans="1:17" ht="13.5" customHeight="1" x14ac:dyDescent="0.2">
      <c r="A78" s="84"/>
      <c r="B78" s="84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3"/>
      <c r="P78" s="153"/>
      <c r="Q78" s="152"/>
    </row>
    <row r="79" spans="1:17" ht="13.5" customHeight="1" x14ac:dyDescent="0.2">
      <c r="A79" s="84"/>
      <c r="B79" s="84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3"/>
      <c r="P79" s="153"/>
      <c r="Q79" s="152"/>
    </row>
    <row r="80" spans="1:17" ht="13.5" customHeight="1" x14ac:dyDescent="0.2">
      <c r="A80" s="84"/>
      <c r="B80" s="84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3"/>
      <c r="P80" s="153"/>
      <c r="Q80" s="152"/>
    </row>
    <row r="81" spans="1:17" ht="13.5" customHeight="1" x14ac:dyDescent="0.2">
      <c r="A81" s="84"/>
      <c r="B81" s="84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3"/>
      <c r="P81" s="153"/>
      <c r="Q81" s="152"/>
    </row>
    <row r="82" spans="1:17" ht="13.5" customHeight="1" x14ac:dyDescent="0.2">
      <c r="A82" s="84"/>
      <c r="B82" s="84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3"/>
      <c r="P82" s="153"/>
      <c r="Q82" s="152"/>
    </row>
    <row r="83" spans="1:17" ht="13.5" customHeight="1" x14ac:dyDescent="0.2">
      <c r="A83" s="84"/>
      <c r="B83" s="84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3"/>
      <c r="P83" s="153"/>
      <c r="Q83" s="152"/>
    </row>
    <row r="84" spans="1:17" ht="13.5" customHeight="1" x14ac:dyDescent="0.2">
      <c r="A84" s="84"/>
      <c r="B84" s="84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3"/>
      <c r="P84" s="153"/>
      <c r="Q84" s="152"/>
    </row>
    <row r="85" spans="1:17" ht="13.5" customHeight="1" x14ac:dyDescent="0.2">
      <c r="A85" s="84"/>
      <c r="B85" s="84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3"/>
      <c r="P85" s="153"/>
      <c r="Q85" s="152"/>
    </row>
    <row r="86" spans="1:17" ht="13.5" customHeight="1" x14ac:dyDescent="0.2">
      <c r="A86" s="84"/>
      <c r="B86" s="84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3"/>
      <c r="P86" s="153"/>
      <c r="Q86" s="152"/>
    </row>
    <row r="87" spans="1:17" ht="13.5" customHeight="1" x14ac:dyDescent="0.2">
      <c r="A87" s="84"/>
      <c r="B87" s="84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3"/>
      <c r="P87" s="153"/>
      <c r="Q87" s="152"/>
    </row>
    <row r="88" spans="1:17" ht="13.5" customHeight="1" x14ac:dyDescent="0.2">
      <c r="A88" s="84"/>
      <c r="B88" s="84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3"/>
      <c r="P88" s="153"/>
      <c r="Q88" s="152"/>
    </row>
    <row r="89" spans="1:17" ht="13.5" customHeight="1" x14ac:dyDescent="0.2">
      <c r="A89" s="84"/>
      <c r="B89" s="84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3"/>
      <c r="P89" s="153"/>
      <c r="Q89" s="152"/>
    </row>
    <row r="90" spans="1:17" ht="13.5" customHeight="1" x14ac:dyDescent="0.2">
      <c r="A90" s="84"/>
      <c r="B90" s="84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3"/>
      <c r="P90" s="153"/>
      <c r="Q90" s="152"/>
    </row>
    <row r="91" spans="1:17" ht="13.5" customHeight="1" x14ac:dyDescent="0.2">
      <c r="A91" s="84"/>
      <c r="B91" s="84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3"/>
      <c r="P91" s="153"/>
      <c r="Q91" s="152"/>
    </row>
    <row r="92" spans="1:17" ht="13.5" customHeight="1" x14ac:dyDescent="0.2">
      <c r="A92" s="84"/>
      <c r="B92" s="84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3"/>
      <c r="P92" s="153"/>
      <c r="Q92" s="152"/>
    </row>
    <row r="93" spans="1:17" ht="13.5" customHeight="1" x14ac:dyDescent="0.2">
      <c r="A93" s="84"/>
      <c r="B93" s="84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3"/>
      <c r="P93" s="153"/>
      <c r="Q93" s="152"/>
    </row>
    <row r="94" spans="1:17" ht="13.5" customHeight="1" x14ac:dyDescent="0.2">
      <c r="A94" s="84"/>
      <c r="B94" s="84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3"/>
      <c r="P94" s="153"/>
      <c r="Q94" s="152"/>
    </row>
    <row r="95" spans="1:17" ht="13.5" customHeight="1" x14ac:dyDescent="0.2">
      <c r="A95" s="84"/>
      <c r="B95" s="84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3"/>
      <c r="P95" s="153"/>
      <c r="Q95" s="152"/>
    </row>
    <row r="96" spans="1:17" ht="13.5" customHeight="1" x14ac:dyDescent="0.2">
      <c r="A96" s="84"/>
      <c r="B96" s="84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3"/>
      <c r="P96" s="153"/>
      <c r="Q96" s="152"/>
    </row>
    <row r="97" spans="1:17" ht="13.5" customHeight="1" x14ac:dyDescent="0.2">
      <c r="A97" s="84"/>
      <c r="B97" s="84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3"/>
      <c r="P97" s="153"/>
      <c r="Q97" s="152"/>
    </row>
    <row r="98" spans="1:17" ht="13.5" customHeight="1" x14ac:dyDescent="0.2">
      <c r="A98" s="84"/>
      <c r="B98" s="84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3"/>
      <c r="P98" s="153"/>
      <c r="Q98" s="152"/>
    </row>
    <row r="99" spans="1:17" ht="13.5" customHeight="1" x14ac:dyDescent="0.2">
      <c r="A99" s="84"/>
      <c r="B99" s="84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3"/>
      <c r="P99" s="153"/>
      <c r="Q99" s="152"/>
    </row>
    <row r="100" spans="1:17" ht="13.5" customHeight="1" x14ac:dyDescent="0.2">
      <c r="A100" s="84"/>
      <c r="B100" s="8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3"/>
      <c r="P100" s="153"/>
      <c r="Q100" s="152"/>
    </row>
  </sheetData>
  <mergeCells count="13">
    <mergeCell ref="A1:Q1"/>
    <mergeCell ref="A3:A5"/>
    <mergeCell ref="B3:B5"/>
    <mergeCell ref="C3:D3"/>
    <mergeCell ref="E3:F4"/>
    <mergeCell ref="C4:C5"/>
    <mergeCell ref="D4:D5"/>
    <mergeCell ref="Q3:Q5"/>
    <mergeCell ref="O3:P4"/>
    <mergeCell ref="G3:H4"/>
    <mergeCell ref="I3:J4"/>
    <mergeCell ref="K3:L4"/>
    <mergeCell ref="M3:N4"/>
  </mergeCells>
  <pageMargins left="1.45" right="0.7" top="0.25" bottom="0" header="0" footer="0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K100"/>
  <sheetViews>
    <sheetView zoomScaleNormal="10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D57" sqref="D57"/>
    </sheetView>
  </sheetViews>
  <sheetFormatPr defaultColWidth="14.42578125" defaultRowHeight="15" customHeight="1" x14ac:dyDescent="0.2"/>
  <cols>
    <col min="1" max="1" width="6" style="110" customWidth="1"/>
    <col min="2" max="2" width="29.140625" style="110" customWidth="1"/>
    <col min="3" max="3" width="10.140625" style="110" customWidth="1"/>
    <col min="4" max="4" width="11.85546875" style="110" customWidth="1"/>
    <col min="5" max="5" width="11.5703125" style="110" customWidth="1"/>
    <col min="6" max="6" width="13.5703125" style="110" customWidth="1"/>
    <col min="7" max="7" width="9.7109375" style="110" customWidth="1"/>
    <col min="8" max="8" width="9.140625" style="201" customWidth="1"/>
    <col min="9" max="11" width="9.140625" style="110" customWidth="1"/>
    <col min="12" max="16384" width="14.42578125" style="110"/>
  </cols>
  <sheetData>
    <row r="1" spans="1:11" ht="18.75" customHeight="1" x14ac:dyDescent="0.2">
      <c r="A1" s="448" t="s">
        <v>171</v>
      </c>
      <c r="B1" s="380"/>
      <c r="C1" s="380"/>
      <c r="D1" s="380"/>
      <c r="E1" s="380"/>
      <c r="F1" s="380"/>
      <c r="G1" s="380"/>
      <c r="H1" s="197"/>
      <c r="I1" s="196"/>
      <c r="J1" s="196"/>
      <c r="K1" s="196"/>
    </row>
    <row r="2" spans="1:11" ht="13.5" customHeight="1" x14ac:dyDescent="0.2">
      <c r="A2" s="390" t="s">
        <v>172</v>
      </c>
      <c r="B2" s="380"/>
      <c r="C2" s="380"/>
      <c r="D2" s="380"/>
      <c r="E2" s="380"/>
      <c r="F2" s="380"/>
      <c r="G2" s="197"/>
      <c r="H2" s="197"/>
      <c r="I2" s="196"/>
      <c r="J2" s="196"/>
      <c r="K2" s="196"/>
    </row>
    <row r="3" spans="1:11" ht="25.5" customHeight="1" x14ac:dyDescent="0.2">
      <c r="A3" s="113"/>
      <c r="B3" s="198" t="s">
        <v>64</v>
      </c>
      <c r="C3" s="395"/>
      <c r="D3" s="380"/>
      <c r="E3" s="447" t="s">
        <v>173</v>
      </c>
      <c r="F3" s="380"/>
      <c r="G3" s="197"/>
      <c r="H3" s="197"/>
      <c r="I3" s="196"/>
      <c r="J3" s="196"/>
      <c r="K3" s="196"/>
    </row>
    <row r="4" spans="1:11" ht="13.5" customHeight="1" x14ac:dyDescent="0.2">
      <c r="A4" s="432" t="s">
        <v>174</v>
      </c>
      <c r="B4" s="432" t="s">
        <v>3</v>
      </c>
      <c r="C4" s="430" t="s">
        <v>175</v>
      </c>
      <c r="D4" s="431"/>
      <c r="E4" s="430" t="s">
        <v>176</v>
      </c>
      <c r="F4" s="431"/>
      <c r="G4" s="432" t="s">
        <v>177</v>
      </c>
      <c r="H4" s="197"/>
      <c r="I4" s="196"/>
      <c r="J4" s="196"/>
      <c r="K4" s="196"/>
    </row>
    <row r="5" spans="1:11" ht="13.5" customHeight="1" x14ac:dyDescent="0.2">
      <c r="A5" s="434"/>
      <c r="B5" s="434"/>
      <c r="C5" s="131" t="s">
        <v>95</v>
      </c>
      <c r="D5" s="131" t="s">
        <v>96</v>
      </c>
      <c r="E5" s="131" t="s">
        <v>95</v>
      </c>
      <c r="F5" s="131" t="s">
        <v>96</v>
      </c>
      <c r="G5" s="434"/>
      <c r="H5" s="197"/>
      <c r="I5" s="196"/>
      <c r="J5" s="196"/>
      <c r="K5" s="196"/>
    </row>
    <row r="6" spans="1:11" ht="13.5" customHeight="1" x14ac:dyDescent="0.25">
      <c r="A6" s="172">
        <v>1</v>
      </c>
      <c r="B6" s="132" t="s">
        <v>9</v>
      </c>
      <c r="C6" s="133">
        <v>58551</v>
      </c>
      <c r="D6" s="133">
        <v>207198</v>
      </c>
      <c r="E6" s="133">
        <f>'Pri Sec_outstanding_6'!O6+NPS_OS_8!M6</f>
        <v>305387</v>
      </c>
      <c r="F6" s="133">
        <f>'Pri Sec_outstanding_6'!P6+NPS_OS_8!N6</f>
        <v>1498651</v>
      </c>
      <c r="G6" s="199">
        <f t="shared" ref="G6:G37" si="0">D6*100/F6</f>
        <v>13.825633853378806</v>
      </c>
      <c r="H6" s="197"/>
      <c r="I6" s="196"/>
      <c r="J6" s="196"/>
      <c r="K6" s="196"/>
    </row>
    <row r="7" spans="1:11" ht="13.5" customHeight="1" x14ac:dyDescent="0.25">
      <c r="A7" s="172">
        <v>2</v>
      </c>
      <c r="B7" s="132" t="s">
        <v>10</v>
      </c>
      <c r="C7" s="133">
        <v>180641</v>
      </c>
      <c r="D7" s="133">
        <v>330327</v>
      </c>
      <c r="E7" s="133">
        <f>'Pri Sec_outstanding_6'!O7+NPS_OS_8!M7</f>
        <v>870588</v>
      </c>
      <c r="F7" s="133">
        <f>'Pri Sec_outstanding_6'!P7+NPS_OS_8!N7</f>
        <v>2751369</v>
      </c>
      <c r="G7" s="199">
        <f t="shared" si="0"/>
        <v>12.005914146739315</v>
      </c>
      <c r="H7" s="197"/>
      <c r="I7" s="196"/>
      <c r="J7" s="196"/>
      <c r="K7" s="196"/>
    </row>
    <row r="8" spans="1:11" ht="13.5" customHeight="1" x14ac:dyDescent="0.25">
      <c r="A8" s="172">
        <v>3</v>
      </c>
      <c r="B8" s="132" t="s">
        <v>11</v>
      </c>
      <c r="C8" s="133">
        <v>52659</v>
      </c>
      <c r="D8" s="133">
        <v>50056</v>
      </c>
      <c r="E8" s="133">
        <f>'Pri Sec_outstanding_6'!O8+NPS_OS_8!M8</f>
        <v>123422</v>
      </c>
      <c r="F8" s="133">
        <f>'Pri Sec_outstanding_6'!P8+NPS_OS_8!N8</f>
        <v>607602</v>
      </c>
      <c r="G8" s="199">
        <f t="shared" si="0"/>
        <v>8.2382875632404104</v>
      </c>
      <c r="H8" s="197"/>
      <c r="I8" s="196"/>
      <c r="J8" s="196"/>
      <c r="K8" s="196"/>
    </row>
    <row r="9" spans="1:11" ht="13.5" customHeight="1" x14ac:dyDescent="0.25">
      <c r="A9" s="172">
        <v>4</v>
      </c>
      <c r="B9" s="132" t="s">
        <v>12</v>
      </c>
      <c r="C9" s="133">
        <v>45444</v>
      </c>
      <c r="D9" s="133">
        <v>114300</v>
      </c>
      <c r="E9" s="133">
        <f>'Pri Sec_outstanding_6'!O9+NPS_OS_8!M9</f>
        <v>269722</v>
      </c>
      <c r="F9" s="133">
        <f>'Pri Sec_outstanding_6'!P9+NPS_OS_8!N9</f>
        <v>1603441.9</v>
      </c>
      <c r="G9" s="199">
        <f t="shared" si="0"/>
        <v>7.1284154418067791</v>
      </c>
      <c r="H9" s="197"/>
      <c r="I9" s="196"/>
      <c r="J9" s="196"/>
      <c r="K9" s="196"/>
    </row>
    <row r="10" spans="1:11" ht="13.5" customHeight="1" x14ac:dyDescent="0.25">
      <c r="A10" s="172">
        <v>5</v>
      </c>
      <c r="B10" s="132" t="s">
        <v>13</v>
      </c>
      <c r="C10" s="133">
        <v>126394</v>
      </c>
      <c r="D10" s="133">
        <v>187804</v>
      </c>
      <c r="E10" s="133">
        <f>'Pri Sec_outstanding_6'!O10+NPS_OS_8!M10</f>
        <v>641448</v>
      </c>
      <c r="F10" s="133">
        <f>'Pri Sec_outstanding_6'!P10+NPS_OS_8!N10</f>
        <v>1488252</v>
      </c>
      <c r="G10" s="199">
        <f t="shared" si="0"/>
        <v>12.619099453587161</v>
      </c>
      <c r="H10" s="197"/>
      <c r="I10" s="196"/>
      <c r="J10" s="196"/>
      <c r="K10" s="196"/>
    </row>
    <row r="11" spans="1:11" ht="13.5" customHeight="1" x14ac:dyDescent="0.25">
      <c r="A11" s="172">
        <v>6</v>
      </c>
      <c r="B11" s="132" t="s">
        <v>14</v>
      </c>
      <c r="C11" s="133">
        <v>88996</v>
      </c>
      <c r="D11" s="133">
        <v>181133</v>
      </c>
      <c r="E11" s="133">
        <f>'Pri Sec_outstanding_6'!O11+NPS_OS_8!M11</f>
        <v>205711</v>
      </c>
      <c r="F11" s="133">
        <f>'Pri Sec_outstanding_6'!P11+NPS_OS_8!N11</f>
        <v>1156458</v>
      </c>
      <c r="G11" s="199">
        <f t="shared" si="0"/>
        <v>15.662739156977599</v>
      </c>
      <c r="H11" s="197"/>
      <c r="I11" s="196"/>
      <c r="J11" s="196"/>
      <c r="K11" s="196"/>
    </row>
    <row r="12" spans="1:11" ht="13.5" customHeight="1" x14ac:dyDescent="0.25">
      <c r="A12" s="172">
        <v>7</v>
      </c>
      <c r="B12" s="132" t="s">
        <v>15</v>
      </c>
      <c r="C12" s="133">
        <v>3010</v>
      </c>
      <c r="D12" s="133">
        <v>14124.27</v>
      </c>
      <c r="E12" s="133">
        <f>'Pri Sec_outstanding_6'!O12+NPS_OS_8!M12</f>
        <v>28129</v>
      </c>
      <c r="F12" s="133">
        <f>'Pri Sec_outstanding_6'!P12+NPS_OS_8!N12</f>
        <v>118570</v>
      </c>
      <c r="G12" s="199">
        <f t="shared" si="0"/>
        <v>11.912178459981446</v>
      </c>
      <c r="H12" s="197"/>
      <c r="I12" s="196"/>
      <c r="J12" s="196"/>
      <c r="K12" s="196"/>
    </row>
    <row r="13" spans="1:11" ht="13.5" customHeight="1" x14ac:dyDescent="0.25">
      <c r="A13" s="172">
        <v>8</v>
      </c>
      <c r="B13" s="132" t="s">
        <v>16</v>
      </c>
      <c r="C13" s="133">
        <v>6352</v>
      </c>
      <c r="D13" s="133">
        <v>10467</v>
      </c>
      <c r="E13" s="133">
        <f>'Pri Sec_outstanding_6'!O13+NPS_OS_8!M13</f>
        <v>20350</v>
      </c>
      <c r="F13" s="133">
        <f>'Pri Sec_outstanding_6'!P13+NPS_OS_8!N13</f>
        <v>99226</v>
      </c>
      <c r="G13" s="199">
        <f t="shared" si="0"/>
        <v>10.548646524096506</v>
      </c>
      <c r="H13" s="197"/>
      <c r="I13" s="196"/>
      <c r="J13" s="196"/>
      <c r="K13" s="196"/>
    </row>
    <row r="14" spans="1:11" ht="13.5" customHeight="1" x14ac:dyDescent="0.25">
      <c r="A14" s="172">
        <v>9</v>
      </c>
      <c r="B14" s="132" t="s">
        <v>17</v>
      </c>
      <c r="C14" s="133">
        <v>147173</v>
      </c>
      <c r="D14" s="133">
        <v>479254</v>
      </c>
      <c r="E14" s="133">
        <f>'Pri Sec_outstanding_6'!O14+NPS_OS_8!M14</f>
        <v>421464</v>
      </c>
      <c r="F14" s="133">
        <f>'Pri Sec_outstanding_6'!P14+NPS_OS_8!N14</f>
        <v>2528478.9400000004</v>
      </c>
      <c r="G14" s="199">
        <f t="shared" si="0"/>
        <v>18.954241319486723</v>
      </c>
      <c r="H14" s="197"/>
      <c r="I14" s="196"/>
      <c r="J14" s="196"/>
      <c r="K14" s="196"/>
    </row>
    <row r="15" spans="1:11" ht="13.5" customHeight="1" x14ac:dyDescent="0.25">
      <c r="A15" s="172">
        <v>10</v>
      </c>
      <c r="B15" s="132" t="s">
        <v>18</v>
      </c>
      <c r="C15" s="133">
        <v>319534</v>
      </c>
      <c r="D15" s="133">
        <v>476591</v>
      </c>
      <c r="E15" s="133">
        <f>'Pri Sec_outstanding_6'!O15+NPS_OS_8!M15</f>
        <v>1792333</v>
      </c>
      <c r="F15" s="133">
        <f>'Pri Sec_outstanding_6'!P15+NPS_OS_8!N15</f>
        <v>7519593</v>
      </c>
      <c r="G15" s="199">
        <f t="shared" si="0"/>
        <v>6.3379893034104375</v>
      </c>
      <c r="H15" s="197"/>
      <c r="I15" s="196"/>
      <c r="J15" s="196"/>
      <c r="K15" s="196"/>
    </row>
    <row r="16" spans="1:11" ht="13.5" customHeight="1" x14ac:dyDescent="0.25">
      <c r="A16" s="172">
        <v>11</v>
      </c>
      <c r="B16" s="132" t="s">
        <v>19</v>
      </c>
      <c r="C16" s="133">
        <v>26740</v>
      </c>
      <c r="D16" s="133">
        <v>101562</v>
      </c>
      <c r="E16" s="133">
        <f>'Pri Sec_outstanding_6'!O16+NPS_OS_8!M16</f>
        <v>123922</v>
      </c>
      <c r="F16" s="133">
        <f>'Pri Sec_outstanding_6'!P16+NPS_OS_8!N16</f>
        <v>623648</v>
      </c>
      <c r="G16" s="199">
        <f t="shared" si="0"/>
        <v>16.285148032223304</v>
      </c>
      <c r="H16" s="197"/>
      <c r="I16" s="196"/>
      <c r="J16" s="196"/>
      <c r="K16" s="196"/>
    </row>
    <row r="17" spans="1:11" ht="13.5" customHeight="1" x14ac:dyDescent="0.25">
      <c r="A17" s="172">
        <v>12</v>
      </c>
      <c r="B17" s="132" t="s">
        <v>20</v>
      </c>
      <c r="C17" s="133">
        <v>96778</v>
      </c>
      <c r="D17" s="133">
        <v>215278</v>
      </c>
      <c r="E17" s="133">
        <f>'Pri Sec_outstanding_6'!O17+NPS_OS_8!M17</f>
        <v>387908</v>
      </c>
      <c r="F17" s="133">
        <f>'Pri Sec_outstanding_6'!P17+NPS_OS_8!N17</f>
        <v>1628971</v>
      </c>
      <c r="G17" s="199">
        <f t="shared" si="0"/>
        <v>13.215582106741005</v>
      </c>
      <c r="H17" s="197"/>
      <c r="I17" s="196"/>
      <c r="J17" s="196"/>
      <c r="K17" s="196"/>
    </row>
    <row r="18" spans="1:11" ht="13.5" customHeight="1" x14ac:dyDescent="0.2">
      <c r="A18" s="171"/>
      <c r="B18" s="134" t="s">
        <v>21</v>
      </c>
      <c r="C18" s="174">
        <f t="shared" ref="C18:F18" si="1">SUM(C6:C17)</f>
        <v>1152272</v>
      </c>
      <c r="D18" s="174">
        <f t="shared" si="1"/>
        <v>2368094.27</v>
      </c>
      <c r="E18" s="174">
        <f t="shared" si="1"/>
        <v>5190384</v>
      </c>
      <c r="F18" s="174">
        <f t="shared" si="1"/>
        <v>21624260.84</v>
      </c>
      <c r="G18" s="200">
        <f t="shared" si="0"/>
        <v>10.951099265411932</v>
      </c>
      <c r="H18" s="197"/>
      <c r="I18" s="198"/>
      <c r="J18" s="198"/>
      <c r="K18" s="198"/>
    </row>
    <row r="19" spans="1:11" ht="13.5" customHeight="1" x14ac:dyDescent="0.25">
      <c r="A19" s="172">
        <v>13</v>
      </c>
      <c r="B19" s="132" t="s">
        <v>22</v>
      </c>
      <c r="C19" s="133">
        <v>15686</v>
      </c>
      <c r="D19" s="133">
        <v>56899.199999999997</v>
      </c>
      <c r="E19" s="133">
        <f>'Pri Sec_outstanding_6'!O19+NPS_OS_8!M19</f>
        <v>274700</v>
      </c>
      <c r="F19" s="133">
        <f>'Pri Sec_outstanding_6'!P19+NPS_OS_8!N19</f>
        <v>1291240.6099999999</v>
      </c>
      <c r="G19" s="199">
        <f t="shared" si="0"/>
        <v>4.4065528577202979</v>
      </c>
      <c r="H19" s="197"/>
      <c r="I19" s="196"/>
      <c r="J19" s="196"/>
      <c r="K19" s="196"/>
    </row>
    <row r="20" spans="1:11" ht="13.5" customHeight="1" x14ac:dyDescent="0.25">
      <c r="A20" s="172">
        <v>14</v>
      </c>
      <c r="B20" s="132" t="s">
        <v>23</v>
      </c>
      <c r="C20" s="133">
        <v>113105</v>
      </c>
      <c r="D20" s="133">
        <v>47905.85</v>
      </c>
      <c r="E20" s="133">
        <f>'Pri Sec_outstanding_6'!O20+NPS_OS_8!M20</f>
        <v>662622</v>
      </c>
      <c r="F20" s="133">
        <f>'Pri Sec_outstanding_6'!P20+NPS_OS_8!N20</f>
        <v>709011.12000000011</v>
      </c>
      <c r="G20" s="199">
        <f t="shared" si="0"/>
        <v>6.7567134913201352</v>
      </c>
      <c r="H20" s="197"/>
      <c r="I20" s="196"/>
      <c r="J20" s="196"/>
      <c r="K20" s="196"/>
    </row>
    <row r="21" spans="1:11" ht="13.5" customHeight="1" x14ac:dyDescent="0.25">
      <c r="A21" s="172">
        <v>15</v>
      </c>
      <c r="B21" s="132" t="s">
        <v>24</v>
      </c>
      <c r="C21" s="133">
        <v>27</v>
      </c>
      <c r="D21" s="133">
        <v>30.52</v>
      </c>
      <c r="E21" s="133">
        <f>'Pri Sec_outstanding_6'!O21+NPS_OS_8!M21</f>
        <v>1133</v>
      </c>
      <c r="F21" s="133">
        <f>'Pri Sec_outstanding_6'!P21+NPS_OS_8!N21</f>
        <v>1497.5440312999999</v>
      </c>
      <c r="G21" s="199">
        <f t="shared" si="0"/>
        <v>2.0380035152292622</v>
      </c>
      <c r="H21" s="197"/>
      <c r="I21" s="196"/>
      <c r="J21" s="196"/>
      <c r="K21" s="196"/>
    </row>
    <row r="22" spans="1:11" ht="13.5" customHeight="1" x14ac:dyDescent="0.25">
      <c r="A22" s="172">
        <v>16</v>
      </c>
      <c r="B22" s="132" t="s">
        <v>25</v>
      </c>
      <c r="C22" s="133">
        <v>22</v>
      </c>
      <c r="D22" s="133">
        <v>399.56</v>
      </c>
      <c r="E22" s="133">
        <f>'Pri Sec_outstanding_6'!O22+NPS_OS_8!M22</f>
        <v>591</v>
      </c>
      <c r="F22" s="133">
        <f>'Pri Sec_outstanding_6'!P22+NPS_OS_8!N22</f>
        <v>13602.51</v>
      </c>
      <c r="G22" s="199">
        <f t="shared" si="0"/>
        <v>2.9373990535570274</v>
      </c>
      <c r="H22" s="197"/>
      <c r="I22" s="196"/>
      <c r="J22" s="196"/>
      <c r="K22" s="196"/>
    </row>
    <row r="23" spans="1:11" ht="13.5" customHeight="1" x14ac:dyDescent="0.25">
      <c r="A23" s="172">
        <v>17</v>
      </c>
      <c r="B23" s="132" t="s">
        <v>26</v>
      </c>
      <c r="C23" s="133">
        <v>58580</v>
      </c>
      <c r="D23" s="133">
        <v>9985.4520933000003</v>
      </c>
      <c r="E23" s="133">
        <f>'Pri Sec_outstanding_6'!O23+NPS_OS_8!M23</f>
        <v>84016</v>
      </c>
      <c r="F23" s="133">
        <f>'Pri Sec_outstanding_6'!P23+NPS_OS_8!N23</f>
        <v>114472</v>
      </c>
      <c r="G23" s="199">
        <f t="shared" si="0"/>
        <v>8.7230520068663076</v>
      </c>
      <c r="H23" s="197"/>
      <c r="I23" s="196"/>
      <c r="J23" s="196"/>
      <c r="K23" s="196"/>
    </row>
    <row r="24" spans="1:11" ht="13.5" customHeight="1" x14ac:dyDescent="0.25">
      <c r="A24" s="172">
        <v>18</v>
      </c>
      <c r="B24" s="132" t="s">
        <v>27</v>
      </c>
      <c r="C24" s="133">
        <v>0</v>
      </c>
      <c r="D24" s="133">
        <v>0</v>
      </c>
      <c r="E24" s="133">
        <f>'Pri Sec_outstanding_6'!O24+NPS_OS_8!M24</f>
        <v>181</v>
      </c>
      <c r="F24" s="133">
        <f>'Pri Sec_outstanding_6'!P24+NPS_OS_8!N24</f>
        <v>452</v>
      </c>
      <c r="G24" s="199">
        <f t="shared" si="0"/>
        <v>0</v>
      </c>
      <c r="H24" s="197"/>
      <c r="I24" s="196"/>
      <c r="J24" s="196"/>
      <c r="K24" s="196"/>
    </row>
    <row r="25" spans="1:11" ht="13.5" customHeight="1" x14ac:dyDescent="0.25">
      <c r="A25" s="172">
        <v>19</v>
      </c>
      <c r="B25" s="132" t="s">
        <v>28</v>
      </c>
      <c r="C25" s="133">
        <v>259</v>
      </c>
      <c r="D25" s="133">
        <v>1982</v>
      </c>
      <c r="E25" s="133">
        <f>'Pri Sec_outstanding_6'!O25+NPS_OS_8!M25</f>
        <v>16406</v>
      </c>
      <c r="F25" s="133">
        <f>'Pri Sec_outstanding_6'!P25+NPS_OS_8!N25</f>
        <v>64627</v>
      </c>
      <c r="G25" s="199">
        <f t="shared" si="0"/>
        <v>3.0668296532409056</v>
      </c>
      <c r="H25" s="197"/>
      <c r="I25" s="196"/>
      <c r="J25" s="196"/>
      <c r="K25" s="196"/>
    </row>
    <row r="26" spans="1:11" ht="13.5" customHeight="1" x14ac:dyDescent="0.25">
      <c r="A26" s="172">
        <v>20</v>
      </c>
      <c r="B26" s="132" t="s">
        <v>29</v>
      </c>
      <c r="C26" s="133">
        <v>99183</v>
      </c>
      <c r="D26" s="133">
        <v>81834.570000000007</v>
      </c>
      <c r="E26" s="133">
        <f>'Pri Sec_outstanding_6'!O26+NPS_OS_8!M26</f>
        <v>1178582</v>
      </c>
      <c r="F26" s="133">
        <f>'Pri Sec_outstanding_6'!P26+NPS_OS_8!N26</f>
        <v>2702434.69</v>
      </c>
      <c r="G26" s="199">
        <f t="shared" si="0"/>
        <v>3.0281793784996154</v>
      </c>
      <c r="H26" s="197"/>
      <c r="I26" s="196"/>
      <c r="J26" s="196"/>
      <c r="K26" s="196"/>
    </row>
    <row r="27" spans="1:11" ht="13.5" customHeight="1" x14ac:dyDescent="0.25">
      <c r="A27" s="172">
        <v>21</v>
      </c>
      <c r="B27" s="132" t="s">
        <v>30</v>
      </c>
      <c r="C27" s="133">
        <v>30778</v>
      </c>
      <c r="D27" s="133">
        <v>100568</v>
      </c>
      <c r="E27" s="133">
        <f>'Pri Sec_outstanding_6'!O27+NPS_OS_8!M27</f>
        <v>476972</v>
      </c>
      <c r="F27" s="133">
        <f>'Pri Sec_outstanding_6'!P27+NPS_OS_8!N27</f>
        <v>2316217</v>
      </c>
      <c r="G27" s="199">
        <f t="shared" si="0"/>
        <v>4.3419075155738867</v>
      </c>
      <c r="H27" s="197"/>
      <c r="I27" s="196"/>
      <c r="J27" s="196"/>
      <c r="K27" s="196"/>
    </row>
    <row r="28" spans="1:11" ht="13.5" customHeight="1" x14ac:dyDescent="0.25">
      <c r="A28" s="172">
        <v>22</v>
      </c>
      <c r="B28" s="132" t="s">
        <v>31</v>
      </c>
      <c r="C28" s="133">
        <v>14372</v>
      </c>
      <c r="D28" s="133">
        <v>31302.28</v>
      </c>
      <c r="E28" s="133">
        <f>'Pri Sec_outstanding_6'!O28+NPS_OS_8!M28</f>
        <v>95985</v>
      </c>
      <c r="F28" s="133">
        <f>'Pri Sec_outstanding_6'!P28+NPS_OS_8!N28</f>
        <v>335136</v>
      </c>
      <c r="G28" s="199">
        <f t="shared" si="0"/>
        <v>9.3401723479423282</v>
      </c>
      <c r="H28" s="197"/>
      <c r="I28" s="196"/>
      <c r="J28" s="196"/>
      <c r="K28" s="196"/>
    </row>
    <row r="29" spans="1:11" ht="13.5" customHeight="1" x14ac:dyDescent="0.25">
      <c r="A29" s="172">
        <v>23</v>
      </c>
      <c r="B29" s="132" t="s">
        <v>32</v>
      </c>
      <c r="C29" s="133">
        <v>31702</v>
      </c>
      <c r="D29" s="133">
        <v>14632.860351499998</v>
      </c>
      <c r="E29" s="133">
        <f>'Pri Sec_outstanding_6'!O29+NPS_OS_8!M29</f>
        <v>439930</v>
      </c>
      <c r="F29" s="133">
        <f>'Pri Sec_outstanding_6'!P29+NPS_OS_8!N29</f>
        <v>368979</v>
      </c>
      <c r="G29" s="199">
        <f t="shared" si="0"/>
        <v>3.9657705049609859</v>
      </c>
      <c r="H29" s="197"/>
      <c r="I29" s="196"/>
      <c r="J29" s="196"/>
      <c r="K29" s="196"/>
    </row>
    <row r="30" spans="1:11" ht="13.5" customHeight="1" x14ac:dyDescent="0.25">
      <c r="A30" s="172">
        <v>24</v>
      </c>
      <c r="B30" s="132" t="s">
        <v>33</v>
      </c>
      <c r="C30" s="133">
        <v>33894</v>
      </c>
      <c r="D30" s="133">
        <v>9079</v>
      </c>
      <c r="E30" s="133">
        <f>'Pri Sec_outstanding_6'!O30+NPS_OS_8!M30</f>
        <v>791061</v>
      </c>
      <c r="F30" s="133">
        <f>'Pri Sec_outstanding_6'!P30+NPS_OS_8!N30</f>
        <v>637224</v>
      </c>
      <c r="G30" s="199">
        <f t="shared" si="0"/>
        <v>1.4247737059495562</v>
      </c>
      <c r="H30" s="197"/>
      <c r="I30" s="196"/>
      <c r="J30" s="196"/>
      <c r="K30" s="196"/>
    </row>
    <row r="31" spans="1:11" ht="13.5" customHeight="1" x14ac:dyDescent="0.25">
      <c r="A31" s="172">
        <v>25</v>
      </c>
      <c r="B31" s="132" t="s">
        <v>34</v>
      </c>
      <c r="C31" s="133">
        <v>455</v>
      </c>
      <c r="D31" s="133">
        <v>1070</v>
      </c>
      <c r="E31" s="133">
        <f>'Pri Sec_outstanding_6'!O31+NPS_OS_8!M31</f>
        <v>970</v>
      </c>
      <c r="F31" s="133">
        <f>'Pri Sec_outstanding_6'!P31+NPS_OS_8!N31</f>
        <v>4139</v>
      </c>
      <c r="G31" s="199">
        <f t="shared" si="0"/>
        <v>25.851654989127809</v>
      </c>
      <c r="H31" s="197"/>
      <c r="I31" s="196"/>
      <c r="J31" s="196"/>
      <c r="K31" s="196"/>
    </row>
    <row r="32" spans="1:11" ht="13.5" customHeight="1" x14ac:dyDescent="0.25">
      <c r="A32" s="172">
        <v>26</v>
      </c>
      <c r="B32" s="132" t="s">
        <v>35</v>
      </c>
      <c r="C32" s="133">
        <v>854</v>
      </c>
      <c r="D32" s="133">
        <v>8380.2311049</v>
      </c>
      <c r="E32" s="133">
        <f>'Pri Sec_outstanding_6'!O32+NPS_OS_8!M32</f>
        <v>2221</v>
      </c>
      <c r="F32" s="133">
        <f>'Pri Sec_outstanding_6'!P32+NPS_OS_8!N32</f>
        <v>41904.186176899995</v>
      </c>
      <c r="G32" s="199">
        <f t="shared" si="0"/>
        <v>19.998553532390677</v>
      </c>
      <c r="H32" s="197"/>
      <c r="I32" s="196"/>
      <c r="J32" s="196"/>
      <c r="K32" s="196"/>
    </row>
    <row r="33" spans="1:11" ht="13.5" customHeight="1" x14ac:dyDescent="0.25">
      <c r="A33" s="172">
        <v>27</v>
      </c>
      <c r="B33" s="132" t="s">
        <v>36</v>
      </c>
      <c r="C33" s="133">
        <v>38</v>
      </c>
      <c r="D33" s="133">
        <v>389.65</v>
      </c>
      <c r="E33" s="133">
        <f>'Pri Sec_outstanding_6'!O33+NPS_OS_8!M33</f>
        <v>936</v>
      </c>
      <c r="F33" s="133">
        <f>'Pri Sec_outstanding_6'!P33+NPS_OS_8!N33</f>
        <v>7954.32</v>
      </c>
      <c r="G33" s="199">
        <f t="shared" si="0"/>
        <v>4.8985959830632915</v>
      </c>
      <c r="H33" s="197"/>
      <c r="I33" s="196"/>
      <c r="J33" s="196"/>
      <c r="K33" s="196"/>
    </row>
    <row r="34" spans="1:11" ht="13.5" customHeight="1" x14ac:dyDescent="0.25">
      <c r="A34" s="172">
        <v>28</v>
      </c>
      <c r="B34" s="132" t="s">
        <v>37</v>
      </c>
      <c r="C34" s="133">
        <v>5739</v>
      </c>
      <c r="D34" s="133">
        <v>23922.58</v>
      </c>
      <c r="E34" s="133">
        <f>'Pri Sec_outstanding_6'!O34+NPS_OS_8!M34</f>
        <v>218359</v>
      </c>
      <c r="F34" s="133">
        <f>'Pri Sec_outstanding_6'!P34+NPS_OS_8!N34</f>
        <v>646551.96</v>
      </c>
      <c r="G34" s="199">
        <f t="shared" si="0"/>
        <v>3.7000243568977815</v>
      </c>
      <c r="H34" s="197"/>
      <c r="I34" s="196"/>
      <c r="J34" s="196"/>
      <c r="K34" s="196"/>
    </row>
    <row r="35" spans="1:11" ht="13.5" customHeight="1" x14ac:dyDescent="0.25">
      <c r="A35" s="172">
        <v>29</v>
      </c>
      <c r="B35" s="132" t="s">
        <v>38</v>
      </c>
      <c r="C35" s="133">
        <v>25</v>
      </c>
      <c r="D35" s="133">
        <v>1431</v>
      </c>
      <c r="E35" s="133">
        <f>'Pri Sec_outstanding_6'!O35+NPS_OS_8!M35</f>
        <v>322</v>
      </c>
      <c r="F35" s="133">
        <f>'Pri Sec_outstanding_6'!P35+NPS_OS_8!N35</f>
        <v>5245.5012320999995</v>
      </c>
      <c r="G35" s="199">
        <f t="shared" si="0"/>
        <v>27.280519757443834</v>
      </c>
      <c r="H35" s="197"/>
      <c r="I35" s="196"/>
      <c r="J35" s="196"/>
      <c r="K35" s="196"/>
    </row>
    <row r="36" spans="1:11" ht="13.5" customHeight="1" x14ac:dyDescent="0.25">
      <c r="A36" s="172">
        <v>30</v>
      </c>
      <c r="B36" s="132" t="s">
        <v>39</v>
      </c>
      <c r="C36" s="133">
        <v>34785</v>
      </c>
      <c r="D36" s="133">
        <v>9089.57</v>
      </c>
      <c r="E36" s="133">
        <f>'Pri Sec_outstanding_6'!O36+NPS_OS_8!M36</f>
        <v>188941</v>
      </c>
      <c r="F36" s="133">
        <f>'Pri Sec_outstanding_6'!P36+NPS_OS_8!N36</f>
        <v>81274</v>
      </c>
      <c r="G36" s="199">
        <f t="shared" si="0"/>
        <v>11.183859536875261</v>
      </c>
      <c r="H36" s="197"/>
      <c r="I36" s="196"/>
      <c r="J36" s="196"/>
      <c r="K36" s="196"/>
    </row>
    <row r="37" spans="1:11" ht="13.5" customHeight="1" x14ac:dyDescent="0.25">
      <c r="A37" s="172">
        <v>31</v>
      </c>
      <c r="B37" s="132" t="s">
        <v>40</v>
      </c>
      <c r="C37" s="133">
        <v>12</v>
      </c>
      <c r="D37" s="133">
        <v>272</v>
      </c>
      <c r="E37" s="133">
        <f>'Pri Sec_outstanding_6'!O37+NPS_OS_8!M37</f>
        <v>730</v>
      </c>
      <c r="F37" s="133">
        <f>'Pri Sec_outstanding_6'!P37+NPS_OS_8!N37</f>
        <v>8047.0986917999999</v>
      </c>
      <c r="G37" s="199">
        <f t="shared" si="0"/>
        <v>3.3801002127284487</v>
      </c>
      <c r="H37" s="197"/>
      <c r="I37" s="196"/>
      <c r="J37" s="196"/>
      <c r="K37" s="196"/>
    </row>
    <row r="38" spans="1:11" ht="13.5" customHeight="1" x14ac:dyDescent="0.25">
      <c r="A38" s="172">
        <v>32</v>
      </c>
      <c r="B38" s="132" t="s">
        <v>41</v>
      </c>
      <c r="C38" s="133">
        <v>0</v>
      </c>
      <c r="D38" s="133">
        <v>0</v>
      </c>
      <c r="E38" s="133">
        <f>'Pri Sec_outstanding_6'!O38+NPS_OS_8!M38</f>
        <v>0</v>
      </c>
      <c r="F38" s="133">
        <f>'Pri Sec_outstanding_6'!P38+NPS_OS_8!N38</f>
        <v>0</v>
      </c>
      <c r="G38" s="199">
        <v>0</v>
      </c>
      <c r="H38" s="197"/>
      <c r="I38" s="196"/>
      <c r="J38" s="196"/>
      <c r="K38" s="196"/>
    </row>
    <row r="39" spans="1:11" ht="13.5" customHeight="1" x14ac:dyDescent="0.25">
      <c r="A39" s="172">
        <v>33</v>
      </c>
      <c r="B39" s="132" t="s">
        <v>42</v>
      </c>
      <c r="C39" s="133">
        <v>5</v>
      </c>
      <c r="D39" s="133">
        <v>21.92</v>
      </c>
      <c r="E39" s="133">
        <f>'Pri Sec_outstanding_6'!O39+NPS_OS_8!M39</f>
        <v>717</v>
      </c>
      <c r="F39" s="133">
        <f>'Pri Sec_outstanding_6'!P39+NPS_OS_8!N39</f>
        <v>5277.06</v>
      </c>
      <c r="G39" s="199">
        <f t="shared" ref="G39:G57" si="2">D39*100/F39</f>
        <v>0.41538280785134146</v>
      </c>
      <c r="H39" s="197"/>
      <c r="I39" s="196"/>
      <c r="J39" s="196"/>
      <c r="K39" s="196"/>
    </row>
    <row r="40" spans="1:11" ht="13.5" customHeight="1" x14ac:dyDescent="0.25">
      <c r="A40" s="172">
        <v>34</v>
      </c>
      <c r="B40" s="132" t="s">
        <v>43</v>
      </c>
      <c r="C40" s="133">
        <v>17088</v>
      </c>
      <c r="D40" s="133">
        <v>6195</v>
      </c>
      <c r="E40" s="133">
        <f>'Pri Sec_outstanding_6'!O40+NPS_OS_8!M40</f>
        <v>145296</v>
      </c>
      <c r="F40" s="133">
        <f>'Pri Sec_outstanding_6'!P40+NPS_OS_8!N40</f>
        <v>277421</v>
      </c>
      <c r="G40" s="199">
        <f t="shared" si="2"/>
        <v>2.2330681527353735</v>
      </c>
      <c r="H40" s="197"/>
      <c r="I40" s="196"/>
      <c r="J40" s="196"/>
      <c r="K40" s="196"/>
    </row>
    <row r="41" spans="1:11" ht="13.5" customHeight="1" x14ac:dyDescent="0.2">
      <c r="A41" s="171"/>
      <c r="B41" s="134" t="s">
        <v>118</v>
      </c>
      <c r="C41" s="174">
        <f t="shared" ref="C41" si="3">SUM(C19:C40)</f>
        <v>456609</v>
      </c>
      <c r="D41" s="174">
        <f t="shared" ref="D41:F41" si="4">SUM(D19:D40)</f>
        <v>405391.24354970007</v>
      </c>
      <c r="E41" s="174">
        <f t="shared" si="4"/>
        <v>4580671</v>
      </c>
      <c r="F41" s="174">
        <f t="shared" si="4"/>
        <v>9632707.6001321021</v>
      </c>
      <c r="G41" s="200">
        <f t="shared" si="2"/>
        <v>4.2084869631477302</v>
      </c>
      <c r="H41" s="197"/>
      <c r="I41" s="198"/>
      <c r="J41" s="198"/>
      <c r="K41" s="198"/>
    </row>
    <row r="42" spans="1:11" ht="13.5" customHeight="1" x14ac:dyDescent="0.2">
      <c r="A42" s="171"/>
      <c r="B42" s="134" t="s">
        <v>45</v>
      </c>
      <c r="C42" s="174">
        <f t="shared" ref="C42" si="5">C41+C18</f>
        <v>1608881</v>
      </c>
      <c r="D42" s="174">
        <f t="shared" ref="D42:F42" si="6">D41+D18</f>
        <v>2773485.5135496999</v>
      </c>
      <c r="E42" s="174">
        <f t="shared" si="6"/>
        <v>9771055</v>
      </c>
      <c r="F42" s="174">
        <f t="shared" si="6"/>
        <v>31256968.440132104</v>
      </c>
      <c r="G42" s="200">
        <f t="shared" si="2"/>
        <v>8.873175013315457</v>
      </c>
      <c r="H42" s="197"/>
      <c r="I42" s="198"/>
      <c r="J42" s="198"/>
      <c r="K42" s="198"/>
    </row>
    <row r="43" spans="1:11" ht="13.5" customHeight="1" x14ac:dyDescent="0.25">
      <c r="A43" s="172">
        <v>35</v>
      </c>
      <c r="B43" s="132" t="s">
        <v>46</v>
      </c>
      <c r="C43" s="133">
        <v>85136</v>
      </c>
      <c r="D43" s="133">
        <v>58474</v>
      </c>
      <c r="E43" s="133">
        <f>'Pri Sec_outstanding_6'!O43+NPS_OS_8!M43</f>
        <v>331376</v>
      </c>
      <c r="F43" s="133">
        <f>'Pri Sec_outstanding_6'!P43+NPS_OS_8!N43</f>
        <v>310611</v>
      </c>
      <c r="G43" s="199">
        <f t="shared" si="2"/>
        <v>18.825476238768104</v>
      </c>
      <c r="H43" s="197"/>
      <c r="I43" s="196"/>
      <c r="J43" s="196"/>
      <c r="K43" s="196"/>
    </row>
    <row r="44" spans="1:11" ht="13.5" customHeight="1" x14ac:dyDescent="0.25">
      <c r="A44" s="172">
        <v>36</v>
      </c>
      <c r="B44" s="132" t="s">
        <v>47</v>
      </c>
      <c r="C44" s="133">
        <v>232008</v>
      </c>
      <c r="D44" s="133">
        <v>172770.36</v>
      </c>
      <c r="E44" s="133">
        <f>'Pri Sec_outstanding_6'!O44+NPS_OS_8!M44</f>
        <v>958589</v>
      </c>
      <c r="F44" s="133">
        <f>'Pri Sec_outstanding_6'!P44+NPS_OS_8!N44</f>
        <v>1193387.42</v>
      </c>
      <c r="G44" s="199">
        <f t="shared" si="2"/>
        <v>14.477306958707508</v>
      </c>
      <c r="H44" s="197"/>
      <c r="I44" s="196"/>
      <c r="J44" s="196"/>
      <c r="K44" s="196"/>
    </row>
    <row r="45" spans="1:11" ht="13.5" customHeight="1" x14ac:dyDescent="0.2">
      <c r="A45" s="171"/>
      <c r="B45" s="134" t="s">
        <v>48</v>
      </c>
      <c r="C45" s="174">
        <f t="shared" ref="C45:F45" si="7">SUM(C43:C44)</f>
        <v>317144</v>
      </c>
      <c r="D45" s="174">
        <f t="shared" si="7"/>
        <v>231244.36</v>
      </c>
      <c r="E45" s="174">
        <f t="shared" si="7"/>
        <v>1289965</v>
      </c>
      <c r="F45" s="174">
        <f t="shared" si="7"/>
        <v>1503998.42</v>
      </c>
      <c r="G45" s="200">
        <f t="shared" si="2"/>
        <v>15.375306045866724</v>
      </c>
      <c r="H45" s="197"/>
      <c r="I45" s="198"/>
      <c r="J45" s="198"/>
      <c r="K45" s="198"/>
    </row>
    <row r="46" spans="1:11" ht="13.5" customHeight="1" x14ac:dyDescent="0.25">
      <c r="A46" s="172">
        <v>37</v>
      </c>
      <c r="B46" s="132" t="s">
        <v>49</v>
      </c>
      <c r="C46" s="133">
        <v>580979</v>
      </c>
      <c r="D46" s="133">
        <v>688742</v>
      </c>
      <c r="E46" s="133">
        <f>'Pri Sec_outstanding_6'!O46+NPS_OS_8!M46</f>
        <v>4016127</v>
      </c>
      <c r="F46" s="133">
        <f>'Pri Sec_outstanding_6'!P46+NPS_OS_8!N46</f>
        <v>4061906</v>
      </c>
      <c r="G46" s="199">
        <f t="shared" si="2"/>
        <v>16.956128477616172</v>
      </c>
      <c r="H46" s="197"/>
      <c r="I46" s="196"/>
      <c r="J46" s="196"/>
      <c r="K46" s="196"/>
    </row>
    <row r="47" spans="1:11" ht="13.5" customHeight="1" x14ac:dyDescent="0.2">
      <c r="A47" s="171"/>
      <c r="B47" s="134" t="s">
        <v>50</v>
      </c>
      <c r="C47" s="174">
        <f t="shared" ref="C47:F47" si="8">C46</f>
        <v>580979</v>
      </c>
      <c r="D47" s="174">
        <f t="shared" si="8"/>
        <v>688742</v>
      </c>
      <c r="E47" s="174">
        <f t="shared" si="8"/>
        <v>4016127</v>
      </c>
      <c r="F47" s="174">
        <f t="shared" si="8"/>
        <v>4061906</v>
      </c>
      <c r="G47" s="200">
        <f t="shared" si="2"/>
        <v>16.956128477616172</v>
      </c>
      <c r="H47" s="197"/>
      <c r="I47" s="198"/>
      <c r="J47" s="198"/>
      <c r="K47" s="198"/>
    </row>
    <row r="48" spans="1:11" ht="13.5" customHeight="1" x14ac:dyDescent="0.25">
      <c r="A48" s="172">
        <v>38</v>
      </c>
      <c r="B48" s="132" t="s">
        <v>51</v>
      </c>
      <c r="C48" s="133">
        <v>10260</v>
      </c>
      <c r="D48" s="133">
        <v>25045.02</v>
      </c>
      <c r="E48" s="133">
        <f>'Pri Sec_outstanding_6'!O48+NPS_OS_8!M48</f>
        <v>152117</v>
      </c>
      <c r="F48" s="133">
        <f>'Pri Sec_outstanding_6'!P48+NPS_OS_8!N48</f>
        <v>684270.24</v>
      </c>
      <c r="G48" s="199">
        <f t="shared" si="2"/>
        <v>3.660106568422441</v>
      </c>
      <c r="H48" s="197"/>
      <c r="I48" s="196"/>
      <c r="J48" s="196"/>
      <c r="K48" s="196"/>
    </row>
    <row r="49" spans="1:11" ht="13.5" customHeight="1" x14ac:dyDescent="0.25">
      <c r="A49" s="172">
        <v>39</v>
      </c>
      <c r="B49" s="132" t="s">
        <v>52</v>
      </c>
      <c r="C49" s="133">
        <v>10493</v>
      </c>
      <c r="D49" s="133">
        <v>3822</v>
      </c>
      <c r="E49" s="133">
        <f>'Pri Sec_outstanding_6'!O49+NPS_OS_8!M49</f>
        <v>76808</v>
      </c>
      <c r="F49" s="133">
        <f>'Pri Sec_outstanding_6'!P49+NPS_OS_8!N49</f>
        <v>58663</v>
      </c>
      <c r="G49" s="199">
        <f t="shared" si="2"/>
        <v>6.5151799260181038</v>
      </c>
      <c r="H49" s="197"/>
      <c r="I49" s="196"/>
      <c r="J49" s="196"/>
      <c r="K49" s="196"/>
    </row>
    <row r="50" spans="1:11" ht="13.5" customHeight="1" x14ac:dyDescent="0.25">
      <c r="A50" s="172">
        <v>40</v>
      </c>
      <c r="B50" s="132" t="s">
        <v>53</v>
      </c>
      <c r="C50" s="133">
        <v>23680</v>
      </c>
      <c r="D50" s="133">
        <v>4107.67</v>
      </c>
      <c r="E50" s="133">
        <f>'Pri Sec_outstanding_6'!O50+NPS_OS_8!M50</f>
        <v>291928</v>
      </c>
      <c r="F50" s="133">
        <f>'Pri Sec_outstanding_6'!P50+NPS_OS_8!N50</f>
        <v>81563.570000000007</v>
      </c>
      <c r="G50" s="199">
        <f t="shared" si="2"/>
        <v>5.0361576865750228</v>
      </c>
      <c r="H50" s="197"/>
      <c r="I50" s="196"/>
      <c r="J50" s="196"/>
      <c r="K50" s="196"/>
    </row>
    <row r="51" spans="1:11" ht="13.5" customHeight="1" x14ac:dyDescent="0.25">
      <c r="A51" s="172">
        <v>41</v>
      </c>
      <c r="B51" s="132" t="s">
        <v>54</v>
      </c>
      <c r="C51" s="133">
        <v>40634</v>
      </c>
      <c r="D51" s="133">
        <v>78.5</v>
      </c>
      <c r="E51" s="133">
        <f>'Pri Sec_outstanding_6'!O51+NPS_OS_8!M51</f>
        <v>298806</v>
      </c>
      <c r="F51" s="133">
        <f>'Pri Sec_outstanding_6'!P51+NPS_OS_8!N51</f>
        <v>63229.609999999993</v>
      </c>
      <c r="G51" s="199">
        <f t="shared" si="2"/>
        <v>0.12415069458755164</v>
      </c>
      <c r="H51" s="197"/>
      <c r="I51" s="196"/>
      <c r="J51" s="196"/>
      <c r="K51" s="196"/>
    </row>
    <row r="52" spans="1:11" ht="13.5" customHeight="1" x14ac:dyDescent="0.25">
      <c r="A52" s="172">
        <v>42</v>
      </c>
      <c r="B52" s="132" t="s">
        <v>55</v>
      </c>
      <c r="C52" s="133">
        <v>25842</v>
      </c>
      <c r="D52" s="133">
        <v>7971</v>
      </c>
      <c r="E52" s="133">
        <f>'Pri Sec_outstanding_6'!O52+NPS_OS_8!M52</f>
        <v>247720</v>
      </c>
      <c r="F52" s="133">
        <f>'Pri Sec_outstanding_6'!P52+NPS_OS_8!N52</f>
        <v>101428</v>
      </c>
      <c r="G52" s="199">
        <f t="shared" si="2"/>
        <v>7.8587766691643335</v>
      </c>
      <c r="H52" s="197"/>
      <c r="I52" s="196"/>
      <c r="J52" s="196"/>
      <c r="K52" s="196"/>
    </row>
    <row r="53" spans="1:11" ht="13.5" customHeight="1" x14ac:dyDescent="0.25">
      <c r="A53" s="172">
        <v>43</v>
      </c>
      <c r="B53" s="132" t="s">
        <v>56</v>
      </c>
      <c r="C53" s="133">
        <v>20489</v>
      </c>
      <c r="D53" s="133">
        <v>2957.98</v>
      </c>
      <c r="E53" s="133">
        <f>'Pri Sec_outstanding_6'!O53+NPS_OS_8!M53</f>
        <v>118580</v>
      </c>
      <c r="F53" s="133">
        <f>'Pri Sec_outstanding_6'!P53+NPS_OS_8!N53</f>
        <v>31744.570000000003</v>
      </c>
      <c r="G53" s="199">
        <f t="shared" si="2"/>
        <v>9.3180660503512875</v>
      </c>
      <c r="H53" s="197"/>
      <c r="I53" s="196"/>
      <c r="J53" s="196"/>
      <c r="K53" s="196"/>
    </row>
    <row r="54" spans="1:11" ht="13.5" customHeight="1" x14ac:dyDescent="0.25">
      <c r="A54" s="172">
        <v>44</v>
      </c>
      <c r="B54" s="132" t="s">
        <v>57</v>
      </c>
      <c r="C54" s="133">
        <v>13255</v>
      </c>
      <c r="D54" s="133">
        <v>1596.18</v>
      </c>
      <c r="E54" s="133">
        <f>'Pri Sec_outstanding_6'!O54+NPS_OS_8!M54</f>
        <v>67251</v>
      </c>
      <c r="F54" s="133">
        <f>'Pri Sec_outstanding_6'!P54+NPS_OS_8!N54</f>
        <v>25569.16</v>
      </c>
      <c r="G54" s="199">
        <f t="shared" si="2"/>
        <v>6.2425985053869582</v>
      </c>
      <c r="H54" s="197"/>
      <c r="I54" s="196"/>
      <c r="J54" s="196"/>
      <c r="K54" s="196"/>
    </row>
    <row r="55" spans="1:11" ht="13.5" customHeight="1" x14ac:dyDescent="0.25">
      <c r="A55" s="172">
        <v>45</v>
      </c>
      <c r="B55" s="132" t="s">
        <v>58</v>
      </c>
      <c r="C55" s="133">
        <v>8612</v>
      </c>
      <c r="D55" s="133">
        <v>1818</v>
      </c>
      <c r="E55" s="133">
        <f>'Pri Sec_outstanding_6'!O55+NPS_OS_8!M55</f>
        <v>105887</v>
      </c>
      <c r="F55" s="133">
        <f>'Pri Sec_outstanding_6'!P55+NPS_OS_8!N55</f>
        <v>35118</v>
      </c>
      <c r="G55" s="199">
        <f t="shared" si="2"/>
        <v>5.1768323936442853</v>
      </c>
      <c r="H55" s="197"/>
      <c r="I55" s="196"/>
      <c r="J55" s="196"/>
      <c r="K55" s="196"/>
    </row>
    <row r="56" spans="1:11" ht="13.5" customHeight="1" x14ac:dyDescent="0.2">
      <c r="A56" s="171"/>
      <c r="B56" s="134" t="s">
        <v>59</v>
      </c>
      <c r="C56" s="174">
        <f t="shared" ref="C56" si="9">SUM(C48:C55)</f>
        <v>153265</v>
      </c>
      <c r="D56" s="174">
        <f t="shared" ref="D56:F56" si="10">SUM(D48:D55)</f>
        <v>47396.350000000006</v>
      </c>
      <c r="E56" s="174">
        <f t="shared" si="10"/>
        <v>1359097</v>
      </c>
      <c r="F56" s="174">
        <f t="shared" si="10"/>
        <v>1081586.1499999999</v>
      </c>
      <c r="G56" s="200">
        <f t="shared" si="2"/>
        <v>4.3821151001240182</v>
      </c>
      <c r="H56" s="197"/>
      <c r="I56" s="198"/>
      <c r="J56" s="198"/>
      <c r="K56" s="198"/>
    </row>
    <row r="57" spans="1:11" ht="13.5" customHeight="1" x14ac:dyDescent="0.2">
      <c r="A57" s="134"/>
      <c r="B57" s="134" t="s">
        <v>7</v>
      </c>
      <c r="C57" s="174">
        <f t="shared" ref="C57" si="11">C56+C47+C45+C42</f>
        <v>2660269</v>
      </c>
      <c r="D57" s="174">
        <f t="shared" ref="D57:F57" si="12">D56+D47+D45+D42</f>
        <v>3740868.2235496999</v>
      </c>
      <c r="E57" s="174">
        <f t="shared" si="12"/>
        <v>16436244</v>
      </c>
      <c r="F57" s="174">
        <f t="shared" si="12"/>
        <v>37904459.010132104</v>
      </c>
      <c r="G57" s="200">
        <f t="shared" si="2"/>
        <v>9.8692035745708484</v>
      </c>
      <c r="H57" s="197"/>
      <c r="I57" s="198"/>
      <c r="J57" s="198"/>
      <c r="K57" s="198"/>
    </row>
    <row r="58" spans="1:11" ht="13.5" customHeight="1" x14ac:dyDescent="0.2">
      <c r="A58" s="113"/>
      <c r="B58" s="196"/>
      <c r="C58" s="196"/>
      <c r="D58" s="198" t="s">
        <v>62</v>
      </c>
      <c r="E58" s="196"/>
      <c r="F58" s="196"/>
      <c r="G58" s="197"/>
      <c r="H58" s="197"/>
      <c r="I58" s="196"/>
      <c r="J58" s="196"/>
      <c r="K58" s="196"/>
    </row>
    <row r="59" spans="1:11" ht="13.5" customHeight="1" x14ac:dyDescent="0.2">
      <c r="A59" s="113"/>
      <c r="B59" s="196"/>
      <c r="C59" s="196"/>
      <c r="D59" s="196"/>
      <c r="E59" s="196"/>
      <c r="F59" s="196"/>
      <c r="G59" s="197"/>
      <c r="H59" s="197"/>
      <c r="I59" s="196"/>
      <c r="J59" s="196"/>
      <c r="K59" s="196"/>
    </row>
    <row r="60" spans="1:11" ht="13.5" customHeight="1" x14ac:dyDescent="0.2">
      <c r="A60" s="113"/>
      <c r="B60" s="196"/>
      <c r="C60" s="196"/>
      <c r="D60" s="196"/>
      <c r="E60" s="196"/>
      <c r="F60" s="196"/>
      <c r="G60" s="197"/>
      <c r="H60" s="197"/>
      <c r="I60" s="196"/>
      <c r="J60" s="196"/>
      <c r="K60" s="196"/>
    </row>
    <row r="61" spans="1:11" ht="13.5" customHeight="1" x14ac:dyDescent="0.2">
      <c r="A61" s="113"/>
      <c r="B61" s="196"/>
      <c r="C61" s="196"/>
      <c r="D61" s="196"/>
      <c r="E61" s="196"/>
      <c r="F61" s="196"/>
      <c r="G61" s="197"/>
      <c r="H61" s="197"/>
      <c r="I61" s="196"/>
      <c r="J61" s="196"/>
      <c r="K61" s="196"/>
    </row>
    <row r="62" spans="1:11" ht="13.5" customHeight="1" x14ac:dyDescent="0.2">
      <c r="A62" s="113"/>
      <c r="B62" s="196"/>
      <c r="C62" s="197"/>
      <c r="D62" s="197"/>
      <c r="E62" s="196"/>
      <c r="F62" s="196"/>
      <c r="G62" s="197"/>
      <c r="H62" s="197"/>
      <c r="I62" s="196"/>
      <c r="J62" s="196"/>
      <c r="K62" s="196"/>
    </row>
    <row r="63" spans="1:11" ht="13.5" customHeight="1" x14ac:dyDescent="0.2">
      <c r="A63" s="113"/>
      <c r="B63" s="196"/>
      <c r="C63" s="196"/>
      <c r="D63" s="196"/>
      <c r="E63" s="196"/>
      <c r="F63" s="196"/>
      <c r="G63" s="197"/>
      <c r="H63" s="197"/>
      <c r="I63" s="196"/>
      <c r="J63" s="196"/>
      <c r="K63" s="196"/>
    </row>
    <row r="64" spans="1:11" ht="13.5" customHeight="1" x14ac:dyDescent="0.2">
      <c r="A64" s="113"/>
      <c r="B64" s="196"/>
      <c r="C64" s="196"/>
      <c r="D64" s="196"/>
      <c r="E64" s="196"/>
      <c r="F64" s="196"/>
      <c r="G64" s="197"/>
      <c r="H64" s="197"/>
      <c r="I64" s="196"/>
      <c r="J64" s="196"/>
      <c r="K64" s="196"/>
    </row>
    <row r="65" spans="1:11" ht="13.5" customHeight="1" x14ac:dyDescent="0.2">
      <c r="A65" s="113"/>
      <c r="B65" s="196"/>
      <c r="C65" s="196"/>
      <c r="D65" s="196"/>
      <c r="E65" s="196"/>
      <c r="F65" s="196"/>
      <c r="G65" s="197"/>
      <c r="H65" s="197"/>
      <c r="I65" s="196"/>
      <c r="J65" s="196"/>
      <c r="K65" s="196"/>
    </row>
    <row r="66" spans="1:11" ht="13.5" customHeight="1" x14ac:dyDescent="0.2">
      <c r="A66" s="113"/>
      <c r="B66" s="196"/>
      <c r="C66" s="196"/>
      <c r="D66" s="196"/>
      <c r="E66" s="196"/>
      <c r="F66" s="196"/>
      <c r="G66" s="197"/>
      <c r="H66" s="197"/>
      <c r="I66" s="196"/>
      <c r="J66" s="196"/>
      <c r="K66" s="196"/>
    </row>
    <row r="67" spans="1:11" ht="13.5" customHeight="1" x14ac:dyDescent="0.2">
      <c r="A67" s="113"/>
      <c r="B67" s="196"/>
      <c r="C67" s="196"/>
      <c r="D67" s="196"/>
      <c r="E67" s="196"/>
      <c r="F67" s="196"/>
      <c r="G67" s="197"/>
      <c r="H67" s="197"/>
      <c r="I67" s="196"/>
      <c r="J67" s="196"/>
      <c r="K67" s="196"/>
    </row>
    <row r="68" spans="1:11" ht="13.5" customHeight="1" x14ac:dyDescent="0.2">
      <c r="A68" s="113"/>
      <c r="B68" s="196"/>
      <c r="C68" s="196"/>
      <c r="D68" s="196"/>
      <c r="E68" s="196"/>
      <c r="F68" s="196"/>
      <c r="G68" s="197"/>
      <c r="H68" s="197"/>
      <c r="I68" s="196"/>
      <c r="J68" s="196"/>
      <c r="K68" s="196"/>
    </row>
    <row r="69" spans="1:11" ht="13.5" customHeight="1" x14ac:dyDescent="0.2">
      <c r="A69" s="113"/>
      <c r="B69" s="196"/>
      <c r="C69" s="196"/>
      <c r="D69" s="196"/>
      <c r="E69" s="196"/>
      <c r="F69" s="196"/>
      <c r="G69" s="197"/>
      <c r="H69" s="197"/>
      <c r="I69" s="196"/>
      <c r="J69" s="196"/>
      <c r="K69" s="196"/>
    </row>
    <row r="70" spans="1:11" ht="13.5" customHeight="1" x14ac:dyDescent="0.2">
      <c r="A70" s="113"/>
      <c r="B70" s="196"/>
      <c r="C70" s="196"/>
      <c r="D70" s="196"/>
      <c r="E70" s="196"/>
      <c r="F70" s="196"/>
      <c r="G70" s="197"/>
      <c r="H70" s="197"/>
      <c r="I70" s="196"/>
      <c r="J70" s="196"/>
      <c r="K70" s="196"/>
    </row>
    <row r="71" spans="1:11" ht="13.5" customHeight="1" x14ac:dyDescent="0.2">
      <c r="A71" s="113"/>
      <c r="B71" s="196"/>
      <c r="C71" s="196"/>
      <c r="D71" s="196"/>
      <c r="E71" s="196"/>
      <c r="F71" s="196"/>
      <c r="G71" s="197"/>
      <c r="H71" s="197"/>
      <c r="I71" s="196"/>
      <c r="J71" s="196"/>
      <c r="K71" s="196"/>
    </row>
    <row r="72" spans="1:11" ht="13.5" customHeight="1" x14ac:dyDescent="0.2">
      <c r="A72" s="113"/>
      <c r="B72" s="196"/>
      <c r="C72" s="196"/>
      <c r="D72" s="196"/>
      <c r="E72" s="196"/>
      <c r="F72" s="196"/>
      <c r="G72" s="197"/>
      <c r="H72" s="197"/>
      <c r="I72" s="196"/>
      <c r="J72" s="196"/>
      <c r="K72" s="196"/>
    </row>
    <row r="73" spans="1:11" ht="13.5" customHeight="1" x14ac:dyDescent="0.2">
      <c r="A73" s="113"/>
      <c r="B73" s="196"/>
      <c r="C73" s="196"/>
      <c r="D73" s="196"/>
      <c r="E73" s="196"/>
      <c r="F73" s="196"/>
      <c r="G73" s="197"/>
      <c r="H73" s="197"/>
      <c r="I73" s="196"/>
      <c r="J73" s="196"/>
      <c r="K73" s="196"/>
    </row>
    <row r="74" spans="1:11" ht="13.5" customHeight="1" x14ac:dyDescent="0.2">
      <c r="A74" s="113"/>
      <c r="B74" s="196"/>
      <c r="C74" s="196"/>
      <c r="D74" s="196"/>
      <c r="E74" s="196"/>
      <c r="F74" s="196"/>
      <c r="G74" s="197"/>
      <c r="H74" s="197"/>
      <c r="I74" s="196"/>
      <c r="J74" s="196"/>
      <c r="K74" s="196"/>
    </row>
    <row r="75" spans="1:11" ht="13.5" customHeight="1" x14ac:dyDescent="0.2">
      <c r="A75" s="113"/>
      <c r="B75" s="196"/>
      <c r="C75" s="196"/>
      <c r="D75" s="196"/>
      <c r="E75" s="196"/>
      <c r="F75" s="196"/>
      <c r="G75" s="197"/>
      <c r="H75" s="197"/>
      <c r="I75" s="196"/>
      <c r="J75" s="196"/>
      <c r="K75" s="196"/>
    </row>
    <row r="76" spans="1:11" ht="13.5" customHeight="1" x14ac:dyDescent="0.2">
      <c r="A76" s="113"/>
      <c r="B76" s="196"/>
      <c r="C76" s="196"/>
      <c r="D76" s="196"/>
      <c r="E76" s="196"/>
      <c r="F76" s="196"/>
      <c r="G76" s="197"/>
      <c r="H76" s="197"/>
      <c r="I76" s="196"/>
      <c r="J76" s="196"/>
      <c r="K76" s="196"/>
    </row>
    <row r="77" spans="1:11" ht="13.5" customHeight="1" x14ac:dyDescent="0.2">
      <c r="A77" s="113"/>
      <c r="B77" s="196"/>
      <c r="C77" s="196"/>
      <c r="D77" s="196"/>
      <c r="E77" s="196"/>
      <c r="F77" s="196"/>
      <c r="G77" s="197"/>
      <c r="H77" s="197"/>
      <c r="I77" s="196"/>
      <c r="J77" s="196"/>
      <c r="K77" s="196"/>
    </row>
    <row r="78" spans="1:11" ht="13.5" customHeight="1" x14ac:dyDescent="0.2">
      <c r="A78" s="113"/>
      <c r="B78" s="196"/>
      <c r="C78" s="196"/>
      <c r="D78" s="196"/>
      <c r="E78" s="196"/>
      <c r="F78" s="196"/>
      <c r="G78" s="197"/>
      <c r="H78" s="197"/>
      <c r="I78" s="196"/>
      <c r="J78" s="196"/>
      <c r="K78" s="196"/>
    </row>
    <row r="79" spans="1:11" ht="13.5" customHeight="1" x14ac:dyDescent="0.2">
      <c r="A79" s="113"/>
      <c r="B79" s="196"/>
      <c r="C79" s="196"/>
      <c r="D79" s="196"/>
      <c r="E79" s="196"/>
      <c r="F79" s="196"/>
      <c r="G79" s="197"/>
      <c r="H79" s="197"/>
      <c r="I79" s="196"/>
      <c r="J79" s="196"/>
      <c r="K79" s="196"/>
    </row>
    <row r="80" spans="1:11" ht="13.5" customHeight="1" x14ac:dyDescent="0.2">
      <c r="A80" s="113"/>
      <c r="B80" s="196"/>
      <c r="C80" s="196"/>
      <c r="D80" s="196"/>
      <c r="E80" s="196"/>
      <c r="F80" s="196"/>
      <c r="G80" s="197"/>
      <c r="H80" s="197"/>
      <c r="I80" s="196"/>
      <c r="J80" s="196"/>
      <c r="K80" s="196"/>
    </row>
    <row r="81" spans="1:11" ht="13.5" customHeight="1" x14ac:dyDescent="0.2">
      <c r="A81" s="113"/>
      <c r="B81" s="196"/>
      <c r="C81" s="196"/>
      <c r="D81" s="196"/>
      <c r="E81" s="196"/>
      <c r="F81" s="196"/>
      <c r="G81" s="197"/>
      <c r="H81" s="197"/>
      <c r="I81" s="196"/>
      <c r="J81" s="196"/>
      <c r="K81" s="196"/>
    </row>
    <row r="82" spans="1:11" ht="13.5" customHeight="1" x14ac:dyDescent="0.2">
      <c r="A82" s="113"/>
      <c r="B82" s="196"/>
      <c r="C82" s="196"/>
      <c r="D82" s="196"/>
      <c r="E82" s="196"/>
      <c r="F82" s="196"/>
      <c r="G82" s="197"/>
      <c r="H82" s="197"/>
      <c r="I82" s="196"/>
      <c r="J82" s="196"/>
      <c r="K82" s="196"/>
    </row>
    <row r="83" spans="1:11" ht="13.5" customHeight="1" x14ac:dyDescent="0.2">
      <c r="A83" s="113"/>
      <c r="B83" s="196"/>
      <c r="C83" s="196"/>
      <c r="D83" s="196"/>
      <c r="E83" s="196"/>
      <c r="F83" s="196"/>
      <c r="G83" s="197"/>
      <c r="H83" s="197"/>
      <c r="I83" s="196"/>
      <c r="J83" s="196"/>
      <c r="K83" s="196"/>
    </row>
    <row r="84" spans="1:11" ht="13.5" customHeight="1" x14ac:dyDescent="0.2">
      <c r="A84" s="113"/>
      <c r="B84" s="196"/>
      <c r="C84" s="196"/>
      <c r="D84" s="196"/>
      <c r="E84" s="196"/>
      <c r="F84" s="196"/>
      <c r="G84" s="197"/>
      <c r="H84" s="197"/>
      <c r="I84" s="196"/>
      <c r="J84" s="196"/>
      <c r="K84" s="196"/>
    </row>
    <row r="85" spans="1:11" ht="13.5" customHeight="1" x14ac:dyDescent="0.2">
      <c r="A85" s="113"/>
      <c r="B85" s="196"/>
      <c r="C85" s="196"/>
      <c r="D85" s="196"/>
      <c r="E85" s="196"/>
      <c r="F85" s="196"/>
      <c r="G85" s="197"/>
      <c r="H85" s="197"/>
      <c r="I85" s="196"/>
      <c r="J85" s="196"/>
      <c r="K85" s="196"/>
    </row>
    <row r="86" spans="1:11" ht="13.5" customHeight="1" x14ac:dyDescent="0.2">
      <c r="A86" s="113"/>
      <c r="B86" s="196"/>
      <c r="C86" s="196"/>
      <c r="D86" s="196"/>
      <c r="E86" s="196"/>
      <c r="F86" s="196"/>
      <c r="G86" s="197"/>
      <c r="H86" s="197"/>
      <c r="I86" s="196"/>
      <c r="J86" s="196"/>
      <c r="K86" s="196"/>
    </row>
    <row r="87" spans="1:11" ht="13.5" customHeight="1" x14ac:dyDescent="0.2">
      <c r="A87" s="113"/>
      <c r="B87" s="196"/>
      <c r="C87" s="196"/>
      <c r="D87" s="196"/>
      <c r="E87" s="196"/>
      <c r="F87" s="196"/>
      <c r="G87" s="197"/>
      <c r="H87" s="197"/>
      <c r="I87" s="196"/>
      <c r="J87" s="196"/>
      <c r="K87" s="196"/>
    </row>
    <row r="88" spans="1:11" ht="13.5" customHeight="1" x14ac:dyDescent="0.2">
      <c r="A88" s="113"/>
      <c r="B88" s="196"/>
      <c r="C88" s="196"/>
      <c r="D88" s="196"/>
      <c r="E88" s="196"/>
      <c r="F88" s="196"/>
      <c r="G88" s="197"/>
      <c r="H88" s="197"/>
      <c r="I88" s="196"/>
      <c r="J88" s="196"/>
      <c r="K88" s="196"/>
    </row>
    <row r="89" spans="1:11" ht="13.5" customHeight="1" x14ac:dyDescent="0.2">
      <c r="A89" s="113"/>
      <c r="B89" s="196"/>
      <c r="C89" s="196"/>
      <c r="D89" s="196"/>
      <c r="E89" s="196"/>
      <c r="F89" s="196"/>
      <c r="G89" s="197"/>
      <c r="H89" s="197"/>
      <c r="I89" s="196"/>
      <c r="J89" s="196"/>
      <c r="K89" s="196"/>
    </row>
    <row r="90" spans="1:11" ht="13.5" customHeight="1" x14ac:dyDescent="0.2">
      <c r="A90" s="113"/>
      <c r="B90" s="196"/>
      <c r="C90" s="196"/>
      <c r="D90" s="196"/>
      <c r="E90" s="196"/>
      <c r="F90" s="196"/>
      <c r="G90" s="197"/>
      <c r="H90" s="197"/>
      <c r="I90" s="196"/>
      <c r="J90" s="196"/>
      <c r="K90" s="196"/>
    </row>
    <row r="91" spans="1:11" ht="13.5" customHeight="1" x14ac:dyDescent="0.2">
      <c r="A91" s="113"/>
      <c r="B91" s="196"/>
      <c r="C91" s="196"/>
      <c r="D91" s="196"/>
      <c r="E91" s="196"/>
      <c r="F91" s="196"/>
      <c r="G91" s="197"/>
      <c r="H91" s="197"/>
      <c r="I91" s="196"/>
      <c r="J91" s="196"/>
      <c r="K91" s="196"/>
    </row>
    <row r="92" spans="1:11" ht="13.5" customHeight="1" x14ac:dyDescent="0.2">
      <c r="A92" s="113"/>
      <c r="B92" s="196"/>
      <c r="C92" s="196"/>
      <c r="D92" s="196"/>
      <c r="E92" s="196"/>
      <c r="F92" s="196"/>
      <c r="G92" s="197"/>
      <c r="H92" s="197"/>
      <c r="I92" s="196"/>
      <c r="J92" s="196"/>
      <c r="K92" s="196"/>
    </row>
    <row r="93" spans="1:11" ht="13.5" customHeight="1" x14ac:dyDescent="0.2">
      <c r="A93" s="113"/>
      <c r="B93" s="196"/>
      <c r="C93" s="196"/>
      <c r="D93" s="196"/>
      <c r="E93" s="196"/>
      <c r="F93" s="196"/>
      <c r="G93" s="197"/>
      <c r="H93" s="197"/>
      <c r="I93" s="196"/>
      <c r="J93" s="196"/>
      <c r="K93" s="196"/>
    </row>
    <row r="94" spans="1:11" ht="13.5" customHeight="1" x14ac:dyDescent="0.2">
      <c r="A94" s="113"/>
      <c r="B94" s="196"/>
      <c r="C94" s="196"/>
      <c r="D94" s="196"/>
      <c r="E94" s="196"/>
      <c r="F94" s="196"/>
      <c r="G94" s="197"/>
      <c r="H94" s="197"/>
      <c r="I94" s="196"/>
      <c r="J94" s="196"/>
      <c r="K94" s="196"/>
    </row>
    <row r="95" spans="1:11" ht="13.5" customHeight="1" x14ac:dyDescent="0.2">
      <c r="A95" s="113"/>
      <c r="B95" s="196"/>
      <c r="C95" s="196"/>
      <c r="D95" s="196"/>
      <c r="E95" s="196"/>
      <c r="F95" s="196"/>
      <c r="G95" s="197"/>
      <c r="H95" s="197"/>
      <c r="I95" s="196"/>
      <c r="J95" s="196"/>
      <c r="K95" s="196"/>
    </row>
    <row r="96" spans="1:11" ht="13.5" customHeight="1" x14ac:dyDescent="0.2">
      <c r="A96" s="113"/>
      <c r="B96" s="196"/>
      <c r="C96" s="196"/>
      <c r="D96" s="196"/>
      <c r="E96" s="196"/>
      <c r="F96" s="196"/>
      <c r="G96" s="197"/>
      <c r="H96" s="197"/>
      <c r="I96" s="196"/>
      <c r="J96" s="196"/>
      <c r="K96" s="196"/>
    </row>
    <row r="97" spans="1:11" ht="13.5" customHeight="1" x14ac:dyDescent="0.2">
      <c r="A97" s="113"/>
      <c r="B97" s="196"/>
      <c r="C97" s="196"/>
      <c r="D97" s="196"/>
      <c r="E97" s="196"/>
      <c r="F97" s="196"/>
      <c r="G97" s="197"/>
      <c r="H97" s="197"/>
      <c r="I97" s="196"/>
      <c r="J97" s="196"/>
      <c r="K97" s="196"/>
    </row>
    <row r="98" spans="1:11" ht="13.5" customHeight="1" x14ac:dyDescent="0.2">
      <c r="A98" s="113"/>
      <c r="B98" s="196"/>
      <c r="C98" s="196"/>
      <c r="D98" s="196"/>
      <c r="E98" s="196"/>
      <c r="F98" s="196"/>
      <c r="G98" s="197"/>
      <c r="H98" s="197"/>
      <c r="I98" s="196"/>
      <c r="J98" s="196"/>
      <c r="K98" s="196"/>
    </row>
    <row r="99" spans="1:11" ht="13.5" customHeight="1" x14ac:dyDescent="0.2">
      <c r="A99" s="113"/>
      <c r="B99" s="196"/>
      <c r="C99" s="196"/>
      <c r="D99" s="196"/>
      <c r="E99" s="196"/>
      <c r="F99" s="196"/>
      <c r="G99" s="197"/>
      <c r="H99" s="197"/>
      <c r="I99" s="196"/>
      <c r="J99" s="196"/>
      <c r="K99" s="196"/>
    </row>
    <row r="100" spans="1:11" ht="13.5" customHeight="1" x14ac:dyDescent="0.2">
      <c r="A100" s="113"/>
      <c r="B100" s="196"/>
      <c r="C100" s="196"/>
      <c r="D100" s="196"/>
      <c r="E100" s="196"/>
      <c r="F100" s="196"/>
      <c r="G100" s="197"/>
      <c r="H100" s="197"/>
      <c r="I100" s="196"/>
      <c r="J100" s="196"/>
      <c r="K100" s="196"/>
    </row>
  </sheetData>
  <mergeCells count="9">
    <mergeCell ref="E4:F4"/>
    <mergeCell ref="E3:F3"/>
    <mergeCell ref="C3:D3"/>
    <mergeCell ref="C4:D4"/>
    <mergeCell ref="A1:G1"/>
    <mergeCell ref="G4:G5"/>
    <mergeCell ref="A2:F2"/>
    <mergeCell ref="A4:A5"/>
    <mergeCell ref="B4:B5"/>
  </mergeCells>
  <conditionalFormatting sqref="G6:G57">
    <cfRule type="cellIs" dxfId="20" priority="2" operator="greaterThan">
      <formula>100</formula>
    </cfRule>
  </conditionalFormatting>
  <conditionalFormatting sqref="H1:H1048576">
    <cfRule type="cellIs" dxfId="19" priority="1" operator="greaterThan">
      <formula>100</formula>
    </cfRule>
  </conditionalFormatting>
  <pageMargins left="1.2" right="0.7" top="0.25" bottom="0.25" header="0" footer="0"/>
  <pageSetup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Q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6" sqref="R6"/>
    </sheetView>
  </sheetViews>
  <sheetFormatPr defaultColWidth="14.42578125" defaultRowHeight="15" customHeight="1" x14ac:dyDescent="0.2"/>
  <cols>
    <col min="1" max="1" width="5.85546875" style="83" customWidth="1"/>
    <col min="2" max="2" width="21.85546875" style="83" customWidth="1"/>
    <col min="3" max="3" width="10.7109375" style="83" customWidth="1"/>
    <col min="4" max="5" width="8.5703125" style="83" customWidth="1"/>
    <col min="6" max="6" width="8.42578125" style="83" customWidth="1"/>
    <col min="7" max="7" width="8.7109375" style="83" customWidth="1"/>
    <col min="8" max="8" width="7" style="83" customWidth="1"/>
    <col min="9" max="9" width="8.42578125" style="83" customWidth="1"/>
    <col min="10" max="10" width="7.85546875" style="83" customWidth="1"/>
    <col min="11" max="11" width="8.5703125" style="83" customWidth="1"/>
    <col min="12" max="13" width="7.5703125" style="83" customWidth="1"/>
    <col min="14" max="14" width="8.140625" style="83" customWidth="1"/>
    <col min="15" max="15" width="8.7109375" style="83" customWidth="1"/>
    <col min="16" max="16" width="9" style="83" customWidth="1"/>
    <col min="17" max="17" width="7.28515625" style="83" customWidth="1"/>
    <col min="18" max="16384" width="14.42578125" style="83"/>
  </cols>
  <sheetData>
    <row r="1" spans="1:17" ht="14.25" customHeight="1" x14ac:dyDescent="0.2">
      <c r="A1" s="448" t="s">
        <v>178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202"/>
    </row>
    <row r="2" spans="1:17" ht="12.75" customHeight="1" x14ac:dyDescent="0.2">
      <c r="A2" s="390" t="s">
        <v>179</v>
      </c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202"/>
    </row>
    <row r="3" spans="1:17" ht="12.75" customHeight="1" x14ac:dyDescent="0.2">
      <c r="A3" s="203"/>
      <c r="B3" s="204" t="s">
        <v>64</v>
      </c>
      <c r="C3" s="203"/>
      <c r="D3" s="203"/>
      <c r="E3" s="203"/>
      <c r="F3" s="203"/>
      <c r="G3" s="203"/>
      <c r="H3" s="203"/>
      <c r="I3" s="203"/>
      <c r="J3" s="203"/>
      <c r="K3" s="203"/>
      <c r="L3" s="202"/>
      <c r="M3" s="203"/>
      <c r="N3" s="451" t="s">
        <v>180</v>
      </c>
      <c r="O3" s="400"/>
      <c r="P3" s="203"/>
      <c r="Q3" s="202"/>
    </row>
    <row r="4" spans="1:17" s="219" customFormat="1" ht="47.25" customHeight="1" x14ac:dyDescent="0.2">
      <c r="A4" s="407" t="s">
        <v>72</v>
      </c>
      <c r="B4" s="450" t="s">
        <v>3</v>
      </c>
      <c r="C4" s="381" t="s">
        <v>181</v>
      </c>
      <c r="D4" s="449"/>
      <c r="E4" s="135" t="s">
        <v>177</v>
      </c>
      <c r="F4" s="381" t="s">
        <v>158</v>
      </c>
      <c r="G4" s="449"/>
      <c r="H4" s="381" t="s">
        <v>157</v>
      </c>
      <c r="I4" s="449"/>
      <c r="J4" s="381" t="s">
        <v>182</v>
      </c>
      <c r="K4" s="449"/>
      <c r="L4" s="206" t="s">
        <v>177</v>
      </c>
      <c r="M4" s="381" t="s">
        <v>183</v>
      </c>
      <c r="N4" s="449"/>
      <c r="O4" s="381" t="s">
        <v>184</v>
      </c>
      <c r="P4" s="449"/>
      <c r="Q4" s="206" t="s">
        <v>177</v>
      </c>
    </row>
    <row r="5" spans="1:17" ht="22.5" customHeight="1" x14ac:dyDescent="0.2">
      <c r="A5" s="403"/>
      <c r="B5" s="403"/>
      <c r="C5" s="135" t="s">
        <v>95</v>
      </c>
      <c r="D5" s="135" t="s">
        <v>96</v>
      </c>
      <c r="E5" s="135" t="s">
        <v>96</v>
      </c>
      <c r="F5" s="135" t="s">
        <v>95</v>
      </c>
      <c r="G5" s="135" t="s">
        <v>96</v>
      </c>
      <c r="H5" s="135" t="s">
        <v>95</v>
      </c>
      <c r="I5" s="135" t="s">
        <v>96</v>
      </c>
      <c r="J5" s="135" t="s">
        <v>95</v>
      </c>
      <c r="K5" s="135" t="s">
        <v>96</v>
      </c>
      <c r="L5" s="206" t="s">
        <v>96</v>
      </c>
      <c r="M5" s="135" t="s">
        <v>95</v>
      </c>
      <c r="N5" s="135" t="s">
        <v>96</v>
      </c>
      <c r="O5" s="135" t="s">
        <v>95</v>
      </c>
      <c r="P5" s="135" t="s">
        <v>96</v>
      </c>
      <c r="Q5" s="206" t="s">
        <v>96</v>
      </c>
    </row>
    <row r="6" spans="1:17" ht="15" customHeight="1" x14ac:dyDescent="0.2">
      <c r="A6" s="175">
        <v>1</v>
      </c>
      <c r="B6" s="136" t="s">
        <v>9</v>
      </c>
      <c r="C6" s="141">
        <v>14666</v>
      </c>
      <c r="D6" s="141">
        <v>51656</v>
      </c>
      <c r="E6" s="214">
        <f>D6*100/OutstandingAgri_4!L6</f>
        <v>13.975963593664606</v>
      </c>
      <c r="F6" s="141">
        <v>15063</v>
      </c>
      <c r="G6" s="141">
        <v>14321</v>
      </c>
      <c r="H6" s="141">
        <v>447</v>
      </c>
      <c r="I6" s="141">
        <v>815</v>
      </c>
      <c r="J6" s="141">
        <v>25684</v>
      </c>
      <c r="K6" s="141">
        <v>62106</v>
      </c>
      <c r="L6" s="214">
        <f>K6*100/MSMEoutstanding_5!N6</f>
        <v>13.269548793463724</v>
      </c>
      <c r="M6" s="141">
        <v>8</v>
      </c>
      <c r="N6" s="141">
        <v>2511</v>
      </c>
      <c r="O6" s="211">
        <f t="shared" ref="O6:O17" si="0">C6+F6+H6+J6+M6</f>
        <v>55868</v>
      </c>
      <c r="P6" s="211">
        <f t="shared" ref="P6:P17" si="1">D6+G6+I6+K6+N6</f>
        <v>131409</v>
      </c>
      <c r="Q6" s="212">
        <f>P6*100/'Pri Sec_outstanding_6'!P6</f>
        <v>12.139848123718197</v>
      </c>
    </row>
    <row r="7" spans="1:17" ht="15" customHeight="1" x14ac:dyDescent="0.2">
      <c r="A7" s="175">
        <v>2</v>
      </c>
      <c r="B7" s="136" t="s">
        <v>10</v>
      </c>
      <c r="C7" s="141">
        <v>95805</v>
      </c>
      <c r="D7" s="141">
        <v>200257</v>
      </c>
      <c r="E7" s="214">
        <f>D7*100/OutstandingAgri_4!L7</f>
        <v>18.280447405727763</v>
      </c>
      <c r="F7" s="141">
        <v>23515</v>
      </c>
      <c r="G7" s="141">
        <v>15776</v>
      </c>
      <c r="H7" s="141">
        <v>1455</v>
      </c>
      <c r="I7" s="141">
        <v>1942</v>
      </c>
      <c r="J7" s="141">
        <v>44603</v>
      </c>
      <c r="K7" s="141">
        <v>78224</v>
      </c>
      <c r="L7" s="214">
        <f>K7*100/MSMEoutstanding_5!N7</f>
        <v>18.025333723531972</v>
      </c>
      <c r="M7" s="141">
        <v>9</v>
      </c>
      <c r="N7" s="141">
        <v>5</v>
      </c>
      <c r="O7" s="211">
        <f t="shared" si="0"/>
        <v>165387</v>
      </c>
      <c r="P7" s="211">
        <f t="shared" si="1"/>
        <v>296204</v>
      </c>
      <c r="Q7" s="212">
        <f>P7*100/'Pri Sec_outstanding_6'!P7</f>
        <v>17.423149771184548</v>
      </c>
    </row>
    <row r="8" spans="1:17" ht="15" customHeight="1" x14ac:dyDescent="0.2">
      <c r="A8" s="175">
        <v>3</v>
      </c>
      <c r="B8" s="136" t="s">
        <v>11</v>
      </c>
      <c r="C8" s="141">
        <v>11074</v>
      </c>
      <c r="D8" s="141">
        <v>20173</v>
      </c>
      <c r="E8" s="214">
        <f>D8*100/OutstandingAgri_4!L8</f>
        <v>16.553970885099538</v>
      </c>
      <c r="F8" s="141">
        <v>5678</v>
      </c>
      <c r="G8" s="141">
        <v>3973</v>
      </c>
      <c r="H8" s="141">
        <v>39</v>
      </c>
      <c r="I8" s="141">
        <v>83</v>
      </c>
      <c r="J8" s="141">
        <v>7179</v>
      </c>
      <c r="K8" s="141">
        <v>10343</v>
      </c>
      <c r="L8" s="214">
        <f>K8*100/MSMEoutstanding_5!N8</f>
        <v>6.984690811110136</v>
      </c>
      <c r="M8" s="141">
        <v>23275</v>
      </c>
      <c r="N8" s="141">
        <v>14872</v>
      </c>
      <c r="O8" s="211">
        <f t="shared" si="0"/>
        <v>47245</v>
      </c>
      <c r="P8" s="211">
        <f t="shared" si="1"/>
        <v>49444</v>
      </c>
      <c r="Q8" s="212">
        <f>P8*100/'Pri Sec_outstanding_6'!P8</f>
        <v>15.48216595013167</v>
      </c>
    </row>
    <row r="9" spans="1:17" ht="15" customHeight="1" x14ac:dyDescent="0.2">
      <c r="A9" s="175">
        <v>4</v>
      </c>
      <c r="B9" s="136" t="s">
        <v>12</v>
      </c>
      <c r="C9" s="141">
        <v>14687</v>
      </c>
      <c r="D9" s="141">
        <v>40432</v>
      </c>
      <c r="E9" s="214">
        <f>D9*100/OutstandingAgri_4!L9</f>
        <v>13.9613741760158</v>
      </c>
      <c r="F9" s="141">
        <v>2975</v>
      </c>
      <c r="G9" s="141">
        <v>5656</v>
      </c>
      <c r="H9" s="141">
        <v>458</v>
      </c>
      <c r="I9" s="141">
        <v>1168</v>
      </c>
      <c r="J9" s="141">
        <v>20901</v>
      </c>
      <c r="K9" s="141">
        <v>49674</v>
      </c>
      <c r="L9" s="214">
        <f>K9*100/MSMEoutstanding_5!N9</f>
        <v>18.411313502704765</v>
      </c>
      <c r="M9" s="141">
        <v>32</v>
      </c>
      <c r="N9" s="141">
        <v>31</v>
      </c>
      <c r="O9" s="211">
        <f t="shared" si="0"/>
        <v>39053</v>
      </c>
      <c r="P9" s="211">
        <f t="shared" si="1"/>
        <v>96961</v>
      </c>
      <c r="Q9" s="212">
        <f>P9*100/'Pri Sec_outstanding_6'!P9</f>
        <v>13.739175162049321</v>
      </c>
    </row>
    <row r="10" spans="1:17" ht="15" customHeight="1" x14ac:dyDescent="0.2">
      <c r="A10" s="175">
        <v>5</v>
      </c>
      <c r="B10" s="136" t="s">
        <v>13</v>
      </c>
      <c r="C10" s="141">
        <v>44269</v>
      </c>
      <c r="D10" s="141">
        <v>71781</v>
      </c>
      <c r="E10" s="214">
        <f>D10*100/OutstandingAgri_4!L10</f>
        <v>11.762267211785044</v>
      </c>
      <c r="F10" s="141">
        <v>31370</v>
      </c>
      <c r="G10" s="141">
        <v>22433</v>
      </c>
      <c r="H10" s="141">
        <v>1500</v>
      </c>
      <c r="I10" s="141">
        <v>2950</v>
      </c>
      <c r="J10" s="141">
        <v>45454</v>
      </c>
      <c r="K10" s="141">
        <v>37399</v>
      </c>
      <c r="L10" s="214">
        <f>K10*100/MSMEoutstanding_5!N10</f>
        <v>10.361096643358193</v>
      </c>
      <c r="M10" s="141">
        <v>509</v>
      </c>
      <c r="N10" s="141">
        <v>98</v>
      </c>
      <c r="O10" s="211">
        <f t="shared" si="0"/>
        <v>123102</v>
      </c>
      <c r="P10" s="211">
        <f t="shared" si="1"/>
        <v>134661</v>
      </c>
      <c r="Q10" s="212">
        <f>P10*100/'Pri Sec_outstanding_6'!P10</f>
        <v>11.711750104801382</v>
      </c>
    </row>
    <row r="11" spans="1:17" ht="15" customHeight="1" x14ac:dyDescent="0.2">
      <c r="A11" s="175">
        <v>6</v>
      </c>
      <c r="B11" s="136" t="s">
        <v>14</v>
      </c>
      <c r="C11" s="141">
        <v>30064</v>
      </c>
      <c r="D11" s="141">
        <v>66274</v>
      </c>
      <c r="E11" s="214">
        <f>D11*100/OutstandingAgri_4!L11</f>
        <v>28.952875235361702</v>
      </c>
      <c r="F11" s="141">
        <v>6930</v>
      </c>
      <c r="G11" s="141">
        <v>8135</v>
      </c>
      <c r="H11" s="141">
        <v>548</v>
      </c>
      <c r="I11" s="141">
        <v>1341</v>
      </c>
      <c r="J11" s="141">
        <v>14787</v>
      </c>
      <c r="K11" s="141">
        <v>37756</v>
      </c>
      <c r="L11" s="214">
        <f>K11*100/MSMEoutstanding_5!N11</f>
        <v>19.199690819683802</v>
      </c>
      <c r="M11" s="141">
        <v>34525</v>
      </c>
      <c r="N11" s="141">
        <v>66833</v>
      </c>
      <c r="O11" s="211">
        <f t="shared" si="0"/>
        <v>86854</v>
      </c>
      <c r="P11" s="211">
        <f t="shared" si="1"/>
        <v>180339</v>
      </c>
      <c r="Q11" s="212">
        <f>P11*100/'Pri Sec_outstanding_6'!P11</f>
        <v>36.172120395219814</v>
      </c>
    </row>
    <row r="12" spans="1:17" ht="15" customHeight="1" x14ac:dyDescent="0.2">
      <c r="A12" s="175">
        <v>7</v>
      </c>
      <c r="B12" s="136" t="s">
        <v>15</v>
      </c>
      <c r="C12" s="141">
        <v>604</v>
      </c>
      <c r="D12" s="141">
        <v>1891.08</v>
      </c>
      <c r="E12" s="214">
        <f>D12*100/OutstandingAgri_4!L12</f>
        <v>13.308739129486232</v>
      </c>
      <c r="F12" s="141">
        <v>614</v>
      </c>
      <c r="G12" s="141">
        <v>551.04999999999995</v>
      </c>
      <c r="H12" s="141">
        <v>16</v>
      </c>
      <c r="I12" s="141">
        <v>35.18</v>
      </c>
      <c r="J12" s="141">
        <v>1635</v>
      </c>
      <c r="K12" s="141">
        <v>5801.03</v>
      </c>
      <c r="L12" s="214">
        <f>K12*100/MSMEoutstanding_5!N12</f>
        <v>17.488785046728971</v>
      </c>
      <c r="M12" s="141">
        <v>0</v>
      </c>
      <c r="N12" s="141">
        <v>0</v>
      </c>
      <c r="O12" s="211">
        <f t="shared" si="0"/>
        <v>2869</v>
      </c>
      <c r="P12" s="211">
        <f t="shared" si="1"/>
        <v>8278.34</v>
      </c>
      <c r="Q12" s="212">
        <f>P12*100/'Pri Sec_outstanding_6'!P12</f>
        <v>11.631686627861312</v>
      </c>
    </row>
    <row r="13" spans="1:17" ht="15" customHeight="1" x14ac:dyDescent="0.2">
      <c r="A13" s="175">
        <v>8</v>
      </c>
      <c r="B13" s="136" t="s">
        <v>16</v>
      </c>
      <c r="C13" s="141">
        <v>1524</v>
      </c>
      <c r="D13" s="141">
        <v>3899</v>
      </c>
      <c r="E13" s="214">
        <f>D13*100/OutstandingAgri_4!L13</f>
        <v>25.570566631689402</v>
      </c>
      <c r="F13" s="141">
        <v>134</v>
      </c>
      <c r="G13" s="141">
        <v>628</v>
      </c>
      <c r="H13" s="141">
        <v>29</v>
      </c>
      <c r="I13" s="141">
        <v>42</v>
      </c>
      <c r="J13" s="141">
        <v>4097</v>
      </c>
      <c r="K13" s="141">
        <v>5302</v>
      </c>
      <c r="L13" s="214">
        <f>K13*100/MSMEoutstanding_5!N13</f>
        <v>13.055897562176805</v>
      </c>
      <c r="M13" s="141">
        <v>75</v>
      </c>
      <c r="N13" s="141">
        <v>27</v>
      </c>
      <c r="O13" s="211">
        <f t="shared" si="0"/>
        <v>5859</v>
      </c>
      <c r="P13" s="211">
        <f t="shared" si="1"/>
        <v>9898</v>
      </c>
      <c r="Q13" s="212">
        <f>P13*100/'Pri Sec_outstanding_6'!P13</f>
        <v>14.641578651519186</v>
      </c>
    </row>
    <row r="14" spans="1:17" ht="15" customHeight="1" x14ac:dyDescent="0.2">
      <c r="A14" s="175">
        <v>9</v>
      </c>
      <c r="B14" s="136" t="s">
        <v>17</v>
      </c>
      <c r="C14" s="141">
        <v>84136</v>
      </c>
      <c r="D14" s="141">
        <v>155821.57999999999</v>
      </c>
      <c r="E14" s="214">
        <f>D14*100/OutstandingAgri_4!L14</f>
        <v>32.796695426521723</v>
      </c>
      <c r="F14" s="141">
        <v>17289</v>
      </c>
      <c r="G14" s="141">
        <v>21287.55</v>
      </c>
      <c r="H14" s="141">
        <v>1617</v>
      </c>
      <c r="I14" s="141">
        <v>4229.78</v>
      </c>
      <c r="J14" s="141">
        <v>37697</v>
      </c>
      <c r="K14" s="141">
        <v>133733.64000000001</v>
      </c>
      <c r="L14" s="214">
        <f>K14*100/MSMEoutstanding_5!N14</f>
        <v>29.300216044048732</v>
      </c>
      <c r="M14" s="141">
        <v>877</v>
      </c>
      <c r="N14" s="141">
        <v>307.64</v>
      </c>
      <c r="O14" s="211">
        <f t="shared" si="0"/>
        <v>141616</v>
      </c>
      <c r="P14" s="211">
        <f t="shared" si="1"/>
        <v>315380.19</v>
      </c>
      <c r="Q14" s="212">
        <f>P14*100/'Pri Sec_outstanding_6'!P14</f>
        <v>28.671289446419987</v>
      </c>
    </row>
    <row r="15" spans="1:17" ht="15" customHeight="1" x14ac:dyDescent="0.2">
      <c r="A15" s="175">
        <v>10</v>
      </c>
      <c r="B15" s="136" t="s">
        <v>18</v>
      </c>
      <c r="C15" s="141">
        <v>150927</v>
      </c>
      <c r="D15" s="141">
        <v>287741</v>
      </c>
      <c r="E15" s="214">
        <f>D15*100/OutstandingAgri_4!L15</f>
        <v>19.73797574982645</v>
      </c>
      <c r="F15" s="141">
        <v>41995</v>
      </c>
      <c r="G15" s="141">
        <v>32917</v>
      </c>
      <c r="H15" s="141">
        <v>932</v>
      </c>
      <c r="I15" s="141">
        <v>1983</v>
      </c>
      <c r="J15" s="141">
        <v>51078</v>
      </c>
      <c r="K15" s="141">
        <v>83740</v>
      </c>
      <c r="L15" s="214">
        <f>K15*100/MSMEoutstanding_5!N15</f>
        <v>9.0788156991739726</v>
      </c>
      <c r="M15" s="141">
        <v>0</v>
      </c>
      <c r="N15" s="141">
        <v>0</v>
      </c>
      <c r="O15" s="211">
        <f t="shared" si="0"/>
        <v>244932</v>
      </c>
      <c r="P15" s="211">
        <f t="shared" si="1"/>
        <v>406381</v>
      </c>
      <c r="Q15" s="212">
        <f>P15*100/'Pri Sec_outstanding_6'!P15</f>
        <v>12.269446502530993</v>
      </c>
    </row>
    <row r="16" spans="1:17" ht="15" customHeight="1" x14ac:dyDescent="0.2">
      <c r="A16" s="175">
        <v>11</v>
      </c>
      <c r="B16" s="136" t="s">
        <v>19</v>
      </c>
      <c r="C16" s="141">
        <v>17828</v>
      </c>
      <c r="D16" s="141">
        <v>52797</v>
      </c>
      <c r="E16" s="214">
        <f>D16*100/OutstandingAgri_4!L16</f>
        <v>37.11277159586956</v>
      </c>
      <c r="F16" s="141">
        <v>154</v>
      </c>
      <c r="G16" s="141">
        <v>999</v>
      </c>
      <c r="H16" s="141">
        <v>352</v>
      </c>
      <c r="I16" s="141">
        <v>776</v>
      </c>
      <c r="J16" s="141">
        <v>4813</v>
      </c>
      <c r="K16" s="141">
        <v>11250</v>
      </c>
      <c r="L16" s="214">
        <f>K16*100/MSMEoutstanding_5!N16</f>
        <v>10.334469359446624</v>
      </c>
      <c r="M16" s="141">
        <v>1705</v>
      </c>
      <c r="N16" s="141">
        <v>570</v>
      </c>
      <c r="O16" s="211">
        <f t="shared" si="0"/>
        <v>24852</v>
      </c>
      <c r="P16" s="211">
        <f t="shared" si="1"/>
        <v>66392</v>
      </c>
      <c r="Q16" s="212">
        <f>P16*100/'Pri Sec_outstanding_6'!P16</f>
        <v>21.296005234829579</v>
      </c>
    </row>
    <row r="17" spans="1:17" ht="15" customHeight="1" x14ac:dyDescent="0.2">
      <c r="A17" s="175">
        <v>12</v>
      </c>
      <c r="B17" s="136" t="s">
        <v>20</v>
      </c>
      <c r="C17" s="141">
        <v>37048</v>
      </c>
      <c r="D17" s="141">
        <v>91703</v>
      </c>
      <c r="E17" s="214">
        <f>D17*100/OutstandingAgri_4!L17</f>
        <v>16.753292544571984</v>
      </c>
      <c r="F17" s="141">
        <v>14430</v>
      </c>
      <c r="G17" s="141">
        <v>12263</v>
      </c>
      <c r="H17" s="141">
        <v>716</v>
      </c>
      <c r="I17" s="141">
        <v>1464</v>
      </c>
      <c r="J17" s="141">
        <v>38804</v>
      </c>
      <c r="K17" s="141">
        <v>67243</v>
      </c>
      <c r="L17" s="214">
        <f>K17*100/MSMEoutstanding_5!N17</f>
        <v>18.133302411373528</v>
      </c>
      <c r="M17" s="141">
        <v>1334</v>
      </c>
      <c r="N17" s="141">
        <v>22</v>
      </c>
      <c r="O17" s="211">
        <f t="shared" si="0"/>
        <v>92332</v>
      </c>
      <c r="P17" s="211">
        <f t="shared" si="1"/>
        <v>172695</v>
      </c>
      <c r="Q17" s="212">
        <f>P17*100/'Pri Sec_outstanding_6'!P17</f>
        <v>16.533241681442025</v>
      </c>
    </row>
    <row r="18" spans="1:17" s="168" customFormat="1" ht="15" customHeight="1" x14ac:dyDescent="0.2">
      <c r="A18" s="163"/>
      <c r="B18" s="144" t="s">
        <v>21</v>
      </c>
      <c r="C18" s="139">
        <f t="shared" ref="C18:P18" si="2">SUM(C6:C17)</f>
        <v>502632</v>
      </c>
      <c r="D18" s="139">
        <f t="shared" si="2"/>
        <v>1044425.66</v>
      </c>
      <c r="E18" s="215">
        <f>D18*100/OutstandingAgri_4!L18</f>
        <v>19.457546941990472</v>
      </c>
      <c r="F18" s="139">
        <f t="shared" si="2"/>
        <v>160147</v>
      </c>
      <c r="G18" s="139">
        <f t="shared" si="2"/>
        <v>138939.6</v>
      </c>
      <c r="H18" s="139">
        <f t="shared" si="2"/>
        <v>8109</v>
      </c>
      <c r="I18" s="139">
        <f t="shared" si="2"/>
        <v>16828.96</v>
      </c>
      <c r="J18" s="139">
        <f t="shared" si="2"/>
        <v>296732</v>
      </c>
      <c r="K18" s="139">
        <f t="shared" si="2"/>
        <v>582571.67000000004</v>
      </c>
      <c r="L18" s="215">
        <f>K18*100/MSMEoutstanding_5!N18</f>
        <v>15.291614694915852</v>
      </c>
      <c r="M18" s="139">
        <f t="shared" si="2"/>
        <v>62349</v>
      </c>
      <c r="N18" s="139">
        <f t="shared" si="2"/>
        <v>85276.64</v>
      </c>
      <c r="O18" s="139">
        <f t="shared" si="2"/>
        <v>1029969</v>
      </c>
      <c r="P18" s="139">
        <f t="shared" si="2"/>
        <v>1868042.53</v>
      </c>
      <c r="Q18" s="213">
        <f>P18*100/'Pri Sec_outstanding_6'!P18</f>
        <v>16.439483429121008</v>
      </c>
    </row>
    <row r="19" spans="1:17" ht="15" customHeight="1" x14ac:dyDescent="0.2">
      <c r="A19" s="175">
        <v>13</v>
      </c>
      <c r="B19" s="136" t="s">
        <v>22</v>
      </c>
      <c r="C19" s="141">
        <v>5342</v>
      </c>
      <c r="D19" s="141">
        <v>27721.35</v>
      </c>
      <c r="E19" s="214">
        <f>D19*100/OutstandingAgri_4!L19</f>
        <v>7.7663001013323942</v>
      </c>
      <c r="F19" s="141">
        <v>286</v>
      </c>
      <c r="G19" s="141">
        <v>2924.67</v>
      </c>
      <c r="H19" s="141">
        <v>24</v>
      </c>
      <c r="I19" s="141">
        <v>94.78</v>
      </c>
      <c r="J19" s="141">
        <v>437</v>
      </c>
      <c r="K19" s="141">
        <v>11408.45</v>
      </c>
      <c r="L19" s="214">
        <f>K19*100/MSMEoutstanding_5!N19</f>
        <v>3.3707015979857657</v>
      </c>
      <c r="M19" s="141">
        <v>6579</v>
      </c>
      <c r="N19" s="141">
        <v>745.67</v>
      </c>
      <c r="O19" s="211">
        <f t="shared" ref="O19:O40" si="3">C19+F19+H19+J19+M19</f>
        <v>12668</v>
      </c>
      <c r="P19" s="211">
        <f t="shared" ref="P19:P40" si="4">D19+G19+I19+K19+N19</f>
        <v>42894.92</v>
      </c>
      <c r="Q19" s="212">
        <f>P19*100/'Pri Sec_outstanding_6'!P19</f>
        <v>5.4070902407164931</v>
      </c>
    </row>
    <row r="20" spans="1:17" ht="15" customHeight="1" x14ac:dyDescent="0.2">
      <c r="A20" s="175">
        <v>14</v>
      </c>
      <c r="B20" s="136" t="s">
        <v>23</v>
      </c>
      <c r="C20" s="141">
        <v>45510</v>
      </c>
      <c r="D20" s="141">
        <v>20372.93</v>
      </c>
      <c r="E20" s="214">
        <f>D20*100/OutstandingAgri_4!L20</f>
        <v>22.741754341548994</v>
      </c>
      <c r="F20" s="141">
        <v>59</v>
      </c>
      <c r="G20" s="141">
        <v>530.28</v>
      </c>
      <c r="H20" s="141">
        <v>0</v>
      </c>
      <c r="I20" s="141">
        <v>0</v>
      </c>
      <c r="J20" s="141">
        <v>1</v>
      </c>
      <c r="K20" s="141">
        <v>1.03</v>
      </c>
      <c r="L20" s="214">
        <f>K20*100/MSMEoutstanding_5!N20</f>
        <v>1.0272235175544022E-3</v>
      </c>
      <c r="M20" s="141">
        <v>22561</v>
      </c>
      <c r="N20" s="141">
        <v>7094.23</v>
      </c>
      <c r="O20" s="211">
        <f t="shared" si="3"/>
        <v>68131</v>
      </c>
      <c r="P20" s="211">
        <f t="shared" si="4"/>
        <v>27998.469999999998</v>
      </c>
      <c r="Q20" s="212">
        <f>P20*100/'Pri Sec_outstanding_6'!P20</f>
        <v>4.9933172388735354</v>
      </c>
    </row>
    <row r="21" spans="1:17" ht="15" customHeight="1" x14ac:dyDescent="0.2">
      <c r="A21" s="175">
        <v>15</v>
      </c>
      <c r="B21" s="136" t="s">
        <v>24</v>
      </c>
      <c r="C21" s="141">
        <v>0</v>
      </c>
      <c r="D21" s="141">
        <v>0</v>
      </c>
      <c r="E21" s="214">
        <f>D21*100/OutstandingAgri_4!L21</f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214">
        <f>K21*100/MSMEoutstanding_5!N21</f>
        <v>0</v>
      </c>
      <c r="M21" s="141">
        <v>0</v>
      </c>
      <c r="N21" s="141">
        <v>0</v>
      </c>
      <c r="O21" s="211">
        <f t="shared" si="3"/>
        <v>0</v>
      </c>
      <c r="P21" s="211">
        <f t="shared" si="4"/>
        <v>0</v>
      </c>
      <c r="Q21" s="212">
        <f>P21*100/'Pri Sec_outstanding_6'!P21</f>
        <v>0</v>
      </c>
    </row>
    <row r="22" spans="1:17" ht="15" customHeight="1" x14ac:dyDescent="0.2">
      <c r="A22" s="175">
        <v>16</v>
      </c>
      <c r="B22" s="136" t="s">
        <v>25</v>
      </c>
      <c r="C22" s="141">
        <v>4</v>
      </c>
      <c r="D22" s="141">
        <v>88</v>
      </c>
      <c r="E22" s="214">
        <f>D22*100/OutstandingAgri_4!L22</f>
        <v>3.8315010340698814</v>
      </c>
      <c r="F22" s="141">
        <v>4</v>
      </c>
      <c r="G22" s="141">
        <v>30</v>
      </c>
      <c r="H22" s="141">
        <v>0</v>
      </c>
      <c r="I22" s="141">
        <v>0</v>
      </c>
      <c r="J22" s="141">
        <v>9</v>
      </c>
      <c r="K22" s="141">
        <v>175.24</v>
      </c>
      <c r="L22" s="214">
        <f>K22*100/MSMEoutstanding_5!N22</f>
        <v>1.7836676946878784</v>
      </c>
      <c r="M22" s="141">
        <v>0</v>
      </c>
      <c r="N22" s="141">
        <v>0</v>
      </c>
      <c r="O22" s="211">
        <f t="shared" si="3"/>
        <v>17</v>
      </c>
      <c r="P22" s="211">
        <f t="shared" si="4"/>
        <v>293.24</v>
      </c>
      <c r="Q22" s="212">
        <f>P22*100/'Pri Sec_outstanding_6'!P22</f>
        <v>2.3821844706333453</v>
      </c>
    </row>
    <row r="23" spans="1:17" ht="15" customHeight="1" x14ac:dyDescent="0.2">
      <c r="A23" s="175">
        <v>17</v>
      </c>
      <c r="B23" s="136" t="s">
        <v>26</v>
      </c>
      <c r="C23" s="141">
        <v>372</v>
      </c>
      <c r="D23" s="141">
        <v>2359</v>
      </c>
      <c r="E23" s="214">
        <f>D23*100/OutstandingAgri_4!L23</f>
        <v>3.7919339023645335</v>
      </c>
      <c r="F23" s="141">
        <v>44</v>
      </c>
      <c r="G23" s="141">
        <v>265</v>
      </c>
      <c r="H23" s="141">
        <v>0</v>
      </c>
      <c r="I23" s="141">
        <v>0</v>
      </c>
      <c r="J23" s="141">
        <v>6</v>
      </c>
      <c r="K23" s="141">
        <v>70</v>
      </c>
      <c r="L23" s="214">
        <f>K23*100/MSMEoutstanding_5!N23</f>
        <v>3.9592760180995477</v>
      </c>
      <c r="M23" s="141">
        <v>4919</v>
      </c>
      <c r="N23" s="141">
        <v>313</v>
      </c>
      <c r="O23" s="211">
        <f t="shared" si="3"/>
        <v>5341</v>
      </c>
      <c r="P23" s="211">
        <f t="shared" si="4"/>
        <v>3007</v>
      </c>
      <c r="Q23" s="212">
        <f>P23*100/'Pri Sec_outstanding_6'!P23</f>
        <v>4.1961457417563253</v>
      </c>
    </row>
    <row r="24" spans="1:17" ht="15" customHeight="1" x14ac:dyDescent="0.2">
      <c r="A24" s="175">
        <v>18</v>
      </c>
      <c r="B24" s="136" t="s">
        <v>27</v>
      </c>
      <c r="C24" s="141">
        <v>0</v>
      </c>
      <c r="D24" s="141">
        <v>0</v>
      </c>
      <c r="E24" s="214">
        <f>D24*100/OutstandingAgri_4!L24</f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214">
        <f>K24*100/MSMEoutstanding_5!N24</f>
        <v>0</v>
      </c>
      <c r="M24" s="141">
        <v>0</v>
      </c>
      <c r="N24" s="141">
        <v>0</v>
      </c>
      <c r="O24" s="211">
        <f t="shared" si="3"/>
        <v>0</v>
      </c>
      <c r="P24" s="211">
        <f t="shared" si="4"/>
        <v>0</v>
      </c>
      <c r="Q24" s="212">
        <f>P24*100/'Pri Sec_outstanding_6'!P24</f>
        <v>0</v>
      </c>
    </row>
    <row r="25" spans="1:17" ht="15" customHeight="1" x14ac:dyDescent="0.2">
      <c r="A25" s="175">
        <v>19</v>
      </c>
      <c r="B25" s="136" t="s">
        <v>28</v>
      </c>
      <c r="C25" s="141">
        <v>77</v>
      </c>
      <c r="D25" s="141">
        <v>272</v>
      </c>
      <c r="E25" s="214">
        <f>D25*100/OutstandingAgri_4!L25</f>
        <v>1.4430473765186482</v>
      </c>
      <c r="F25" s="141">
        <v>3</v>
      </c>
      <c r="G25" s="141">
        <v>32</v>
      </c>
      <c r="H25" s="141">
        <v>1</v>
      </c>
      <c r="I25" s="141">
        <v>9</v>
      </c>
      <c r="J25" s="141">
        <v>4</v>
      </c>
      <c r="K25" s="141">
        <v>158</v>
      </c>
      <c r="L25" s="214">
        <f>K25*100/MSMEoutstanding_5!N25</f>
        <v>7.0788530465949817</v>
      </c>
      <c r="M25" s="141">
        <v>24</v>
      </c>
      <c r="N25" s="141">
        <v>48</v>
      </c>
      <c r="O25" s="211">
        <f t="shared" si="3"/>
        <v>109</v>
      </c>
      <c r="P25" s="211">
        <f t="shared" si="4"/>
        <v>519</v>
      </c>
      <c r="Q25" s="212">
        <f>P25*100/'Pri Sec_outstanding_6'!P25</f>
        <v>2.3023689113654511</v>
      </c>
    </row>
    <row r="26" spans="1:17" ht="15" customHeight="1" x14ac:dyDescent="0.2">
      <c r="A26" s="175">
        <v>20</v>
      </c>
      <c r="B26" s="136" t="s">
        <v>29</v>
      </c>
      <c r="C26" s="141">
        <v>69623</v>
      </c>
      <c r="D26" s="141">
        <v>54786.09</v>
      </c>
      <c r="E26" s="214">
        <f>D26*100/OutstandingAgri_4!L26</f>
        <v>8.5387557975026773</v>
      </c>
      <c r="F26" s="141">
        <v>167</v>
      </c>
      <c r="G26" s="141">
        <v>1535.93</v>
      </c>
      <c r="H26" s="141">
        <v>38</v>
      </c>
      <c r="I26" s="141">
        <v>84</v>
      </c>
      <c r="J26" s="141">
        <v>1269</v>
      </c>
      <c r="K26" s="141">
        <v>11704.49</v>
      </c>
      <c r="L26" s="214">
        <f>K26*100/MSMEoutstanding_5!N26</f>
        <v>1.5076025183790938</v>
      </c>
      <c r="M26" s="141">
        <v>20001</v>
      </c>
      <c r="N26" s="141">
        <v>2182.33</v>
      </c>
      <c r="O26" s="211">
        <f t="shared" si="3"/>
        <v>91098</v>
      </c>
      <c r="P26" s="211">
        <f t="shared" si="4"/>
        <v>70292.84</v>
      </c>
      <c r="Q26" s="212">
        <f>P26*100/'Pri Sec_outstanding_6'!P26</f>
        <v>4.5088744489432235</v>
      </c>
    </row>
    <row r="27" spans="1:17" ht="15" customHeight="1" x14ac:dyDescent="0.2">
      <c r="A27" s="175">
        <v>21</v>
      </c>
      <c r="B27" s="136" t="s">
        <v>30</v>
      </c>
      <c r="C27" s="141">
        <v>10127</v>
      </c>
      <c r="D27" s="141">
        <v>40273</v>
      </c>
      <c r="E27" s="214">
        <f>D27*100/OutstandingAgri_4!L27</f>
        <v>7.2515620217152525</v>
      </c>
      <c r="F27" s="141">
        <v>345</v>
      </c>
      <c r="G27" s="141">
        <v>2702</v>
      </c>
      <c r="H27" s="141">
        <v>1</v>
      </c>
      <c r="I27" s="141">
        <v>4</v>
      </c>
      <c r="J27" s="141">
        <v>959</v>
      </c>
      <c r="K27" s="141">
        <v>9514</v>
      </c>
      <c r="L27" s="214">
        <f>K27*100/MSMEoutstanding_5!N27</f>
        <v>1.4114952146543884</v>
      </c>
      <c r="M27" s="141">
        <v>8603</v>
      </c>
      <c r="N27" s="141">
        <v>20058</v>
      </c>
      <c r="O27" s="211">
        <f t="shared" si="3"/>
        <v>20035</v>
      </c>
      <c r="P27" s="211">
        <f t="shared" si="4"/>
        <v>72551</v>
      </c>
      <c r="Q27" s="212">
        <f>P27*100/'Pri Sec_outstanding_6'!P27</f>
        <v>5.6387868575718807</v>
      </c>
    </row>
    <row r="28" spans="1:17" ht="15" customHeight="1" x14ac:dyDescent="0.2">
      <c r="A28" s="175">
        <v>22</v>
      </c>
      <c r="B28" s="136" t="s">
        <v>31</v>
      </c>
      <c r="C28" s="141">
        <v>2484</v>
      </c>
      <c r="D28" s="141">
        <v>5555.69</v>
      </c>
      <c r="E28" s="214">
        <f>D28*100/OutstandingAgri_4!L28</f>
        <v>7.9713869208010868</v>
      </c>
      <c r="F28" s="141">
        <v>58</v>
      </c>
      <c r="G28" s="141">
        <v>427.18</v>
      </c>
      <c r="H28" s="141">
        <v>8</v>
      </c>
      <c r="I28" s="141">
        <v>20.079999999999998</v>
      </c>
      <c r="J28" s="141">
        <v>1520</v>
      </c>
      <c r="K28" s="141">
        <v>6552.43</v>
      </c>
      <c r="L28" s="214">
        <f>K28*100/MSMEoutstanding_5!N28</f>
        <v>6.5831178622265556</v>
      </c>
      <c r="M28" s="141">
        <v>2614</v>
      </c>
      <c r="N28" s="141">
        <v>3062.5</v>
      </c>
      <c r="O28" s="211">
        <f t="shared" si="3"/>
        <v>6684</v>
      </c>
      <c r="P28" s="211">
        <f t="shared" si="4"/>
        <v>15617.880000000001</v>
      </c>
      <c r="Q28" s="212">
        <f>P28*100/'Pri Sec_outstanding_6'!P28</f>
        <v>6.5495801744722932</v>
      </c>
    </row>
    <row r="29" spans="1:17" ht="15" customHeight="1" x14ac:dyDescent="0.2">
      <c r="A29" s="175">
        <v>23</v>
      </c>
      <c r="B29" s="136" t="s">
        <v>32</v>
      </c>
      <c r="C29" s="141">
        <v>35</v>
      </c>
      <c r="D29" s="141">
        <v>1321</v>
      </c>
      <c r="E29" s="214">
        <f>D29*100/OutstandingAgri_4!L29</f>
        <v>1.6252460629921259</v>
      </c>
      <c r="F29" s="141">
        <v>1087</v>
      </c>
      <c r="G29" s="141">
        <v>798</v>
      </c>
      <c r="H29" s="141">
        <v>0</v>
      </c>
      <c r="I29" s="141">
        <v>0</v>
      </c>
      <c r="J29" s="141">
        <v>10</v>
      </c>
      <c r="K29" s="141">
        <v>523</v>
      </c>
      <c r="L29" s="214">
        <f>K29*100/MSMEoutstanding_5!N29</f>
        <v>1.0202688203507539</v>
      </c>
      <c r="M29" s="141">
        <v>0</v>
      </c>
      <c r="N29" s="141">
        <v>0</v>
      </c>
      <c r="O29" s="211">
        <f t="shared" si="3"/>
        <v>1132</v>
      </c>
      <c r="P29" s="211">
        <f t="shared" si="4"/>
        <v>2642</v>
      </c>
      <c r="Q29" s="212">
        <f>P29*100/'Pri Sec_outstanding_6'!P29</f>
        <v>1.7462688540193265</v>
      </c>
    </row>
    <row r="30" spans="1:17" ht="15" customHeight="1" x14ac:dyDescent="0.2">
      <c r="A30" s="175">
        <v>24</v>
      </c>
      <c r="B30" s="136" t="s">
        <v>33</v>
      </c>
      <c r="C30" s="141">
        <v>15738</v>
      </c>
      <c r="D30" s="141">
        <v>3066</v>
      </c>
      <c r="E30" s="214">
        <f>D30*100/OutstandingAgri_4!L30</f>
        <v>1.1345008899134508</v>
      </c>
      <c r="F30" s="141">
        <v>0</v>
      </c>
      <c r="G30" s="141">
        <v>0</v>
      </c>
      <c r="H30" s="141">
        <v>0</v>
      </c>
      <c r="I30" s="141">
        <v>0</v>
      </c>
      <c r="J30" s="141">
        <v>784</v>
      </c>
      <c r="K30" s="141">
        <v>1900</v>
      </c>
      <c r="L30" s="214">
        <f>K30*100/MSMEoutstanding_5!N30</f>
        <v>1.0942242238206854</v>
      </c>
      <c r="M30" s="141">
        <v>0</v>
      </c>
      <c r="N30" s="141">
        <v>0</v>
      </c>
      <c r="O30" s="211">
        <f t="shared" si="3"/>
        <v>16522</v>
      </c>
      <c r="P30" s="211">
        <f t="shared" si="4"/>
        <v>4966</v>
      </c>
      <c r="Q30" s="212">
        <f>P30*100/'Pri Sec_outstanding_6'!P30</f>
        <v>1.0867353079557516</v>
      </c>
    </row>
    <row r="31" spans="1:17" ht="15" customHeight="1" x14ac:dyDescent="0.2">
      <c r="A31" s="175">
        <v>25</v>
      </c>
      <c r="B31" s="136" t="s">
        <v>34</v>
      </c>
      <c r="C31" s="141">
        <v>1</v>
      </c>
      <c r="D31" s="141">
        <v>61</v>
      </c>
      <c r="E31" s="214">
        <f>D31*100/OutstandingAgri_4!L31</f>
        <v>5.134680134680135</v>
      </c>
      <c r="F31" s="141">
        <v>32</v>
      </c>
      <c r="G31" s="141">
        <v>73</v>
      </c>
      <c r="H31" s="141">
        <v>1</v>
      </c>
      <c r="I31" s="141">
        <v>1</v>
      </c>
      <c r="J31" s="141">
        <v>1</v>
      </c>
      <c r="K31" s="141">
        <v>19</v>
      </c>
      <c r="L31" s="214">
        <f>K31*100/MSMEoutstanding_5!N31</f>
        <v>4.8101265822784809</v>
      </c>
      <c r="M31" s="141">
        <v>3</v>
      </c>
      <c r="N31" s="141">
        <v>1</v>
      </c>
      <c r="O31" s="211">
        <f t="shared" si="3"/>
        <v>38</v>
      </c>
      <c r="P31" s="211">
        <f t="shared" si="4"/>
        <v>155</v>
      </c>
      <c r="Q31" s="212">
        <f>P31*100/'Pri Sec_outstanding_6'!P31</f>
        <v>4.8392132375897594</v>
      </c>
    </row>
    <row r="32" spans="1:17" ht="15" customHeight="1" x14ac:dyDescent="0.2">
      <c r="A32" s="175">
        <v>26</v>
      </c>
      <c r="B32" s="136" t="s">
        <v>35</v>
      </c>
      <c r="C32" s="141">
        <v>558</v>
      </c>
      <c r="D32" s="141">
        <v>4552</v>
      </c>
      <c r="E32" s="214">
        <f>D32*100/OutstandingAgri_4!L32</f>
        <v>33.690978472038587</v>
      </c>
      <c r="F32" s="141">
        <v>15</v>
      </c>
      <c r="G32" s="141">
        <v>111</v>
      </c>
      <c r="H32" s="141">
        <v>0</v>
      </c>
      <c r="I32" s="141">
        <v>0</v>
      </c>
      <c r="J32" s="141">
        <v>262</v>
      </c>
      <c r="K32" s="141">
        <v>3453</v>
      </c>
      <c r="L32" s="214">
        <f>K32*100/MSMEoutstanding_5!N32</f>
        <v>26.038760274489103</v>
      </c>
      <c r="M32" s="141">
        <v>0</v>
      </c>
      <c r="N32" s="141">
        <v>0</v>
      </c>
      <c r="O32" s="211">
        <f t="shared" si="3"/>
        <v>835</v>
      </c>
      <c r="P32" s="211">
        <f t="shared" si="4"/>
        <v>8116</v>
      </c>
      <c r="Q32" s="212">
        <f>P32*100/'Pri Sec_outstanding_6'!P32</f>
        <v>27.129263333193173</v>
      </c>
    </row>
    <row r="33" spans="1:17" ht="15" customHeight="1" x14ac:dyDescent="0.2">
      <c r="A33" s="175">
        <v>27</v>
      </c>
      <c r="B33" s="136" t="s">
        <v>36</v>
      </c>
      <c r="C33" s="141">
        <v>0</v>
      </c>
      <c r="D33" s="141">
        <v>0</v>
      </c>
      <c r="E33" s="214">
        <f>D33*100/OutstandingAgri_4!L33</f>
        <v>0</v>
      </c>
      <c r="F33" s="141">
        <v>4</v>
      </c>
      <c r="G33" s="141">
        <v>63.13</v>
      </c>
      <c r="H33" s="141">
        <v>0</v>
      </c>
      <c r="I33" s="141">
        <v>0</v>
      </c>
      <c r="J33" s="141">
        <v>0</v>
      </c>
      <c r="K33" s="141">
        <v>0</v>
      </c>
      <c r="L33" s="214">
        <f>K33*100/MSMEoutstanding_5!N33</f>
        <v>0</v>
      </c>
      <c r="M33" s="141">
        <v>1</v>
      </c>
      <c r="N33" s="141">
        <v>0.06</v>
      </c>
      <c r="O33" s="211">
        <f t="shared" si="3"/>
        <v>5</v>
      </c>
      <c r="P33" s="211">
        <f t="shared" si="4"/>
        <v>63.190000000000005</v>
      </c>
      <c r="Q33" s="212">
        <f>P33*100/'Pri Sec_outstanding_6'!P33</f>
        <v>1.7674140207200557</v>
      </c>
    </row>
    <row r="34" spans="1:17" ht="15" customHeight="1" x14ac:dyDescent="0.2">
      <c r="A34" s="175">
        <v>28</v>
      </c>
      <c r="B34" s="136" t="s">
        <v>37</v>
      </c>
      <c r="C34" s="141">
        <v>3963</v>
      </c>
      <c r="D34" s="141">
        <v>8553.74</v>
      </c>
      <c r="E34" s="214">
        <f>D34*100/OutstandingAgri_4!L34</f>
        <v>3.371425476816587</v>
      </c>
      <c r="F34" s="141">
        <v>0</v>
      </c>
      <c r="G34" s="141">
        <v>0</v>
      </c>
      <c r="H34" s="141">
        <v>0</v>
      </c>
      <c r="I34" s="141">
        <v>0</v>
      </c>
      <c r="J34" s="141">
        <v>302</v>
      </c>
      <c r="K34" s="141">
        <v>4862.5</v>
      </c>
      <c r="L34" s="214">
        <f>K34*100/MSMEoutstanding_5!N34</f>
        <v>2.261788862184146</v>
      </c>
      <c r="M34" s="141">
        <v>22</v>
      </c>
      <c r="N34" s="141">
        <v>1.91</v>
      </c>
      <c r="O34" s="211">
        <f t="shared" si="3"/>
        <v>4287</v>
      </c>
      <c r="P34" s="211">
        <f t="shared" si="4"/>
        <v>13418.15</v>
      </c>
      <c r="Q34" s="212">
        <f>P34*100/'Pri Sec_outstanding_6'!P34</f>
        <v>2.8012260289401114</v>
      </c>
    </row>
    <row r="35" spans="1:17" ht="15" customHeight="1" x14ac:dyDescent="0.2">
      <c r="A35" s="175">
        <v>29</v>
      </c>
      <c r="B35" s="136" t="s">
        <v>38</v>
      </c>
      <c r="C35" s="141">
        <v>0</v>
      </c>
      <c r="D35" s="141">
        <v>0</v>
      </c>
      <c r="E35" s="214">
        <f>D35*100/OutstandingAgri_4!L35</f>
        <v>0</v>
      </c>
      <c r="F35" s="141">
        <v>2</v>
      </c>
      <c r="G35" s="141">
        <v>22</v>
      </c>
      <c r="H35" s="141">
        <v>1</v>
      </c>
      <c r="I35" s="141">
        <v>1</v>
      </c>
      <c r="J35" s="141">
        <v>6</v>
      </c>
      <c r="K35" s="141">
        <v>9</v>
      </c>
      <c r="L35" s="214">
        <f>K35*100/MSMEoutstanding_5!N35</f>
        <v>4.4117647058823533</v>
      </c>
      <c r="M35" s="141">
        <v>1</v>
      </c>
      <c r="N35" s="141">
        <v>49</v>
      </c>
      <c r="O35" s="211">
        <f t="shared" si="3"/>
        <v>10</v>
      </c>
      <c r="P35" s="211">
        <f t="shared" si="4"/>
        <v>81</v>
      </c>
      <c r="Q35" s="212">
        <f>P35*100/'Pri Sec_outstanding_6'!P35</f>
        <v>4.5957414681344328</v>
      </c>
    </row>
    <row r="36" spans="1:17" ht="15" customHeight="1" x14ac:dyDescent="0.2">
      <c r="A36" s="175">
        <v>30</v>
      </c>
      <c r="B36" s="136" t="s">
        <v>39</v>
      </c>
      <c r="C36" s="141">
        <v>25592</v>
      </c>
      <c r="D36" s="141">
        <v>7040</v>
      </c>
      <c r="E36" s="214">
        <f>D36*100/OutstandingAgri_4!L36</f>
        <v>13.583915409254042</v>
      </c>
      <c r="F36" s="141">
        <v>16</v>
      </c>
      <c r="G36" s="141">
        <v>0.5</v>
      </c>
      <c r="H36" s="141">
        <v>43</v>
      </c>
      <c r="I36" s="141">
        <v>2.16</v>
      </c>
      <c r="J36" s="141">
        <v>535</v>
      </c>
      <c r="K36" s="141">
        <v>98</v>
      </c>
      <c r="L36" s="214">
        <f>K36*100/MSMEoutstanding_5!N36</f>
        <v>0.89082810653576949</v>
      </c>
      <c r="M36" s="141">
        <v>8127</v>
      </c>
      <c r="N36" s="141">
        <v>1245</v>
      </c>
      <c r="O36" s="211">
        <f t="shared" si="3"/>
        <v>34313</v>
      </c>
      <c r="P36" s="211">
        <f t="shared" si="4"/>
        <v>8385.66</v>
      </c>
      <c r="Q36" s="212">
        <f>P36*100/'Pri Sec_outstanding_6'!P36</f>
        <v>11.817779531553876</v>
      </c>
    </row>
    <row r="37" spans="1:17" ht="15" customHeight="1" x14ac:dyDescent="0.2">
      <c r="A37" s="175">
        <v>31</v>
      </c>
      <c r="B37" s="136" t="s">
        <v>40</v>
      </c>
      <c r="C37" s="141">
        <v>0</v>
      </c>
      <c r="D37" s="141">
        <v>0</v>
      </c>
      <c r="E37" s="214">
        <f>D37*100/OutstandingAgri_4!L37</f>
        <v>0</v>
      </c>
      <c r="F37" s="141">
        <v>0</v>
      </c>
      <c r="G37" s="141">
        <v>0</v>
      </c>
      <c r="H37" s="141">
        <v>1</v>
      </c>
      <c r="I37" s="141">
        <v>2</v>
      </c>
      <c r="J37" s="141">
        <v>0</v>
      </c>
      <c r="K37" s="141">
        <v>0</v>
      </c>
      <c r="L37" s="214">
        <f>K37*100/MSMEoutstanding_5!N37</f>
        <v>0</v>
      </c>
      <c r="M37" s="141">
        <v>3</v>
      </c>
      <c r="N37" s="141">
        <v>14</v>
      </c>
      <c r="O37" s="211">
        <f t="shared" si="3"/>
        <v>4</v>
      </c>
      <c r="P37" s="211">
        <f t="shared" si="4"/>
        <v>16</v>
      </c>
      <c r="Q37" s="212">
        <f>P37*100/'Pri Sec_outstanding_6'!P37</f>
        <v>0.27942235824388834</v>
      </c>
    </row>
    <row r="38" spans="1:17" ht="15" customHeight="1" x14ac:dyDescent="0.2">
      <c r="A38" s="175">
        <v>32</v>
      </c>
      <c r="B38" s="136" t="s">
        <v>41</v>
      </c>
      <c r="C38" s="141">
        <v>0</v>
      </c>
      <c r="D38" s="141">
        <v>0</v>
      </c>
      <c r="E38" s="214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214">
        <v>0</v>
      </c>
      <c r="M38" s="141">
        <v>0</v>
      </c>
      <c r="N38" s="141">
        <v>0</v>
      </c>
      <c r="O38" s="211">
        <f t="shared" si="3"/>
        <v>0</v>
      </c>
      <c r="P38" s="211">
        <f t="shared" si="4"/>
        <v>0</v>
      </c>
      <c r="Q38" s="212">
        <v>0</v>
      </c>
    </row>
    <row r="39" spans="1:17" ht="15" customHeight="1" x14ac:dyDescent="0.2">
      <c r="A39" s="175">
        <v>33</v>
      </c>
      <c r="B39" s="136" t="s">
        <v>42</v>
      </c>
      <c r="C39" s="141">
        <v>0</v>
      </c>
      <c r="D39" s="141">
        <v>0</v>
      </c>
      <c r="E39" s="214">
        <f>D39*100/OutstandingAgri_4!L39</f>
        <v>0</v>
      </c>
      <c r="F39" s="141">
        <v>0</v>
      </c>
      <c r="G39" s="141">
        <v>0</v>
      </c>
      <c r="H39" s="141">
        <v>0</v>
      </c>
      <c r="I39" s="141">
        <v>0</v>
      </c>
      <c r="J39" s="141">
        <v>4</v>
      </c>
      <c r="K39" s="141">
        <v>20.48</v>
      </c>
      <c r="L39" s="214">
        <f>K39*100/MSMEoutstanding_5!N39</f>
        <v>1.2037004384572885</v>
      </c>
      <c r="M39" s="141">
        <v>0</v>
      </c>
      <c r="N39" s="141">
        <v>0</v>
      </c>
      <c r="O39" s="211">
        <f t="shared" si="3"/>
        <v>4</v>
      </c>
      <c r="P39" s="211">
        <f t="shared" si="4"/>
        <v>20.48</v>
      </c>
      <c r="Q39" s="212">
        <f>P39*100/'Pri Sec_outstanding_6'!P39</f>
        <v>0.78275792217521079</v>
      </c>
    </row>
    <row r="40" spans="1:17" ht="15" customHeight="1" x14ac:dyDescent="0.2">
      <c r="A40" s="175">
        <v>34</v>
      </c>
      <c r="B40" s="136" t="s">
        <v>43</v>
      </c>
      <c r="C40" s="141">
        <v>15525</v>
      </c>
      <c r="D40" s="141">
        <v>2801</v>
      </c>
      <c r="E40" s="214">
        <f>D40*100/OutstandingAgri_4!L40</f>
        <v>4.1552314972778115</v>
      </c>
      <c r="F40" s="141">
        <v>33</v>
      </c>
      <c r="G40" s="141">
        <v>341</v>
      </c>
      <c r="H40" s="141">
        <v>0</v>
      </c>
      <c r="I40" s="141">
        <v>0</v>
      </c>
      <c r="J40" s="141">
        <v>89</v>
      </c>
      <c r="K40" s="141">
        <v>1693</v>
      </c>
      <c r="L40" s="214">
        <f>K40*100/MSMEoutstanding_5!N40</f>
        <v>1.5183175642347877</v>
      </c>
      <c r="M40" s="141">
        <v>1186</v>
      </c>
      <c r="N40" s="141">
        <v>115</v>
      </c>
      <c r="O40" s="211">
        <f t="shared" si="3"/>
        <v>16833</v>
      </c>
      <c r="P40" s="211">
        <f t="shared" si="4"/>
        <v>4950</v>
      </c>
      <c r="Q40" s="212">
        <f>P40*100/'Pri Sec_outstanding_6'!P40</f>
        <v>2.4544440312383786</v>
      </c>
    </row>
    <row r="41" spans="1:17" s="168" customFormat="1" ht="15" customHeight="1" x14ac:dyDescent="0.2">
      <c r="A41" s="163"/>
      <c r="B41" s="144" t="s">
        <v>118</v>
      </c>
      <c r="C41" s="139">
        <f t="shared" ref="C41" si="5">SUM(C19:C40)</f>
        <v>194951</v>
      </c>
      <c r="D41" s="139">
        <f t="shared" ref="D41:P41" si="6">SUM(D19:D40)</f>
        <v>178822.8</v>
      </c>
      <c r="E41" s="215">
        <f>D41*100/OutstandingAgri_4!L41</f>
        <v>7.0410414846590879</v>
      </c>
      <c r="F41" s="139">
        <f t="shared" si="6"/>
        <v>2155</v>
      </c>
      <c r="G41" s="139">
        <f t="shared" si="6"/>
        <v>9855.6899999999987</v>
      </c>
      <c r="H41" s="139">
        <f t="shared" si="6"/>
        <v>118</v>
      </c>
      <c r="I41" s="139">
        <f t="shared" si="6"/>
        <v>218.02</v>
      </c>
      <c r="J41" s="139">
        <f t="shared" si="6"/>
        <v>6198</v>
      </c>
      <c r="K41" s="139">
        <f t="shared" si="6"/>
        <v>52161.62</v>
      </c>
      <c r="L41" s="215">
        <f>K41*100/MSMEoutstanding_5!N41</f>
        <v>2.0174426245785413</v>
      </c>
      <c r="M41" s="139">
        <f t="shared" si="6"/>
        <v>74644</v>
      </c>
      <c r="N41" s="139">
        <f t="shared" si="6"/>
        <v>34929.699999999997</v>
      </c>
      <c r="O41" s="139">
        <f t="shared" si="6"/>
        <v>278066</v>
      </c>
      <c r="P41" s="139">
        <f t="shared" si="6"/>
        <v>275987.82999999996</v>
      </c>
      <c r="Q41" s="213">
        <f>P41*100/'Pri Sec_outstanding_6'!P41</f>
        <v>4.6369819991788237</v>
      </c>
    </row>
    <row r="42" spans="1:17" s="168" customFormat="1" ht="15" customHeight="1" x14ac:dyDescent="0.2">
      <c r="A42" s="163"/>
      <c r="B42" s="144" t="s">
        <v>45</v>
      </c>
      <c r="C42" s="216">
        <f t="shared" ref="C42" si="7">C41+C18</f>
        <v>697583</v>
      </c>
      <c r="D42" s="216">
        <f t="shared" ref="D42:P42" si="8">D41+D18</f>
        <v>1223248.46</v>
      </c>
      <c r="E42" s="215">
        <f>D42*100/OutstandingAgri_4!L42</f>
        <v>15.469597033272768</v>
      </c>
      <c r="F42" s="216">
        <f t="shared" si="8"/>
        <v>162302</v>
      </c>
      <c r="G42" s="216">
        <f t="shared" si="8"/>
        <v>148795.29</v>
      </c>
      <c r="H42" s="216">
        <f t="shared" si="8"/>
        <v>8227</v>
      </c>
      <c r="I42" s="216">
        <f t="shared" si="8"/>
        <v>17046.98</v>
      </c>
      <c r="J42" s="216">
        <f t="shared" si="8"/>
        <v>302930</v>
      </c>
      <c r="K42" s="216">
        <f t="shared" si="8"/>
        <v>634733.29</v>
      </c>
      <c r="L42" s="215">
        <f>K42*100/MSMEoutstanding_5!N42</f>
        <v>9.9250309178520411</v>
      </c>
      <c r="M42" s="216">
        <f t="shared" si="8"/>
        <v>136993</v>
      </c>
      <c r="N42" s="216">
        <f t="shared" si="8"/>
        <v>120206.34</v>
      </c>
      <c r="O42" s="216">
        <f t="shared" si="8"/>
        <v>1308035</v>
      </c>
      <c r="P42" s="216">
        <f t="shared" si="8"/>
        <v>2144030.36</v>
      </c>
      <c r="Q42" s="213">
        <f>P42*100/'Pri Sec_outstanding_6'!P42</f>
        <v>12.382480611067781</v>
      </c>
    </row>
    <row r="43" spans="1:17" ht="15" customHeight="1" x14ac:dyDescent="0.2">
      <c r="A43" s="175">
        <v>35</v>
      </c>
      <c r="B43" s="136" t="s">
        <v>46</v>
      </c>
      <c r="C43" s="141">
        <v>41871</v>
      </c>
      <c r="D43" s="141">
        <v>32900</v>
      </c>
      <c r="E43" s="214">
        <f>D43*100/OutstandingAgri_4!L43</f>
        <v>16.528012217667388</v>
      </c>
      <c r="F43" s="141">
        <v>24770</v>
      </c>
      <c r="G43" s="141">
        <v>16377</v>
      </c>
      <c r="H43" s="141">
        <v>97</v>
      </c>
      <c r="I43" s="141">
        <v>155</v>
      </c>
      <c r="J43" s="141">
        <v>12738</v>
      </c>
      <c r="K43" s="141">
        <v>5526</v>
      </c>
      <c r="L43" s="214">
        <f>K43*100/MSMEoutstanding_5!N43</f>
        <v>17.489002120454472</v>
      </c>
      <c r="M43" s="141">
        <v>4900</v>
      </c>
      <c r="N43" s="141">
        <v>3097</v>
      </c>
      <c r="O43" s="211">
        <f>C43+F43+H43+J43+M43</f>
        <v>84376</v>
      </c>
      <c r="P43" s="211">
        <f>D43+G43+I43+K43+N43</f>
        <v>58055</v>
      </c>
      <c r="Q43" s="212">
        <f>P43*100/'Pri Sec_outstanding_6'!P43</f>
        <v>20.874833698896119</v>
      </c>
    </row>
    <row r="44" spans="1:17" ht="15" customHeight="1" x14ac:dyDescent="0.2">
      <c r="A44" s="175">
        <v>36</v>
      </c>
      <c r="B44" s="136" t="s">
        <v>47</v>
      </c>
      <c r="C44" s="141">
        <v>66287</v>
      </c>
      <c r="D44" s="141">
        <v>109299.56</v>
      </c>
      <c r="E44" s="214">
        <f>D44*100/OutstandingAgri_4!L44</f>
        <v>15.663317960959688</v>
      </c>
      <c r="F44" s="141">
        <v>106360</v>
      </c>
      <c r="G44" s="141">
        <v>41479.58</v>
      </c>
      <c r="H44" s="141">
        <v>335</v>
      </c>
      <c r="I44" s="141">
        <v>765.47</v>
      </c>
      <c r="J44" s="141">
        <v>50214</v>
      </c>
      <c r="K44" s="141">
        <v>16108.02</v>
      </c>
      <c r="L44" s="214">
        <f>K44*100/MSMEoutstanding_5!N44</f>
        <v>9.6879617721730806</v>
      </c>
      <c r="M44" s="141">
        <v>4544</v>
      </c>
      <c r="N44" s="141">
        <v>2338.4499999999998</v>
      </c>
      <c r="O44" s="211">
        <f>C44+F44+H44+J44+M44</f>
        <v>227740</v>
      </c>
      <c r="P44" s="211">
        <f>D44+G44+I44+K44+N44</f>
        <v>169991.08000000002</v>
      </c>
      <c r="Q44" s="212">
        <f>P44*100/'Pri Sec_outstanding_6'!P44</f>
        <v>16.105113168041989</v>
      </c>
    </row>
    <row r="45" spans="1:17" s="168" customFormat="1" ht="15" customHeight="1" x14ac:dyDescent="0.2">
      <c r="A45" s="163"/>
      <c r="B45" s="144" t="s">
        <v>48</v>
      </c>
      <c r="C45" s="139">
        <f t="shared" ref="C45:P45" si="9">SUM(C43:C44)</f>
        <v>108158</v>
      </c>
      <c r="D45" s="139">
        <f t="shared" si="9"/>
        <v>142199.56</v>
      </c>
      <c r="E45" s="215">
        <f>D45*100/OutstandingAgri_4!L45</f>
        <v>15.855234437871996</v>
      </c>
      <c r="F45" s="139">
        <f t="shared" si="9"/>
        <v>131130</v>
      </c>
      <c r="G45" s="139">
        <f t="shared" si="9"/>
        <v>57856.58</v>
      </c>
      <c r="H45" s="139">
        <f t="shared" si="9"/>
        <v>432</v>
      </c>
      <c r="I45" s="139">
        <f t="shared" si="9"/>
        <v>920.47</v>
      </c>
      <c r="J45" s="139">
        <f t="shared" si="9"/>
        <v>62952</v>
      </c>
      <c r="K45" s="139">
        <f t="shared" si="9"/>
        <v>21634.02</v>
      </c>
      <c r="L45" s="215">
        <f>K45*100/MSMEoutstanding_5!N45</f>
        <v>10.933704885558321</v>
      </c>
      <c r="M45" s="139">
        <f t="shared" si="9"/>
        <v>9444</v>
      </c>
      <c r="N45" s="139">
        <f t="shared" si="9"/>
        <v>5435.45</v>
      </c>
      <c r="O45" s="139">
        <f t="shared" si="9"/>
        <v>312116</v>
      </c>
      <c r="P45" s="139">
        <f t="shared" si="9"/>
        <v>228046.08000000002</v>
      </c>
      <c r="Q45" s="213">
        <f>P45*100/'Pri Sec_outstanding_6'!P45</f>
        <v>17.099779547397311</v>
      </c>
    </row>
    <row r="46" spans="1:17" ht="15" customHeight="1" x14ac:dyDescent="0.2">
      <c r="A46" s="175">
        <v>37</v>
      </c>
      <c r="B46" s="136" t="s">
        <v>49</v>
      </c>
      <c r="C46" s="141">
        <v>564215</v>
      </c>
      <c r="D46" s="141">
        <v>514736</v>
      </c>
      <c r="E46" s="214">
        <f>D46*100/OutstandingAgri_4!L46</f>
        <v>14.46507281911493</v>
      </c>
      <c r="F46" s="141">
        <v>0</v>
      </c>
      <c r="G46" s="141">
        <v>5103</v>
      </c>
      <c r="H46" s="141">
        <v>0</v>
      </c>
      <c r="I46" s="141">
        <v>0</v>
      </c>
      <c r="J46" s="141">
        <v>0</v>
      </c>
      <c r="K46" s="141">
        <v>0</v>
      </c>
      <c r="L46" s="214">
        <f>K46*100/MSMEoutstanding_5!N46</f>
        <v>0</v>
      </c>
      <c r="M46" s="141">
        <v>0</v>
      </c>
      <c r="N46" s="141">
        <v>154317</v>
      </c>
      <c r="O46" s="211">
        <f>C46+F46+H46+J46+M46</f>
        <v>564215</v>
      </c>
      <c r="P46" s="211">
        <f>D46+G46+I46+K46+N46</f>
        <v>674156</v>
      </c>
      <c r="Q46" s="212">
        <f>P46*100/'Pri Sec_outstanding_6'!P46</f>
        <v>17.057662305065154</v>
      </c>
    </row>
    <row r="47" spans="1:17" s="168" customFormat="1" ht="15" customHeight="1" x14ac:dyDescent="0.2">
      <c r="A47" s="163"/>
      <c r="B47" s="144" t="s">
        <v>50</v>
      </c>
      <c r="C47" s="139">
        <f t="shared" ref="C47:P47" si="10">C46</f>
        <v>564215</v>
      </c>
      <c r="D47" s="139">
        <f t="shared" si="10"/>
        <v>514736</v>
      </c>
      <c r="E47" s="215">
        <f>D47*100/OutstandingAgri_4!L47</f>
        <v>14.46507281911493</v>
      </c>
      <c r="F47" s="139">
        <f t="shared" si="10"/>
        <v>0</v>
      </c>
      <c r="G47" s="139">
        <f t="shared" si="10"/>
        <v>5103</v>
      </c>
      <c r="H47" s="139">
        <f t="shared" si="10"/>
        <v>0</v>
      </c>
      <c r="I47" s="139">
        <f t="shared" si="10"/>
        <v>0</v>
      </c>
      <c r="J47" s="139">
        <f t="shared" si="10"/>
        <v>0</v>
      </c>
      <c r="K47" s="139">
        <f t="shared" si="10"/>
        <v>0</v>
      </c>
      <c r="L47" s="215">
        <f>K47*100/MSMEoutstanding_5!N47</f>
        <v>0</v>
      </c>
      <c r="M47" s="139">
        <f t="shared" si="10"/>
        <v>0</v>
      </c>
      <c r="N47" s="139">
        <f t="shared" si="10"/>
        <v>154317</v>
      </c>
      <c r="O47" s="139">
        <f t="shared" si="10"/>
        <v>564215</v>
      </c>
      <c r="P47" s="139">
        <f t="shared" si="10"/>
        <v>674156</v>
      </c>
      <c r="Q47" s="213">
        <f>P47*100/'Pri Sec_outstanding_6'!P47</f>
        <v>17.057662305065154</v>
      </c>
    </row>
    <row r="48" spans="1:17" ht="15" customHeight="1" x14ac:dyDescent="0.2">
      <c r="A48" s="175">
        <v>38</v>
      </c>
      <c r="B48" s="136" t="s">
        <v>51</v>
      </c>
      <c r="C48" s="141">
        <v>2368</v>
      </c>
      <c r="D48" s="141">
        <v>4450.0200000000004</v>
      </c>
      <c r="E48" s="214">
        <f>D48*100/OutstandingAgri_4!L48</f>
        <v>2.9518297381645926</v>
      </c>
      <c r="F48" s="141">
        <v>14</v>
      </c>
      <c r="G48" s="141">
        <v>163.12</v>
      </c>
      <c r="H48" s="141">
        <v>0</v>
      </c>
      <c r="I48" s="141">
        <v>0</v>
      </c>
      <c r="J48" s="141">
        <v>5096</v>
      </c>
      <c r="K48" s="141">
        <v>16748.400000000001</v>
      </c>
      <c r="L48" s="214">
        <f>K48*100/MSMEoutstanding_5!N48</f>
        <v>4.0950207956463744</v>
      </c>
      <c r="M48" s="141">
        <v>109</v>
      </c>
      <c r="N48" s="141">
        <v>136.56</v>
      </c>
      <c r="O48" s="211">
        <f t="shared" ref="O48:P55" si="11">C48+F48+H48+J48+M48</f>
        <v>7587</v>
      </c>
      <c r="P48" s="211">
        <f t="shared" si="11"/>
        <v>21498.100000000002</v>
      </c>
      <c r="Q48" s="212">
        <f>P48*100/'Pri Sec_outstanding_6'!P48</f>
        <v>3.624517696332819</v>
      </c>
    </row>
    <row r="49" spans="1:17" ht="15" customHeight="1" x14ac:dyDescent="0.2">
      <c r="A49" s="209">
        <v>39</v>
      </c>
      <c r="B49" s="210" t="s">
        <v>52</v>
      </c>
      <c r="C49" s="141">
        <v>3431</v>
      </c>
      <c r="D49" s="141">
        <v>662</v>
      </c>
      <c r="E49" s="214">
        <f>D49*100/OutstandingAgri_4!L49</f>
        <v>8.130680422500614</v>
      </c>
      <c r="F49" s="141">
        <v>6</v>
      </c>
      <c r="G49" s="141">
        <v>35</v>
      </c>
      <c r="H49" s="141">
        <v>0</v>
      </c>
      <c r="I49" s="141">
        <v>0</v>
      </c>
      <c r="J49" s="141">
        <v>665</v>
      </c>
      <c r="K49" s="141">
        <v>1753</v>
      </c>
      <c r="L49" s="214">
        <f>K49*100/MSMEoutstanding_5!N49</f>
        <v>6.6388941488354476</v>
      </c>
      <c r="M49" s="141">
        <v>6237</v>
      </c>
      <c r="N49" s="141">
        <v>752</v>
      </c>
      <c r="O49" s="211">
        <f t="shared" si="11"/>
        <v>10339</v>
      </c>
      <c r="P49" s="211">
        <f t="shared" si="11"/>
        <v>3202</v>
      </c>
      <c r="Q49" s="212">
        <f>P49*100/'Pri Sec_outstanding_6'!P49</f>
        <v>7.046965095294687</v>
      </c>
    </row>
    <row r="50" spans="1:17" ht="15" customHeight="1" x14ac:dyDescent="0.2">
      <c r="A50" s="175">
        <v>40</v>
      </c>
      <c r="B50" s="136" t="s">
        <v>53</v>
      </c>
      <c r="C50" s="141">
        <v>8880</v>
      </c>
      <c r="D50" s="141">
        <v>1477.22</v>
      </c>
      <c r="E50" s="214">
        <f>D50*100/OutstandingAgri_4!L50</f>
        <v>3.9959002812943707</v>
      </c>
      <c r="F50" s="141">
        <v>47</v>
      </c>
      <c r="G50" s="141">
        <v>6.83</v>
      </c>
      <c r="H50" s="141">
        <v>28</v>
      </c>
      <c r="I50" s="141">
        <v>4.9400000000000004</v>
      </c>
      <c r="J50" s="141">
        <v>9132</v>
      </c>
      <c r="K50" s="141">
        <v>1720.79</v>
      </c>
      <c r="L50" s="214">
        <f>K50*100/MSMEoutstanding_5!N50</f>
        <v>5.4477515547456621</v>
      </c>
      <c r="M50" s="141">
        <v>5582</v>
      </c>
      <c r="N50" s="141">
        <v>887.27</v>
      </c>
      <c r="O50" s="211">
        <f t="shared" si="11"/>
        <v>23669</v>
      </c>
      <c r="P50" s="211">
        <f t="shared" si="11"/>
        <v>4097.0499999999993</v>
      </c>
      <c r="Q50" s="212">
        <f>P50*100/'Pri Sec_outstanding_6'!P50</f>
        <v>5.1270079649730889</v>
      </c>
    </row>
    <row r="51" spans="1:17" ht="15" customHeight="1" x14ac:dyDescent="0.2">
      <c r="A51" s="175">
        <v>41</v>
      </c>
      <c r="B51" s="136" t="s">
        <v>54</v>
      </c>
      <c r="C51" s="141">
        <v>22720</v>
      </c>
      <c r="D51" s="141">
        <v>40.200000000000003</v>
      </c>
      <c r="E51" s="214">
        <f>D51*100/OutstandingAgri_4!L51</f>
        <v>0.1239442386586397</v>
      </c>
      <c r="F51" s="141">
        <v>0</v>
      </c>
      <c r="G51" s="141">
        <v>0</v>
      </c>
      <c r="H51" s="141">
        <v>0</v>
      </c>
      <c r="I51" s="141">
        <v>0</v>
      </c>
      <c r="J51" s="141">
        <v>3</v>
      </c>
      <c r="K51" s="141">
        <v>0</v>
      </c>
      <c r="L51" s="214" t="e">
        <f>K51*100/MSMEoutstanding_5!N51</f>
        <v>#DIV/0!</v>
      </c>
      <c r="M51" s="141">
        <v>17892</v>
      </c>
      <c r="N51" s="141">
        <v>38.130000000000003</v>
      </c>
      <c r="O51" s="211">
        <f t="shared" si="11"/>
        <v>40615</v>
      </c>
      <c r="P51" s="211">
        <f t="shared" si="11"/>
        <v>78.330000000000013</v>
      </c>
      <c r="Q51" s="212">
        <f>P51*100/'Pri Sec_outstanding_6'!P51</f>
        <v>0.12445261029539106</v>
      </c>
    </row>
    <row r="52" spans="1:17" ht="15" customHeight="1" x14ac:dyDescent="0.2">
      <c r="A52" s="175">
        <v>42</v>
      </c>
      <c r="B52" s="136" t="s">
        <v>55</v>
      </c>
      <c r="C52" s="141">
        <v>7313</v>
      </c>
      <c r="D52" s="141">
        <v>2241</v>
      </c>
      <c r="E52" s="214">
        <f>D52*100/OutstandingAgri_4!L52</f>
        <v>7.9907291852380107</v>
      </c>
      <c r="F52" s="141">
        <v>307</v>
      </c>
      <c r="G52" s="141">
        <v>201</v>
      </c>
      <c r="H52" s="141">
        <v>0</v>
      </c>
      <c r="I52" s="141">
        <v>0</v>
      </c>
      <c r="J52" s="141">
        <v>5</v>
      </c>
      <c r="K52" s="141">
        <v>1</v>
      </c>
      <c r="L52" s="214">
        <f>K52*100/MSMEoutstanding_5!N52</f>
        <v>1.4858841010401188E-2</v>
      </c>
      <c r="M52" s="141">
        <v>17251</v>
      </c>
      <c r="N52" s="141">
        <v>4862</v>
      </c>
      <c r="O52" s="211">
        <f t="shared" si="11"/>
        <v>24876</v>
      </c>
      <c r="P52" s="211">
        <f t="shared" si="11"/>
        <v>7305</v>
      </c>
      <c r="Q52" s="212">
        <f>P52*100/'Pri Sec_outstanding_6'!P52</f>
        <v>8.3057611624654637</v>
      </c>
    </row>
    <row r="53" spans="1:17" ht="15" customHeight="1" x14ac:dyDescent="0.2">
      <c r="A53" s="175">
        <v>43</v>
      </c>
      <c r="B53" s="136" t="s">
        <v>56</v>
      </c>
      <c r="C53" s="141">
        <v>8435</v>
      </c>
      <c r="D53" s="141">
        <v>1311.87</v>
      </c>
      <c r="E53" s="214">
        <f>D53*100/OutstandingAgri_4!L53</f>
        <v>10.095656590531306</v>
      </c>
      <c r="F53" s="141">
        <v>1</v>
      </c>
      <c r="G53" s="141">
        <v>19.600000000000001</v>
      </c>
      <c r="H53" s="141">
        <v>0</v>
      </c>
      <c r="I53" s="141">
        <v>0</v>
      </c>
      <c r="J53" s="141">
        <v>1</v>
      </c>
      <c r="K53" s="141">
        <v>0.93</v>
      </c>
      <c r="L53" s="214">
        <f>K53*100/MSMEoutstanding_5!N53</f>
        <v>0.15445682682566308</v>
      </c>
      <c r="M53" s="141">
        <v>8585</v>
      </c>
      <c r="N53" s="141">
        <v>1351.65</v>
      </c>
      <c r="O53" s="211">
        <f t="shared" si="11"/>
        <v>17022</v>
      </c>
      <c r="P53" s="211">
        <f t="shared" si="11"/>
        <v>2684.05</v>
      </c>
      <c r="Q53" s="212">
        <f>P53*100/'Pri Sec_outstanding_6'!P53</f>
        <v>10.504010938995687</v>
      </c>
    </row>
    <row r="54" spans="1:17" ht="15" customHeight="1" x14ac:dyDescent="0.2">
      <c r="A54" s="175">
        <v>44</v>
      </c>
      <c r="B54" s="136" t="s">
        <v>57</v>
      </c>
      <c r="C54" s="141">
        <v>7046</v>
      </c>
      <c r="D54" s="141">
        <v>792.76</v>
      </c>
      <c r="E54" s="214">
        <f>D54*100/OutstandingAgri_4!L54</f>
        <v>7.9645075278842157</v>
      </c>
      <c r="F54" s="141">
        <v>536</v>
      </c>
      <c r="G54" s="141">
        <v>133.56</v>
      </c>
      <c r="H54" s="141">
        <v>0</v>
      </c>
      <c r="I54" s="141">
        <v>0</v>
      </c>
      <c r="J54" s="141">
        <v>0</v>
      </c>
      <c r="K54" s="141">
        <v>0</v>
      </c>
      <c r="L54" s="214">
        <f>K54*100/MSMEoutstanding_5!N54</f>
        <v>0</v>
      </c>
      <c r="M54" s="141">
        <v>5220</v>
      </c>
      <c r="N54" s="141">
        <v>575.71</v>
      </c>
      <c r="O54" s="211">
        <f t="shared" si="11"/>
        <v>12802</v>
      </c>
      <c r="P54" s="211">
        <f t="shared" si="11"/>
        <v>1502.03</v>
      </c>
      <c r="Q54" s="212">
        <f>P54*100/'Pri Sec_outstanding_6'!P54</f>
        <v>6.9208500034787859</v>
      </c>
    </row>
    <row r="55" spans="1:17" ht="15" customHeight="1" x14ac:dyDescent="0.2">
      <c r="A55" s="175">
        <v>45</v>
      </c>
      <c r="B55" s="136" t="s">
        <v>58</v>
      </c>
      <c r="C55" s="141">
        <v>3814</v>
      </c>
      <c r="D55" s="141">
        <v>810</v>
      </c>
      <c r="E55" s="214">
        <f>D55*100/OutstandingAgri_4!L55</f>
        <v>11.35407905803196</v>
      </c>
      <c r="F55" s="141">
        <v>0</v>
      </c>
      <c r="G55" s="141">
        <v>0</v>
      </c>
      <c r="H55" s="141">
        <v>0</v>
      </c>
      <c r="I55" s="141">
        <v>0</v>
      </c>
      <c r="J55" s="141">
        <v>0</v>
      </c>
      <c r="K55" s="141">
        <v>0</v>
      </c>
      <c r="L55" s="214">
        <f>K55*100/MSMEoutstanding_5!N55</f>
        <v>0</v>
      </c>
      <c r="M55" s="141">
        <v>4792</v>
      </c>
      <c r="N55" s="141">
        <v>983</v>
      </c>
      <c r="O55" s="211">
        <f t="shared" si="11"/>
        <v>8606</v>
      </c>
      <c r="P55" s="211">
        <f t="shared" si="11"/>
        <v>1793</v>
      </c>
      <c r="Q55" s="212">
        <f>P55*100/'Pri Sec_outstanding_6'!P55</f>
        <v>5.1649143021748527</v>
      </c>
    </row>
    <row r="56" spans="1:17" s="168" customFormat="1" ht="15" customHeight="1" x14ac:dyDescent="0.2">
      <c r="A56" s="163"/>
      <c r="B56" s="144" t="s">
        <v>59</v>
      </c>
      <c r="C56" s="139">
        <f t="shared" ref="C56" si="12">SUM(C48:C55)</f>
        <v>64007</v>
      </c>
      <c r="D56" s="139">
        <f t="shared" ref="D56:P56" si="13">SUM(D48:D55)</f>
        <v>11785.070000000002</v>
      </c>
      <c r="E56" s="215">
        <f>D56*100/OutstandingAgri_4!L56</f>
        <v>4.1145249303816751</v>
      </c>
      <c r="F56" s="139">
        <f t="shared" si="13"/>
        <v>911</v>
      </c>
      <c r="G56" s="139">
        <f t="shared" si="13"/>
        <v>559.11000000000013</v>
      </c>
      <c r="H56" s="139">
        <f t="shared" si="13"/>
        <v>28</v>
      </c>
      <c r="I56" s="139">
        <f t="shared" si="13"/>
        <v>4.9400000000000004</v>
      </c>
      <c r="J56" s="139">
        <f t="shared" si="13"/>
        <v>14902</v>
      </c>
      <c r="K56" s="139">
        <f t="shared" si="13"/>
        <v>20224.120000000003</v>
      </c>
      <c r="L56" s="215">
        <f>K56*100/MSMEoutstanding_5!N56</f>
        <v>4.2265553120289656</v>
      </c>
      <c r="M56" s="139">
        <f t="shared" si="13"/>
        <v>65668</v>
      </c>
      <c r="N56" s="139">
        <f t="shared" si="13"/>
        <v>9586.32</v>
      </c>
      <c r="O56" s="139">
        <f t="shared" si="13"/>
        <v>145516</v>
      </c>
      <c r="P56" s="139">
        <f t="shared" si="13"/>
        <v>42159.560000000005</v>
      </c>
      <c r="Q56" s="213">
        <f>P56*100/'Pri Sec_outstanding_6'!P56</f>
        <v>4.431596185209397</v>
      </c>
    </row>
    <row r="57" spans="1:17" s="168" customFormat="1" ht="15" customHeight="1" x14ac:dyDescent="0.2">
      <c r="A57" s="207"/>
      <c r="B57" s="207" t="s">
        <v>7</v>
      </c>
      <c r="C57" s="139">
        <f t="shared" ref="C57" si="14">C56+C47+C45+C42</f>
        <v>1433963</v>
      </c>
      <c r="D57" s="139">
        <f t="shared" ref="D57:P57" si="15">D56+D47+D45+D42</f>
        <v>1891969.0899999999</v>
      </c>
      <c r="E57" s="215">
        <f>D57*100/OutstandingAgri_4!L57</f>
        <v>14.957224746126238</v>
      </c>
      <c r="F57" s="139">
        <f t="shared" si="15"/>
        <v>294343</v>
      </c>
      <c r="G57" s="139">
        <f t="shared" si="15"/>
        <v>212313.98</v>
      </c>
      <c r="H57" s="139">
        <f t="shared" si="15"/>
        <v>8687</v>
      </c>
      <c r="I57" s="139">
        <f t="shared" si="15"/>
        <v>17972.39</v>
      </c>
      <c r="J57" s="139">
        <f t="shared" si="15"/>
        <v>380784</v>
      </c>
      <c r="K57" s="139">
        <f t="shared" si="15"/>
        <v>676591.43</v>
      </c>
      <c r="L57" s="215">
        <f>K57*100/MSMEoutstanding_5!N57</f>
        <v>9.3085217884705678</v>
      </c>
      <c r="M57" s="139">
        <f t="shared" si="15"/>
        <v>212105</v>
      </c>
      <c r="N57" s="139">
        <f t="shared" si="15"/>
        <v>289545.11</v>
      </c>
      <c r="O57" s="139">
        <f t="shared" si="15"/>
        <v>2329882</v>
      </c>
      <c r="P57" s="139">
        <f t="shared" si="15"/>
        <v>3088392</v>
      </c>
      <c r="Q57" s="213">
        <f>P57*100/'Pri Sec_outstanding_6'!P57</f>
        <v>13.112960903726531</v>
      </c>
    </row>
    <row r="58" spans="1:17" ht="12.75" customHeight="1" x14ac:dyDescent="0.2">
      <c r="A58" s="204"/>
      <c r="B58" s="204"/>
      <c r="C58" s="204"/>
      <c r="D58" s="204"/>
      <c r="E58" s="217"/>
      <c r="F58" s="204"/>
      <c r="G58" s="204" t="s">
        <v>62</v>
      </c>
      <c r="H58" s="204"/>
      <c r="I58" s="204"/>
      <c r="J58" s="204"/>
      <c r="K58" s="204"/>
      <c r="L58" s="218"/>
      <c r="M58" s="204"/>
      <c r="N58" s="204"/>
      <c r="O58" s="204"/>
      <c r="P58" s="204"/>
      <c r="Q58" s="202"/>
    </row>
    <row r="59" spans="1:17" ht="12.75" customHeight="1" x14ac:dyDescent="0.2">
      <c r="A59" s="203"/>
      <c r="B59" s="203"/>
      <c r="C59" s="203"/>
      <c r="D59" s="205"/>
      <c r="E59" s="205"/>
      <c r="F59" s="203"/>
      <c r="G59" s="205"/>
      <c r="H59" s="203"/>
      <c r="I59" s="203"/>
      <c r="J59" s="203"/>
      <c r="K59" s="205"/>
      <c r="L59" s="202"/>
      <c r="M59" s="203"/>
      <c r="N59" s="205"/>
      <c r="O59" s="203"/>
      <c r="P59" s="205"/>
      <c r="Q59" s="202"/>
    </row>
    <row r="60" spans="1:17" ht="12.75" customHeight="1" x14ac:dyDescent="0.2">
      <c r="A60" s="203"/>
      <c r="B60" s="203"/>
      <c r="C60" s="203"/>
      <c r="D60" s="205"/>
      <c r="E60" s="205"/>
      <c r="F60" s="203"/>
      <c r="G60" s="203"/>
      <c r="H60" s="203"/>
      <c r="I60" s="203"/>
      <c r="J60" s="203"/>
      <c r="K60" s="203"/>
      <c r="L60" s="202"/>
      <c r="M60" s="203"/>
      <c r="N60" s="203"/>
      <c r="O60" s="203"/>
      <c r="P60" s="203"/>
      <c r="Q60" s="202"/>
    </row>
    <row r="61" spans="1:17" ht="12.75" customHeight="1" x14ac:dyDescent="0.2">
      <c r="A61" s="203"/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2"/>
      <c r="M61" s="203"/>
      <c r="N61" s="203"/>
      <c r="O61" s="203"/>
      <c r="P61" s="203"/>
      <c r="Q61" s="202"/>
    </row>
    <row r="62" spans="1:17" ht="12.75" customHeight="1" x14ac:dyDescent="0.2">
      <c r="A62" s="203"/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2"/>
      <c r="M62" s="203"/>
      <c r="N62" s="203"/>
      <c r="O62" s="203"/>
      <c r="P62" s="203"/>
      <c r="Q62" s="202"/>
    </row>
    <row r="63" spans="1:17" ht="12.75" customHeight="1" x14ac:dyDescent="0.2">
      <c r="A63" s="203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2"/>
      <c r="M63" s="203"/>
      <c r="N63" s="203"/>
      <c r="O63" s="203"/>
      <c r="P63" s="203"/>
      <c r="Q63" s="202"/>
    </row>
    <row r="64" spans="1:17" ht="12.75" customHeight="1" x14ac:dyDescent="0.2">
      <c r="A64" s="203"/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202"/>
      <c r="M64" s="203"/>
      <c r="N64" s="203"/>
      <c r="O64" s="203"/>
      <c r="P64" s="203"/>
      <c r="Q64" s="202"/>
    </row>
    <row r="65" spans="1:17" ht="12.75" customHeight="1" x14ac:dyDescent="0.2">
      <c r="A65" s="203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202"/>
      <c r="M65" s="203"/>
      <c r="N65" s="203"/>
      <c r="O65" s="203"/>
      <c r="P65" s="203"/>
      <c r="Q65" s="202"/>
    </row>
    <row r="66" spans="1:17" ht="12.75" customHeight="1" x14ac:dyDescent="0.2">
      <c r="A66" s="203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202"/>
      <c r="M66" s="203"/>
      <c r="N66" s="203"/>
      <c r="O66" s="203"/>
      <c r="P66" s="203"/>
      <c r="Q66" s="202"/>
    </row>
    <row r="67" spans="1:17" ht="12.75" customHeight="1" x14ac:dyDescent="0.2">
      <c r="A67" s="203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202"/>
      <c r="M67" s="203"/>
      <c r="N67" s="203"/>
      <c r="O67" s="203"/>
      <c r="P67" s="203"/>
      <c r="Q67" s="202"/>
    </row>
    <row r="68" spans="1:17" ht="12.75" customHeight="1" x14ac:dyDescent="0.2">
      <c r="A68" s="203"/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202"/>
      <c r="M68" s="203"/>
      <c r="N68" s="203"/>
      <c r="O68" s="203"/>
      <c r="P68" s="203"/>
      <c r="Q68" s="202"/>
    </row>
    <row r="69" spans="1:17" ht="12.75" customHeight="1" x14ac:dyDescent="0.2">
      <c r="A69" s="203"/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202"/>
      <c r="M69" s="203"/>
      <c r="N69" s="203"/>
      <c r="O69" s="203"/>
      <c r="P69" s="203"/>
      <c r="Q69" s="202"/>
    </row>
    <row r="70" spans="1:17" ht="12.75" customHeight="1" x14ac:dyDescent="0.2">
      <c r="A70" s="203"/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202"/>
      <c r="M70" s="203"/>
      <c r="N70" s="203"/>
      <c r="O70" s="203"/>
      <c r="P70" s="203"/>
      <c r="Q70" s="202"/>
    </row>
    <row r="71" spans="1:17" ht="12.75" customHeight="1" x14ac:dyDescent="0.2">
      <c r="A71" s="203"/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2"/>
      <c r="M71" s="203"/>
      <c r="N71" s="203"/>
      <c r="O71" s="203"/>
      <c r="P71" s="203"/>
      <c r="Q71" s="202"/>
    </row>
    <row r="72" spans="1:17" ht="12.75" customHeight="1" x14ac:dyDescent="0.2">
      <c r="A72" s="203"/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2"/>
      <c r="M72" s="203"/>
      <c r="N72" s="203"/>
      <c r="O72" s="203"/>
      <c r="P72" s="203"/>
      <c r="Q72" s="202"/>
    </row>
    <row r="73" spans="1:17" ht="12.75" customHeight="1" x14ac:dyDescent="0.2">
      <c r="A73" s="203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2"/>
      <c r="M73" s="203"/>
      <c r="N73" s="203"/>
      <c r="O73" s="203"/>
      <c r="P73" s="203"/>
      <c r="Q73" s="202"/>
    </row>
    <row r="74" spans="1:17" ht="12.75" customHeight="1" x14ac:dyDescent="0.2">
      <c r="A74" s="203"/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2"/>
      <c r="M74" s="203"/>
      <c r="N74" s="203"/>
      <c r="O74" s="203"/>
      <c r="P74" s="203"/>
      <c r="Q74" s="202"/>
    </row>
    <row r="75" spans="1:17" ht="12.75" customHeight="1" x14ac:dyDescent="0.2">
      <c r="A75" s="203"/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202"/>
      <c r="M75" s="203"/>
      <c r="N75" s="203"/>
      <c r="O75" s="203"/>
      <c r="P75" s="203"/>
      <c r="Q75" s="202"/>
    </row>
    <row r="76" spans="1:17" ht="12.75" customHeight="1" x14ac:dyDescent="0.2">
      <c r="A76" s="203"/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2"/>
      <c r="M76" s="203"/>
      <c r="N76" s="203"/>
      <c r="O76" s="203"/>
      <c r="P76" s="203"/>
      <c r="Q76" s="202"/>
    </row>
    <row r="77" spans="1:17" ht="12.75" customHeight="1" x14ac:dyDescent="0.2">
      <c r="A77" s="203"/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2"/>
      <c r="M77" s="203"/>
      <c r="N77" s="203"/>
      <c r="O77" s="203"/>
      <c r="P77" s="203"/>
      <c r="Q77" s="202"/>
    </row>
    <row r="78" spans="1:17" ht="12.75" customHeight="1" x14ac:dyDescent="0.2">
      <c r="A78" s="203"/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2"/>
      <c r="M78" s="203"/>
      <c r="N78" s="203"/>
      <c r="O78" s="203"/>
      <c r="P78" s="203"/>
      <c r="Q78" s="202"/>
    </row>
    <row r="79" spans="1:17" ht="12.75" customHeight="1" x14ac:dyDescent="0.2">
      <c r="A79" s="203"/>
      <c r="B79" s="203"/>
      <c r="C79" s="203"/>
      <c r="D79" s="203"/>
      <c r="E79" s="203"/>
      <c r="F79" s="203"/>
      <c r="G79" s="203"/>
      <c r="H79" s="203"/>
      <c r="I79" s="203"/>
      <c r="J79" s="203"/>
      <c r="K79" s="203"/>
      <c r="L79" s="202"/>
      <c r="M79" s="203"/>
      <c r="N79" s="203"/>
      <c r="O79" s="203"/>
      <c r="P79" s="203"/>
      <c r="Q79" s="202"/>
    </row>
    <row r="80" spans="1:17" ht="12.75" customHeight="1" x14ac:dyDescent="0.2">
      <c r="A80" s="203"/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202"/>
      <c r="M80" s="203"/>
      <c r="N80" s="203"/>
      <c r="O80" s="203"/>
      <c r="P80" s="203"/>
      <c r="Q80" s="202"/>
    </row>
    <row r="81" spans="1:17" ht="12.75" customHeight="1" x14ac:dyDescent="0.2">
      <c r="A81" s="203"/>
      <c r="B81" s="203"/>
      <c r="C81" s="203"/>
      <c r="D81" s="203"/>
      <c r="E81" s="203"/>
      <c r="F81" s="203"/>
      <c r="G81" s="203"/>
      <c r="H81" s="203"/>
      <c r="I81" s="203"/>
      <c r="J81" s="203"/>
      <c r="K81" s="203"/>
      <c r="L81" s="202"/>
      <c r="M81" s="203"/>
      <c r="N81" s="203"/>
      <c r="O81" s="203"/>
      <c r="P81" s="203"/>
      <c r="Q81" s="202"/>
    </row>
    <row r="82" spans="1:17" ht="12.75" customHeight="1" x14ac:dyDescent="0.2">
      <c r="A82" s="203"/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202"/>
      <c r="M82" s="203"/>
      <c r="N82" s="203"/>
      <c r="O82" s="203"/>
      <c r="P82" s="203"/>
      <c r="Q82" s="202"/>
    </row>
    <row r="83" spans="1:17" ht="12.75" customHeight="1" x14ac:dyDescent="0.2">
      <c r="A83" s="203"/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2"/>
      <c r="M83" s="203"/>
      <c r="N83" s="203"/>
      <c r="O83" s="203"/>
      <c r="P83" s="203"/>
      <c r="Q83" s="202"/>
    </row>
    <row r="84" spans="1:17" ht="12.75" customHeight="1" x14ac:dyDescent="0.2">
      <c r="A84" s="203"/>
      <c r="B84" s="203"/>
      <c r="C84" s="203"/>
      <c r="D84" s="203"/>
      <c r="E84" s="203"/>
      <c r="F84" s="203"/>
      <c r="G84" s="203"/>
      <c r="H84" s="203"/>
      <c r="I84" s="203"/>
      <c r="J84" s="203"/>
      <c r="K84" s="203"/>
      <c r="L84" s="202"/>
      <c r="M84" s="203"/>
      <c r="N84" s="203"/>
      <c r="O84" s="203"/>
      <c r="P84" s="203"/>
      <c r="Q84" s="202"/>
    </row>
    <row r="85" spans="1:17" ht="12.75" customHeight="1" x14ac:dyDescent="0.2">
      <c r="A85" s="203"/>
      <c r="B85" s="203"/>
      <c r="C85" s="203"/>
      <c r="D85" s="203"/>
      <c r="E85" s="203"/>
      <c r="F85" s="203"/>
      <c r="G85" s="203"/>
      <c r="H85" s="203"/>
      <c r="I85" s="203"/>
      <c r="J85" s="203"/>
      <c r="K85" s="203"/>
      <c r="L85" s="202"/>
      <c r="M85" s="203"/>
      <c r="N85" s="203"/>
      <c r="O85" s="203"/>
      <c r="P85" s="203"/>
      <c r="Q85" s="202"/>
    </row>
    <row r="86" spans="1:17" ht="12.75" customHeight="1" x14ac:dyDescent="0.2">
      <c r="A86" s="203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2"/>
      <c r="M86" s="203"/>
      <c r="N86" s="203"/>
      <c r="O86" s="203"/>
      <c r="P86" s="203"/>
      <c r="Q86" s="202"/>
    </row>
    <row r="87" spans="1:17" ht="12.75" customHeight="1" x14ac:dyDescent="0.2">
      <c r="A87" s="203"/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2"/>
      <c r="M87" s="203"/>
      <c r="N87" s="203"/>
      <c r="O87" s="203"/>
      <c r="P87" s="203"/>
      <c r="Q87" s="202"/>
    </row>
    <row r="88" spans="1:17" ht="12.75" customHeight="1" x14ac:dyDescent="0.2">
      <c r="A88" s="203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2"/>
      <c r="M88" s="203"/>
      <c r="N88" s="203"/>
      <c r="O88" s="203"/>
      <c r="P88" s="203"/>
      <c r="Q88" s="202"/>
    </row>
    <row r="89" spans="1:17" ht="12.75" customHeight="1" x14ac:dyDescent="0.2">
      <c r="A89" s="203"/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2"/>
      <c r="M89" s="203"/>
      <c r="N89" s="203"/>
      <c r="O89" s="203"/>
      <c r="P89" s="203"/>
      <c r="Q89" s="202"/>
    </row>
    <row r="90" spans="1:17" ht="12.75" customHeight="1" x14ac:dyDescent="0.2">
      <c r="A90" s="203"/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2"/>
      <c r="M90" s="203"/>
      <c r="N90" s="203"/>
      <c r="O90" s="203"/>
      <c r="P90" s="203"/>
      <c r="Q90" s="202"/>
    </row>
    <row r="91" spans="1:17" ht="12.75" customHeight="1" x14ac:dyDescent="0.2">
      <c r="A91" s="203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2"/>
      <c r="M91" s="203"/>
      <c r="N91" s="203"/>
      <c r="O91" s="203"/>
      <c r="P91" s="203"/>
      <c r="Q91" s="202"/>
    </row>
    <row r="92" spans="1:17" ht="12.75" customHeight="1" x14ac:dyDescent="0.2">
      <c r="A92" s="203"/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2"/>
      <c r="M92" s="203"/>
      <c r="N92" s="203"/>
      <c r="O92" s="203"/>
      <c r="P92" s="203"/>
      <c r="Q92" s="202"/>
    </row>
    <row r="93" spans="1:17" ht="12.75" customHeight="1" x14ac:dyDescent="0.2">
      <c r="A93" s="203"/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2"/>
      <c r="M93" s="203"/>
      <c r="N93" s="203"/>
      <c r="O93" s="203"/>
      <c r="P93" s="203"/>
      <c r="Q93" s="202"/>
    </row>
    <row r="94" spans="1:17" ht="12.75" customHeight="1" x14ac:dyDescent="0.2">
      <c r="A94" s="203"/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2"/>
      <c r="M94" s="203"/>
      <c r="N94" s="203"/>
      <c r="O94" s="203"/>
      <c r="P94" s="203"/>
      <c r="Q94" s="202"/>
    </row>
    <row r="95" spans="1:17" ht="12.75" customHeight="1" x14ac:dyDescent="0.2">
      <c r="A95" s="203"/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2"/>
      <c r="M95" s="203"/>
      <c r="N95" s="203"/>
      <c r="O95" s="203"/>
      <c r="P95" s="203"/>
      <c r="Q95" s="202"/>
    </row>
    <row r="96" spans="1:17" ht="12.75" customHeight="1" x14ac:dyDescent="0.2">
      <c r="A96" s="203"/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2"/>
      <c r="M96" s="203"/>
      <c r="N96" s="203"/>
      <c r="O96" s="203"/>
      <c r="P96" s="203"/>
      <c r="Q96" s="202"/>
    </row>
    <row r="97" spans="1:17" ht="12.75" customHeight="1" x14ac:dyDescent="0.2">
      <c r="A97" s="203"/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202"/>
      <c r="M97" s="203"/>
      <c r="N97" s="203"/>
      <c r="O97" s="203"/>
      <c r="P97" s="203"/>
      <c r="Q97" s="202"/>
    </row>
    <row r="98" spans="1:17" ht="12.75" customHeight="1" x14ac:dyDescent="0.2">
      <c r="A98" s="203"/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202"/>
      <c r="M98" s="203"/>
      <c r="N98" s="203"/>
      <c r="O98" s="203"/>
      <c r="P98" s="203"/>
      <c r="Q98" s="202"/>
    </row>
    <row r="99" spans="1:17" ht="12.75" customHeight="1" x14ac:dyDescent="0.2">
      <c r="A99" s="203"/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2"/>
      <c r="M99" s="203"/>
      <c r="N99" s="203"/>
      <c r="O99" s="203"/>
      <c r="P99" s="203"/>
      <c r="Q99" s="202"/>
    </row>
    <row r="100" spans="1:17" ht="12.75" customHeight="1" x14ac:dyDescent="0.2">
      <c r="A100" s="203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202"/>
      <c r="M100" s="203"/>
      <c r="N100" s="203"/>
      <c r="O100" s="203"/>
      <c r="P100" s="203"/>
      <c r="Q100" s="202"/>
    </row>
  </sheetData>
  <mergeCells count="11">
    <mergeCell ref="O4:P4"/>
    <mergeCell ref="M4:N4"/>
    <mergeCell ref="A4:A5"/>
    <mergeCell ref="B4:B5"/>
    <mergeCell ref="A1:P1"/>
    <mergeCell ref="A2:P2"/>
    <mergeCell ref="C4:D4"/>
    <mergeCell ref="F4:G4"/>
    <mergeCell ref="H4:I4"/>
    <mergeCell ref="N3:O3"/>
    <mergeCell ref="J4:K4"/>
  </mergeCells>
  <conditionalFormatting sqref="Q1:Q3 Q6:Q100">
    <cfRule type="cellIs" dxfId="18" priority="5" operator="greaterThan">
      <formula>100</formula>
    </cfRule>
  </conditionalFormatting>
  <conditionalFormatting sqref="Q1:Q3 Q6:Q100">
    <cfRule type="cellIs" dxfId="17" priority="6" operator="greaterThan">
      <formula>100</formula>
    </cfRule>
  </conditionalFormatting>
  <conditionalFormatting sqref="Q1:Q3 Q6:Q100">
    <cfRule type="cellIs" dxfId="16" priority="7" operator="greaterThan">
      <formula>100</formula>
    </cfRule>
  </conditionalFormatting>
  <conditionalFormatting sqref="E6:E57">
    <cfRule type="cellIs" dxfId="15" priority="4" operator="greaterThan">
      <formula>100</formula>
    </cfRule>
  </conditionalFormatting>
  <conditionalFormatting sqref="L6:L57">
    <cfRule type="cellIs" dxfId="14" priority="1" operator="greaterThan">
      <formula>100</formula>
    </cfRule>
  </conditionalFormatting>
  <pageMargins left="1.1811023622047245" right="0" top="0.74803149606299213" bottom="0.23622047244094491" header="0" footer="0"/>
  <pageSetup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O100"/>
  <sheetViews>
    <sheetView zoomScaleNormal="100"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C59" sqref="C59"/>
    </sheetView>
  </sheetViews>
  <sheetFormatPr defaultColWidth="14.42578125" defaultRowHeight="15" customHeight="1" x14ac:dyDescent="0.2"/>
  <cols>
    <col min="1" max="1" width="4.5703125" style="105" customWidth="1"/>
    <col min="2" max="2" width="27.5703125" style="105" customWidth="1"/>
    <col min="3" max="7" width="9.140625" style="105" customWidth="1"/>
    <col min="8" max="8" width="9" style="105" customWidth="1"/>
    <col min="9" max="9" width="8.7109375" style="105" customWidth="1"/>
    <col min="10" max="10" width="9" style="105" customWidth="1"/>
    <col min="11" max="11" width="8.140625" style="105" customWidth="1"/>
    <col min="12" max="15" width="9.140625" style="105" hidden="1" customWidth="1"/>
    <col min="16" max="16384" width="14.42578125" style="105"/>
  </cols>
  <sheetData>
    <row r="1" spans="1:15" ht="15.75" customHeight="1" x14ac:dyDescent="0.2">
      <c r="A1" s="456" t="s">
        <v>185</v>
      </c>
      <c r="B1" s="454"/>
      <c r="C1" s="454"/>
      <c r="D1" s="454"/>
      <c r="E1" s="454"/>
      <c r="F1" s="454"/>
      <c r="G1" s="454"/>
      <c r="H1" s="454"/>
      <c r="I1" s="454"/>
      <c r="J1" s="454"/>
      <c r="K1" s="224"/>
      <c r="L1" s="225"/>
      <c r="M1" s="225"/>
      <c r="N1" s="225"/>
      <c r="O1" s="225"/>
    </row>
    <row r="2" spans="1:15" ht="12.75" customHeight="1" x14ac:dyDescent="0.2">
      <c r="A2" s="457" t="s">
        <v>186</v>
      </c>
      <c r="B2" s="454"/>
      <c r="C2" s="454"/>
      <c r="D2" s="454"/>
      <c r="E2" s="454"/>
      <c r="F2" s="454"/>
      <c r="G2" s="454"/>
      <c r="H2" s="454"/>
      <c r="I2" s="454"/>
      <c r="J2" s="454"/>
      <c r="K2" s="186"/>
      <c r="L2" s="225"/>
      <c r="M2" s="225"/>
      <c r="N2" s="225"/>
      <c r="O2" s="225"/>
    </row>
    <row r="3" spans="1:15" ht="12.75" customHeight="1" x14ac:dyDescent="0.2">
      <c r="A3" s="226"/>
      <c r="B3" s="227" t="s">
        <v>64</v>
      </c>
      <c r="C3" s="225"/>
      <c r="D3" s="225"/>
      <c r="E3" s="225"/>
      <c r="F3" s="225"/>
      <c r="G3" s="453" t="s">
        <v>187</v>
      </c>
      <c r="H3" s="454"/>
      <c r="I3" s="225"/>
      <c r="J3" s="225"/>
      <c r="K3" s="225"/>
      <c r="L3" s="225"/>
      <c r="M3" s="225"/>
      <c r="N3" s="225"/>
      <c r="O3" s="225"/>
    </row>
    <row r="4" spans="1:15" ht="24.75" customHeight="1" x14ac:dyDescent="0.2">
      <c r="A4" s="407" t="s">
        <v>72</v>
      </c>
      <c r="B4" s="407" t="s">
        <v>3</v>
      </c>
      <c r="C4" s="381" t="s">
        <v>158</v>
      </c>
      <c r="D4" s="452"/>
      <c r="E4" s="381" t="s">
        <v>157</v>
      </c>
      <c r="F4" s="452"/>
      <c r="G4" s="381" t="s">
        <v>162</v>
      </c>
      <c r="H4" s="452"/>
      <c r="I4" s="381" t="s">
        <v>188</v>
      </c>
      <c r="J4" s="452"/>
      <c r="K4" s="135" t="s">
        <v>177</v>
      </c>
      <c r="L4" s="225"/>
      <c r="M4" s="225"/>
      <c r="N4" s="225"/>
      <c r="O4" s="225"/>
    </row>
    <row r="5" spans="1:15" ht="15" customHeight="1" x14ac:dyDescent="0.2">
      <c r="A5" s="455"/>
      <c r="B5" s="455"/>
      <c r="C5" s="135" t="s">
        <v>95</v>
      </c>
      <c r="D5" s="135" t="s">
        <v>96</v>
      </c>
      <c r="E5" s="135" t="s">
        <v>95</v>
      </c>
      <c r="F5" s="135" t="s">
        <v>96</v>
      </c>
      <c r="G5" s="135" t="s">
        <v>95</v>
      </c>
      <c r="H5" s="135" t="s">
        <v>96</v>
      </c>
      <c r="I5" s="135" t="s">
        <v>95</v>
      </c>
      <c r="J5" s="135" t="s">
        <v>96</v>
      </c>
      <c r="K5" s="135" t="s">
        <v>96</v>
      </c>
      <c r="L5" s="225"/>
      <c r="M5" s="225"/>
      <c r="N5" s="225" t="s">
        <v>95</v>
      </c>
      <c r="O5" s="225" t="s">
        <v>106</v>
      </c>
    </row>
    <row r="6" spans="1:15" ht="12.75" customHeight="1" x14ac:dyDescent="0.2">
      <c r="A6" s="175">
        <v>1</v>
      </c>
      <c r="B6" s="136" t="s">
        <v>9</v>
      </c>
      <c r="C6" s="136">
        <v>118</v>
      </c>
      <c r="D6" s="136">
        <v>2970</v>
      </c>
      <c r="E6" s="136">
        <v>4</v>
      </c>
      <c r="F6" s="136">
        <v>64</v>
      </c>
      <c r="G6" s="136">
        <v>2561</v>
      </c>
      <c r="H6" s="136">
        <v>72755</v>
      </c>
      <c r="I6" s="136">
        <f t="shared" ref="I6:J6" si="0">C6+E6+G6</f>
        <v>2683</v>
      </c>
      <c r="J6" s="136">
        <f t="shared" si="0"/>
        <v>75789</v>
      </c>
      <c r="K6" s="222">
        <f>J6*100/NPS_OS_8!N6</f>
        <v>18.210148705762499</v>
      </c>
      <c r="L6" s="225">
        <f>NPA_PS_14!O6+NPA_NPS_15!I6</f>
        <v>58551</v>
      </c>
      <c r="M6" s="225">
        <f>NPA_PS_14!P6+NPA_NPS_15!J6</f>
        <v>207198</v>
      </c>
      <c r="N6" s="225">
        <f>L6-NPA_13!C6</f>
        <v>0</v>
      </c>
      <c r="O6" s="225">
        <f>M6-NPA_13!D6</f>
        <v>0</v>
      </c>
    </row>
    <row r="7" spans="1:15" ht="12.75" customHeight="1" x14ac:dyDescent="0.2">
      <c r="A7" s="175">
        <v>2</v>
      </c>
      <c r="B7" s="136" t="s">
        <v>10</v>
      </c>
      <c r="C7" s="136">
        <v>105</v>
      </c>
      <c r="D7" s="136">
        <v>947</v>
      </c>
      <c r="E7" s="136">
        <v>3</v>
      </c>
      <c r="F7" s="136">
        <v>31</v>
      </c>
      <c r="G7" s="136">
        <v>15146</v>
      </c>
      <c r="H7" s="136">
        <v>33145</v>
      </c>
      <c r="I7" s="136">
        <f t="shared" ref="I7:I55" si="1">C7+E7+G7</f>
        <v>15254</v>
      </c>
      <c r="J7" s="136">
        <f t="shared" ref="J7:J55" si="2">D7+F7+H7</f>
        <v>34123</v>
      </c>
      <c r="K7" s="222">
        <f>J7*100/NPS_OS_8!N7</f>
        <v>3.2457631390961175</v>
      </c>
      <c r="L7" s="225">
        <f>NPA_PS_14!O7+NPA_NPS_15!I7</f>
        <v>180641</v>
      </c>
      <c r="M7" s="225">
        <f>NPA_PS_14!P7+NPA_NPS_15!J7</f>
        <v>330327</v>
      </c>
      <c r="N7" s="225">
        <f>L7-NPA_13!C7</f>
        <v>0</v>
      </c>
      <c r="O7" s="225">
        <f>M7-NPA_13!D7</f>
        <v>0</v>
      </c>
    </row>
    <row r="8" spans="1:15" ht="12.75" customHeight="1" x14ac:dyDescent="0.2">
      <c r="A8" s="175">
        <v>3</v>
      </c>
      <c r="B8" s="136" t="s">
        <v>11</v>
      </c>
      <c r="C8" s="136">
        <v>10</v>
      </c>
      <c r="D8" s="136">
        <v>227</v>
      </c>
      <c r="E8" s="136">
        <v>0</v>
      </c>
      <c r="F8" s="136">
        <v>0</v>
      </c>
      <c r="G8" s="136">
        <v>5404</v>
      </c>
      <c r="H8" s="136">
        <v>385</v>
      </c>
      <c r="I8" s="136">
        <f t="shared" si="1"/>
        <v>5414</v>
      </c>
      <c r="J8" s="136">
        <f t="shared" si="2"/>
        <v>612</v>
      </c>
      <c r="K8" s="222">
        <f>J8*100/NPS_OS_8!N8</f>
        <v>0.2123223274967822</v>
      </c>
      <c r="L8" s="225">
        <f>NPA_PS_14!O8+NPA_NPS_15!I8</f>
        <v>52659</v>
      </c>
      <c r="M8" s="225">
        <f>NPA_PS_14!P8+NPA_NPS_15!J8</f>
        <v>50056</v>
      </c>
      <c r="N8" s="225">
        <f>L8-NPA_13!C8</f>
        <v>0</v>
      </c>
      <c r="O8" s="225">
        <f>M8-NPA_13!D8</f>
        <v>0</v>
      </c>
    </row>
    <row r="9" spans="1:15" ht="12.75" customHeight="1" x14ac:dyDescent="0.2">
      <c r="A9" s="175">
        <v>4</v>
      </c>
      <c r="B9" s="136" t="s">
        <v>12</v>
      </c>
      <c r="C9" s="136">
        <v>813</v>
      </c>
      <c r="D9" s="136">
        <v>2562</v>
      </c>
      <c r="E9" s="136">
        <v>6</v>
      </c>
      <c r="F9" s="136">
        <v>30</v>
      </c>
      <c r="G9" s="136">
        <v>5572</v>
      </c>
      <c r="H9" s="136">
        <v>14747</v>
      </c>
      <c r="I9" s="136">
        <f t="shared" si="1"/>
        <v>6391</v>
      </c>
      <c r="J9" s="136">
        <f t="shared" si="2"/>
        <v>17339</v>
      </c>
      <c r="K9" s="222">
        <f>J9*100/NPS_OS_8!N9</f>
        <v>1.9314584555417005</v>
      </c>
      <c r="L9" s="225">
        <f>NPA_PS_14!O9+NPA_NPS_15!I9</f>
        <v>45444</v>
      </c>
      <c r="M9" s="225">
        <f>NPA_PS_14!P9+NPA_NPS_15!J9</f>
        <v>114300</v>
      </c>
      <c r="N9" s="225">
        <f>L9-NPA_13!C9</f>
        <v>0</v>
      </c>
      <c r="O9" s="225">
        <f>M9-NPA_13!D9</f>
        <v>0</v>
      </c>
    </row>
    <row r="10" spans="1:15" ht="12" customHeight="1" x14ac:dyDescent="0.2">
      <c r="A10" s="175">
        <v>5</v>
      </c>
      <c r="B10" s="136" t="s">
        <v>13</v>
      </c>
      <c r="C10" s="136">
        <v>0</v>
      </c>
      <c r="D10" s="136">
        <v>0</v>
      </c>
      <c r="E10" s="136">
        <v>0</v>
      </c>
      <c r="F10" s="136">
        <v>0</v>
      </c>
      <c r="G10" s="136">
        <v>3292</v>
      </c>
      <c r="H10" s="136">
        <v>53143</v>
      </c>
      <c r="I10" s="136">
        <f t="shared" si="1"/>
        <v>3292</v>
      </c>
      <c r="J10" s="136">
        <f t="shared" si="2"/>
        <v>53143</v>
      </c>
      <c r="K10" s="222">
        <f>J10*100/NPS_OS_8!N10</f>
        <v>15.701505061189277</v>
      </c>
      <c r="L10" s="225">
        <f>NPA_PS_14!O10+NPA_NPS_15!I10</f>
        <v>126394</v>
      </c>
      <c r="M10" s="225">
        <f>NPA_PS_14!P10+NPA_NPS_15!J10</f>
        <v>187804</v>
      </c>
      <c r="N10" s="225">
        <f>L10-NPA_13!C10</f>
        <v>0</v>
      </c>
      <c r="O10" s="225">
        <f>M10-NPA_13!D10</f>
        <v>0</v>
      </c>
    </row>
    <row r="11" spans="1:15" ht="12.75" customHeight="1" x14ac:dyDescent="0.2">
      <c r="A11" s="175">
        <v>6</v>
      </c>
      <c r="B11" s="136" t="s">
        <v>14</v>
      </c>
      <c r="C11" s="136">
        <v>127</v>
      </c>
      <c r="D11" s="136">
        <v>491</v>
      </c>
      <c r="E11" s="136">
        <v>0</v>
      </c>
      <c r="F11" s="136">
        <v>0</v>
      </c>
      <c r="G11" s="136">
        <v>2015</v>
      </c>
      <c r="H11" s="136">
        <v>303</v>
      </c>
      <c r="I11" s="136">
        <f t="shared" si="1"/>
        <v>2142</v>
      </c>
      <c r="J11" s="136">
        <f t="shared" si="2"/>
        <v>794</v>
      </c>
      <c r="K11" s="222">
        <f>J11*100/NPS_OS_8!N11</f>
        <v>0.12068703450372396</v>
      </c>
      <c r="L11" s="228">
        <f>NPA_PS_14!O11+NPA_NPS_15!I11</f>
        <v>88996</v>
      </c>
      <c r="M11" s="228">
        <f>NPA_PS_14!P11+NPA_NPS_15!J11</f>
        <v>181133</v>
      </c>
      <c r="N11" s="228">
        <f>L11-NPA_13!C11</f>
        <v>0</v>
      </c>
      <c r="O11" s="228">
        <f>M11-NPA_13!D11</f>
        <v>0</v>
      </c>
    </row>
    <row r="12" spans="1:15" ht="12.75" customHeight="1" x14ac:dyDescent="0.2">
      <c r="A12" s="175">
        <v>7</v>
      </c>
      <c r="B12" s="136" t="s">
        <v>15</v>
      </c>
      <c r="C12" s="136">
        <v>2</v>
      </c>
      <c r="D12" s="136">
        <v>306.45999999999998</v>
      </c>
      <c r="E12" s="136">
        <v>0</v>
      </c>
      <c r="F12" s="136">
        <v>0</v>
      </c>
      <c r="G12" s="136">
        <v>139</v>
      </c>
      <c r="H12" s="136">
        <v>5539.47</v>
      </c>
      <c r="I12" s="136">
        <f t="shared" si="1"/>
        <v>141</v>
      </c>
      <c r="J12" s="136">
        <f t="shared" si="2"/>
        <v>5845.93</v>
      </c>
      <c r="K12" s="222">
        <f>J12*100/NPS_OS_8!N12</f>
        <v>12.333339170255496</v>
      </c>
      <c r="L12" s="225">
        <f>NPA_PS_14!O12+NPA_NPS_15!I12</f>
        <v>3010</v>
      </c>
      <c r="M12" s="225">
        <f>NPA_PS_14!P12+NPA_NPS_15!J12</f>
        <v>14124.27</v>
      </c>
      <c r="N12" s="225">
        <f>L12-NPA_13!C12</f>
        <v>0</v>
      </c>
      <c r="O12" s="225">
        <f>M12-NPA_13!D12</f>
        <v>0</v>
      </c>
    </row>
    <row r="13" spans="1:15" ht="12.75" customHeight="1" x14ac:dyDescent="0.2">
      <c r="A13" s="175">
        <v>8</v>
      </c>
      <c r="B13" s="136" t="s">
        <v>16</v>
      </c>
      <c r="C13" s="136">
        <v>3</v>
      </c>
      <c r="D13" s="136">
        <v>79</v>
      </c>
      <c r="E13" s="136">
        <v>0</v>
      </c>
      <c r="F13" s="136">
        <v>0</v>
      </c>
      <c r="G13" s="136">
        <v>490</v>
      </c>
      <c r="H13" s="136">
        <v>490</v>
      </c>
      <c r="I13" s="136">
        <f t="shared" si="1"/>
        <v>493</v>
      </c>
      <c r="J13" s="136">
        <f t="shared" si="2"/>
        <v>569</v>
      </c>
      <c r="K13" s="222">
        <f>J13*100/NPS_OS_8!N13</f>
        <v>1.7992663799645838</v>
      </c>
      <c r="L13" s="225">
        <f>NPA_PS_14!O13+NPA_NPS_15!I13</f>
        <v>6352</v>
      </c>
      <c r="M13" s="225">
        <f>NPA_PS_14!P13+NPA_NPS_15!J13</f>
        <v>10467</v>
      </c>
      <c r="N13" s="225">
        <f>L13-NPA_13!C13</f>
        <v>0</v>
      </c>
      <c r="O13" s="225">
        <f>M13-NPA_13!D13</f>
        <v>0</v>
      </c>
    </row>
    <row r="14" spans="1:15" ht="12.75" customHeight="1" x14ac:dyDescent="0.2">
      <c r="A14" s="175">
        <v>9</v>
      </c>
      <c r="B14" s="136" t="s">
        <v>17</v>
      </c>
      <c r="C14" s="136">
        <v>239</v>
      </c>
      <c r="D14" s="136">
        <v>5524.95</v>
      </c>
      <c r="E14" s="136">
        <v>205</v>
      </c>
      <c r="F14" s="136">
        <v>47.04</v>
      </c>
      <c r="G14" s="136">
        <v>5113</v>
      </c>
      <c r="H14" s="136">
        <v>158301.82</v>
      </c>
      <c r="I14" s="136">
        <f t="shared" si="1"/>
        <v>5557</v>
      </c>
      <c r="J14" s="136">
        <f t="shared" si="2"/>
        <v>163873.81</v>
      </c>
      <c r="K14" s="222">
        <f>J14*100/NPS_OS_8!N14</f>
        <v>11.471797545618831</v>
      </c>
      <c r="L14" s="225">
        <f>NPA_PS_14!O14+NPA_NPS_15!I14</f>
        <v>147173</v>
      </c>
      <c r="M14" s="225">
        <f>NPA_PS_14!P14+NPA_NPS_15!J14</f>
        <v>479254</v>
      </c>
      <c r="N14" s="225">
        <f>L14-NPA_13!C14</f>
        <v>0</v>
      </c>
      <c r="O14" s="225">
        <f>M14-NPA_13!D14</f>
        <v>0</v>
      </c>
    </row>
    <row r="15" spans="1:15" ht="12.75" customHeight="1" x14ac:dyDescent="0.2">
      <c r="A15" s="175">
        <v>10</v>
      </c>
      <c r="B15" s="136" t="s">
        <v>18</v>
      </c>
      <c r="C15" s="136">
        <v>490</v>
      </c>
      <c r="D15" s="136">
        <v>1616</v>
      </c>
      <c r="E15" s="136">
        <v>0</v>
      </c>
      <c r="F15" s="136">
        <v>0</v>
      </c>
      <c r="G15" s="136">
        <v>74112</v>
      </c>
      <c r="H15" s="136">
        <v>68594</v>
      </c>
      <c r="I15" s="136">
        <f t="shared" si="1"/>
        <v>74602</v>
      </c>
      <c r="J15" s="136">
        <f t="shared" si="2"/>
        <v>70210</v>
      </c>
      <c r="K15" s="222">
        <f>J15*100/NPS_OS_8!N15</f>
        <v>1.6687047157961286</v>
      </c>
      <c r="L15" s="225">
        <f>NPA_PS_14!O15+NPA_NPS_15!I15</f>
        <v>319534</v>
      </c>
      <c r="M15" s="225">
        <f>NPA_PS_14!P15+NPA_NPS_15!J15</f>
        <v>476591</v>
      </c>
      <c r="N15" s="225">
        <f>L15-NPA_13!C15</f>
        <v>0</v>
      </c>
      <c r="O15" s="225">
        <f>M15-NPA_13!D15</f>
        <v>0</v>
      </c>
    </row>
    <row r="16" spans="1:15" ht="12.75" customHeight="1" x14ac:dyDescent="0.2">
      <c r="A16" s="175">
        <v>11</v>
      </c>
      <c r="B16" s="136" t="s">
        <v>19</v>
      </c>
      <c r="C16" s="136">
        <v>20</v>
      </c>
      <c r="D16" s="136">
        <v>690</v>
      </c>
      <c r="E16" s="136">
        <v>0</v>
      </c>
      <c r="F16" s="136">
        <v>0</v>
      </c>
      <c r="G16" s="136">
        <v>1868</v>
      </c>
      <c r="H16" s="136">
        <v>34480</v>
      </c>
      <c r="I16" s="136">
        <f t="shared" si="1"/>
        <v>1888</v>
      </c>
      <c r="J16" s="136">
        <f t="shared" si="2"/>
        <v>35170</v>
      </c>
      <c r="K16" s="222">
        <f>J16*100/NPS_OS_8!N16</f>
        <v>11.276411555356056</v>
      </c>
      <c r="L16" s="225">
        <f>NPA_PS_14!O16+NPA_NPS_15!I16</f>
        <v>26740</v>
      </c>
      <c r="M16" s="225">
        <f>NPA_PS_14!P16+NPA_NPS_15!J16</f>
        <v>101562</v>
      </c>
      <c r="N16" s="225">
        <f>L16-NPA_13!C16</f>
        <v>0</v>
      </c>
      <c r="O16" s="225">
        <f>M16-NPA_13!D16</f>
        <v>0</v>
      </c>
    </row>
    <row r="17" spans="1:15" ht="12.75" customHeight="1" x14ac:dyDescent="0.2">
      <c r="A17" s="175">
        <v>12</v>
      </c>
      <c r="B17" s="136" t="s">
        <v>20</v>
      </c>
      <c r="C17" s="136">
        <v>225</v>
      </c>
      <c r="D17" s="136">
        <v>749</v>
      </c>
      <c r="E17" s="136">
        <v>7</v>
      </c>
      <c r="F17" s="136">
        <v>9</v>
      </c>
      <c r="G17" s="136">
        <v>4214</v>
      </c>
      <c r="H17" s="136">
        <v>41825</v>
      </c>
      <c r="I17" s="136">
        <f t="shared" si="1"/>
        <v>4446</v>
      </c>
      <c r="J17" s="136">
        <f t="shared" si="2"/>
        <v>42583</v>
      </c>
      <c r="K17" s="222">
        <f>J17*100/NPS_OS_8!N17</f>
        <v>7.286132513401741</v>
      </c>
      <c r="L17" s="225">
        <f>NPA_PS_14!O17+NPA_NPS_15!I17</f>
        <v>96778</v>
      </c>
      <c r="M17" s="225">
        <f>NPA_PS_14!P17+NPA_NPS_15!J17</f>
        <v>215278</v>
      </c>
      <c r="N17" s="225">
        <f>L17-NPA_13!C17</f>
        <v>0</v>
      </c>
      <c r="O17" s="225">
        <f>M17-NPA_13!D17</f>
        <v>0</v>
      </c>
    </row>
    <row r="18" spans="1:15" ht="12.75" customHeight="1" x14ac:dyDescent="0.2">
      <c r="A18" s="163"/>
      <c r="B18" s="144" t="s">
        <v>21</v>
      </c>
      <c r="C18" s="144">
        <f t="shared" ref="C18:J18" si="3">SUM(C6:C17)</f>
        <v>2152</v>
      </c>
      <c r="D18" s="144">
        <f t="shared" si="3"/>
        <v>16162.41</v>
      </c>
      <c r="E18" s="144">
        <f t="shared" si="3"/>
        <v>225</v>
      </c>
      <c r="F18" s="144">
        <f t="shared" si="3"/>
        <v>181.04</v>
      </c>
      <c r="G18" s="144">
        <f t="shared" si="3"/>
        <v>119926</v>
      </c>
      <c r="H18" s="144">
        <f t="shared" si="3"/>
        <v>483708.29000000004</v>
      </c>
      <c r="I18" s="144">
        <f t="shared" si="3"/>
        <v>122303</v>
      </c>
      <c r="J18" s="144">
        <f t="shared" si="3"/>
        <v>500051.74</v>
      </c>
      <c r="K18" s="223">
        <f>J18*100/NPS_OS_8!N18</f>
        <v>4.8732691875538032</v>
      </c>
      <c r="L18" s="225">
        <f>NPA_PS_14!O18+NPA_NPS_15!I18</f>
        <v>1152272</v>
      </c>
      <c r="M18" s="225">
        <f>NPA_PS_14!P18+NPA_NPS_15!J18</f>
        <v>2368094.27</v>
      </c>
      <c r="N18" s="225">
        <f>L18-NPA_13!C18</f>
        <v>0</v>
      </c>
      <c r="O18" s="225">
        <f>M18-NPA_13!D18</f>
        <v>0</v>
      </c>
    </row>
    <row r="19" spans="1:15" ht="12.75" customHeight="1" x14ac:dyDescent="0.2">
      <c r="A19" s="175">
        <v>13</v>
      </c>
      <c r="B19" s="136" t="s">
        <v>22</v>
      </c>
      <c r="C19" s="136">
        <v>86</v>
      </c>
      <c r="D19" s="136">
        <v>2418.4899999999998</v>
      </c>
      <c r="E19" s="136">
        <v>0</v>
      </c>
      <c r="F19" s="136">
        <v>0</v>
      </c>
      <c r="G19" s="136">
        <v>2932</v>
      </c>
      <c r="H19" s="136">
        <v>11585.77</v>
      </c>
      <c r="I19" s="136">
        <f t="shared" si="1"/>
        <v>3018</v>
      </c>
      <c r="J19" s="136">
        <f t="shared" si="2"/>
        <v>14004.26</v>
      </c>
      <c r="K19" s="222">
        <f>J19*100/NPS_OS_8!N19</f>
        <v>2.8124852263922215</v>
      </c>
      <c r="L19" s="225">
        <f>NPA_PS_14!O19+NPA_NPS_15!I19</f>
        <v>15686</v>
      </c>
      <c r="M19" s="225">
        <f>NPA_PS_14!P19+NPA_NPS_15!J19</f>
        <v>56899.18</v>
      </c>
      <c r="N19" s="225">
        <f>L19-NPA_13!C19</f>
        <v>0</v>
      </c>
      <c r="O19" s="225">
        <f>M19-NPA_13!D19</f>
        <v>-1.9999999996798579E-2</v>
      </c>
    </row>
    <row r="20" spans="1:15" ht="12.75" customHeight="1" x14ac:dyDescent="0.2">
      <c r="A20" s="175">
        <v>14</v>
      </c>
      <c r="B20" s="136" t="s">
        <v>23</v>
      </c>
      <c r="C20" s="136">
        <v>0</v>
      </c>
      <c r="D20" s="136">
        <v>0</v>
      </c>
      <c r="E20" s="136">
        <v>0</v>
      </c>
      <c r="F20" s="136">
        <v>0</v>
      </c>
      <c r="G20" s="136">
        <v>44974</v>
      </c>
      <c r="H20" s="136">
        <v>19907</v>
      </c>
      <c r="I20" s="136">
        <f t="shared" si="1"/>
        <v>44974</v>
      </c>
      <c r="J20" s="136">
        <f t="shared" si="2"/>
        <v>19907</v>
      </c>
      <c r="K20" s="222">
        <f>J20*100/NPS_OS_8!N20</f>
        <v>13.424163859092067</v>
      </c>
      <c r="L20" s="225">
        <f>NPA_PS_14!O20+NPA_NPS_15!I20</f>
        <v>113105</v>
      </c>
      <c r="M20" s="225">
        <f>NPA_PS_14!P20+NPA_NPS_15!J20</f>
        <v>47905.47</v>
      </c>
      <c r="N20" s="225">
        <f>L20-NPA_13!C20</f>
        <v>0</v>
      </c>
      <c r="O20" s="225">
        <f>M20-NPA_13!D20</f>
        <v>-0.37999999999738066</v>
      </c>
    </row>
    <row r="21" spans="1:15" ht="12.75" customHeight="1" x14ac:dyDescent="0.2">
      <c r="A21" s="175">
        <v>15</v>
      </c>
      <c r="B21" s="136" t="s">
        <v>24</v>
      </c>
      <c r="C21" s="136">
        <v>0</v>
      </c>
      <c r="D21" s="136">
        <v>0</v>
      </c>
      <c r="E21" s="136">
        <v>0</v>
      </c>
      <c r="F21" s="136">
        <v>0</v>
      </c>
      <c r="G21" s="136">
        <v>27</v>
      </c>
      <c r="H21" s="136">
        <v>30.52</v>
      </c>
      <c r="I21" s="136">
        <f t="shared" si="1"/>
        <v>27</v>
      </c>
      <c r="J21" s="136">
        <f t="shared" si="2"/>
        <v>30.52</v>
      </c>
      <c r="K21" s="222">
        <f>J21*100/NPS_OS_8!N21</f>
        <v>2.7619909502262443</v>
      </c>
      <c r="L21" s="225">
        <f>NPA_PS_14!O21+NPA_NPS_15!I21</f>
        <v>27</v>
      </c>
      <c r="M21" s="225">
        <f>NPA_PS_14!P21+NPA_NPS_15!J21</f>
        <v>30.52</v>
      </c>
      <c r="N21" s="225">
        <f>L21-NPA_13!C21</f>
        <v>0</v>
      </c>
      <c r="O21" s="225">
        <f>M21-NPA_13!D21</f>
        <v>0</v>
      </c>
    </row>
    <row r="22" spans="1:15" ht="12.75" customHeight="1" x14ac:dyDescent="0.2">
      <c r="A22" s="175">
        <v>16</v>
      </c>
      <c r="B22" s="136" t="s">
        <v>25</v>
      </c>
      <c r="C22" s="136">
        <v>2</v>
      </c>
      <c r="D22" s="136">
        <v>52</v>
      </c>
      <c r="E22" s="136">
        <v>1</v>
      </c>
      <c r="F22" s="136">
        <v>0.56999999999999995</v>
      </c>
      <c r="G22" s="136">
        <v>2</v>
      </c>
      <c r="H22" s="136">
        <v>54</v>
      </c>
      <c r="I22" s="136">
        <f t="shared" si="1"/>
        <v>5</v>
      </c>
      <c r="J22" s="136">
        <f t="shared" si="2"/>
        <v>106.57</v>
      </c>
      <c r="K22" s="222">
        <f>J22*100/NPS_OS_8!N22</f>
        <v>8.2433477722772288</v>
      </c>
      <c r="L22" s="225">
        <f>NPA_PS_14!O22+NPA_NPS_15!I22</f>
        <v>22</v>
      </c>
      <c r="M22" s="225">
        <f>NPA_PS_14!P22+NPA_NPS_15!J22</f>
        <v>399.81</v>
      </c>
      <c r="N22" s="225">
        <f>L22-NPA_13!C22</f>
        <v>0</v>
      </c>
      <c r="O22" s="225">
        <f>M22-NPA_13!D22</f>
        <v>0.25</v>
      </c>
    </row>
    <row r="23" spans="1:15" ht="12.75" customHeight="1" x14ac:dyDescent="0.2">
      <c r="A23" s="175">
        <v>17</v>
      </c>
      <c r="B23" s="136" t="s">
        <v>26</v>
      </c>
      <c r="C23" s="136">
        <v>8</v>
      </c>
      <c r="D23" s="136">
        <v>134</v>
      </c>
      <c r="E23" s="136">
        <v>0</v>
      </c>
      <c r="F23" s="136">
        <v>0</v>
      </c>
      <c r="G23" s="136">
        <v>53231</v>
      </c>
      <c r="H23" s="136">
        <v>6844</v>
      </c>
      <c r="I23" s="136">
        <f t="shared" si="1"/>
        <v>53239</v>
      </c>
      <c r="J23" s="136">
        <f t="shared" si="2"/>
        <v>6978</v>
      </c>
      <c r="K23" s="222">
        <f>J23*100/NPS_OS_8!N23</f>
        <v>16.299549181285183</v>
      </c>
      <c r="L23" s="225">
        <f>NPA_PS_14!O23+NPA_NPS_15!I23</f>
        <v>58580</v>
      </c>
      <c r="M23" s="225">
        <f>NPA_PS_14!P23+NPA_NPS_15!J23</f>
        <v>9985</v>
      </c>
      <c r="N23" s="225">
        <f>L23-NPA_13!C23</f>
        <v>0</v>
      </c>
      <c r="O23" s="225">
        <f>M23-NPA_13!D23</f>
        <v>-0.45209330000034242</v>
      </c>
    </row>
    <row r="24" spans="1:15" ht="12.75" customHeight="1" x14ac:dyDescent="0.2">
      <c r="A24" s="175">
        <v>18</v>
      </c>
      <c r="B24" s="136" t="s">
        <v>27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f t="shared" si="1"/>
        <v>0</v>
      </c>
      <c r="J24" s="136">
        <f t="shared" si="2"/>
        <v>0</v>
      </c>
      <c r="K24" s="222">
        <f>J24*100/NPS_OS_8!N24</f>
        <v>0</v>
      </c>
      <c r="L24" s="225">
        <f>NPA_PS_14!O24+NPA_NPS_15!I24</f>
        <v>0</v>
      </c>
      <c r="M24" s="225">
        <f>NPA_PS_14!P24+NPA_NPS_15!J24</f>
        <v>0</v>
      </c>
      <c r="N24" s="225">
        <f>L24-NPA_13!C24</f>
        <v>0</v>
      </c>
      <c r="O24" s="225">
        <f>M24-NPA_13!D24</f>
        <v>0</v>
      </c>
    </row>
    <row r="25" spans="1:15" ht="12.75" customHeight="1" x14ac:dyDescent="0.2">
      <c r="A25" s="175">
        <v>19</v>
      </c>
      <c r="B25" s="136" t="s">
        <v>28</v>
      </c>
      <c r="C25" s="136">
        <v>2</v>
      </c>
      <c r="D25" s="136">
        <v>31</v>
      </c>
      <c r="E25" s="136">
        <v>0</v>
      </c>
      <c r="F25" s="136">
        <v>0</v>
      </c>
      <c r="G25" s="136">
        <v>148</v>
      </c>
      <c r="H25" s="136">
        <v>1432</v>
      </c>
      <c r="I25" s="136">
        <f t="shared" si="1"/>
        <v>150</v>
      </c>
      <c r="J25" s="136">
        <f t="shared" si="2"/>
        <v>1463</v>
      </c>
      <c r="K25" s="222">
        <f>J25*100/NPS_OS_8!N25</f>
        <v>3.476297968397291</v>
      </c>
      <c r="L25" s="225">
        <f>NPA_PS_14!O25+NPA_NPS_15!I25</f>
        <v>259</v>
      </c>
      <c r="M25" s="225">
        <f>NPA_PS_14!P25+NPA_NPS_15!J25</f>
        <v>1982</v>
      </c>
      <c r="N25" s="225">
        <f>L25-NPA_13!C25</f>
        <v>0</v>
      </c>
      <c r="O25" s="225">
        <f>M25-NPA_13!D25</f>
        <v>0</v>
      </c>
    </row>
    <row r="26" spans="1:15" ht="12.75" customHeight="1" x14ac:dyDescent="0.2">
      <c r="A26" s="175">
        <v>20</v>
      </c>
      <c r="B26" s="136" t="s">
        <v>29</v>
      </c>
      <c r="C26" s="136">
        <v>36</v>
      </c>
      <c r="D26" s="136">
        <v>401.89</v>
      </c>
      <c r="E26" s="136">
        <v>0</v>
      </c>
      <c r="F26" s="136">
        <v>0</v>
      </c>
      <c r="G26" s="136">
        <v>8049</v>
      </c>
      <c r="H26" s="136">
        <v>11139.85</v>
      </c>
      <c r="I26" s="136">
        <f t="shared" si="1"/>
        <v>8085</v>
      </c>
      <c r="J26" s="136">
        <f t="shared" si="2"/>
        <v>11541.74</v>
      </c>
      <c r="K26" s="222">
        <f>J26*100/NPS_OS_8!N26</f>
        <v>1.0093821128737808</v>
      </c>
      <c r="L26" s="225">
        <f>NPA_PS_14!O26+NPA_NPS_15!I26</f>
        <v>99183</v>
      </c>
      <c r="M26" s="225">
        <f>NPA_PS_14!P26+NPA_NPS_15!J26</f>
        <v>81834.58</v>
      </c>
      <c r="N26" s="225">
        <f>L26-NPA_13!C26</f>
        <v>0</v>
      </c>
      <c r="O26" s="225">
        <f>M26-NPA_13!D26</f>
        <v>9.9999999947613105E-3</v>
      </c>
    </row>
    <row r="27" spans="1:15" ht="12.75" customHeight="1" x14ac:dyDescent="0.2">
      <c r="A27" s="175">
        <v>21</v>
      </c>
      <c r="B27" s="136" t="s">
        <v>30</v>
      </c>
      <c r="C27" s="136">
        <v>137</v>
      </c>
      <c r="D27" s="136">
        <v>2935</v>
      </c>
      <c r="E27" s="136">
        <v>0</v>
      </c>
      <c r="F27" s="136">
        <v>0</v>
      </c>
      <c r="G27" s="136">
        <v>10606</v>
      </c>
      <c r="H27" s="136">
        <v>25082</v>
      </c>
      <c r="I27" s="136">
        <f t="shared" si="1"/>
        <v>10743</v>
      </c>
      <c r="J27" s="136">
        <f t="shared" si="2"/>
        <v>28017</v>
      </c>
      <c r="K27" s="222">
        <f>J27*100/NPS_OS_8!N27</f>
        <v>2.7212199208411239</v>
      </c>
      <c r="L27" s="225">
        <f>NPA_PS_14!O27+NPA_NPS_15!I27</f>
        <v>30778</v>
      </c>
      <c r="M27" s="225">
        <f>NPA_PS_14!P27+NPA_NPS_15!J27</f>
        <v>100568</v>
      </c>
      <c r="N27" s="225">
        <f>L27-NPA_13!C27</f>
        <v>0</v>
      </c>
      <c r="O27" s="225">
        <f>M27-NPA_13!D27</f>
        <v>0</v>
      </c>
    </row>
    <row r="28" spans="1:15" ht="12.75" customHeight="1" x14ac:dyDescent="0.2">
      <c r="A28" s="175">
        <v>22</v>
      </c>
      <c r="B28" s="136" t="s">
        <v>31</v>
      </c>
      <c r="C28" s="136">
        <v>6</v>
      </c>
      <c r="D28" s="136">
        <v>136.21</v>
      </c>
      <c r="E28" s="136">
        <v>0</v>
      </c>
      <c r="F28" s="136">
        <v>0</v>
      </c>
      <c r="G28" s="136">
        <v>7682</v>
      </c>
      <c r="H28" s="136">
        <v>15548.16</v>
      </c>
      <c r="I28" s="136">
        <f t="shared" si="1"/>
        <v>7688</v>
      </c>
      <c r="J28" s="136">
        <f t="shared" si="2"/>
        <v>15684.369999999999</v>
      </c>
      <c r="K28" s="222">
        <f>J28*100/NPS_OS_8!N28</f>
        <v>16.223006253633127</v>
      </c>
      <c r="L28" s="225">
        <f>NPA_PS_14!O28+NPA_NPS_15!I28</f>
        <v>14372</v>
      </c>
      <c r="M28" s="225">
        <f>NPA_PS_14!P28+NPA_NPS_15!J28</f>
        <v>31302.25</v>
      </c>
      <c r="N28" s="225">
        <f>L28-NPA_13!C28</f>
        <v>0</v>
      </c>
      <c r="O28" s="225">
        <f>M28-NPA_13!D28</f>
        <v>-2.9999999998835847E-2</v>
      </c>
    </row>
    <row r="29" spans="1:15" ht="12.75" customHeight="1" x14ac:dyDescent="0.2">
      <c r="A29" s="175">
        <v>23</v>
      </c>
      <c r="B29" s="136" t="s">
        <v>32</v>
      </c>
      <c r="C29" s="136">
        <v>20</v>
      </c>
      <c r="D29" s="136">
        <v>62</v>
      </c>
      <c r="E29" s="136">
        <v>0</v>
      </c>
      <c r="F29" s="136">
        <v>0</v>
      </c>
      <c r="G29" s="136">
        <v>30550</v>
      </c>
      <c r="H29" s="136">
        <v>11929</v>
      </c>
      <c r="I29" s="136">
        <f t="shared" si="1"/>
        <v>30570</v>
      </c>
      <c r="J29" s="136">
        <f t="shared" si="2"/>
        <v>11991</v>
      </c>
      <c r="K29" s="222">
        <f>J29*100/NPS_OS_8!N29</f>
        <v>5.5084181271102741</v>
      </c>
      <c r="L29" s="225">
        <f>NPA_PS_14!O29+NPA_NPS_15!I29</f>
        <v>31702</v>
      </c>
      <c r="M29" s="225">
        <f>NPA_PS_14!P29+NPA_NPS_15!J29</f>
        <v>14633</v>
      </c>
      <c r="N29" s="225">
        <f>L29-NPA_13!C29</f>
        <v>0</v>
      </c>
      <c r="O29" s="225">
        <f>M29-NPA_13!D29</f>
        <v>0.1396485000022949</v>
      </c>
    </row>
    <row r="30" spans="1:15" ht="12.75" customHeight="1" x14ac:dyDescent="0.2">
      <c r="A30" s="175">
        <v>24</v>
      </c>
      <c r="B30" s="136" t="s">
        <v>33</v>
      </c>
      <c r="C30" s="136">
        <v>0</v>
      </c>
      <c r="D30" s="136">
        <v>0</v>
      </c>
      <c r="E30" s="136">
        <v>0</v>
      </c>
      <c r="F30" s="136">
        <v>0</v>
      </c>
      <c r="G30" s="136">
        <v>17372</v>
      </c>
      <c r="H30" s="136">
        <v>4113</v>
      </c>
      <c r="I30" s="136">
        <f t="shared" si="1"/>
        <v>17372</v>
      </c>
      <c r="J30" s="136">
        <f t="shared" si="2"/>
        <v>4113</v>
      </c>
      <c r="K30" s="222">
        <f>J30*100/NPS_OS_8!N30</f>
        <v>2.2817168629582989</v>
      </c>
      <c r="L30" s="225">
        <f>NPA_PS_14!O30+NPA_NPS_15!I30</f>
        <v>33894</v>
      </c>
      <c r="M30" s="225">
        <f>NPA_PS_14!P30+NPA_NPS_15!J30</f>
        <v>9079</v>
      </c>
      <c r="N30" s="225">
        <f>L30-NPA_13!C30</f>
        <v>0</v>
      </c>
      <c r="O30" s="225">
        <f>M30-NPA_13!D30</f>
        <v>0</v>
      </c>
    </row>
    <row r="31" spans="1:15" ht="12.75" customHeight="1" x14ac:dyDescent="0.2">
      <c r="A31" s="175">
        <v>25</v>
      </c>
      <c r="B31" s="136" t="s">
        <v>34</v>
      </c>
      <c r="C31" s="136">
        <v>10</v>
      </c>
      <c r="D31" s="136">
        <v>206</v>
      </c>
      <c r="E31" s="136">
        <v>0</v>
      </c>
      <c r="F31" s="136">
        <v>0</v>
      </c>
      <c r="G31" s="136">
        <v>407</v>
      </c>
      <c r="H31" s="136">
        <v>709</v>
      </c>
      <c r="I31" s="136">
        <f t="shared" si="1"/>
        <v>417</v>
      </c>
      <c r="J31" s="136">
        <f t="shared" si="2"/>
        <v>915</v>
      </c>
      <c r="K31" s="222">
        <f>J31*100/NPS_OS_8!N31</f>
        <v>97.756410256410263</v>
      </c>
      <c r="L31" s="225">
        <f>NPA_PS_14!O31+NPA_NPS_15!I31</f>
        <v>455</v>
      </c>
      <c r="M31" s="225">
        <f>NPA_PS_14!P31+NPA_NPS_15!J31</f>
        <v>1070</v>
      </c>
      <c r="N31" s="225">
        <f>L31-NPA_13!C31</f>
        <v>0</v>
      </c>
      <c r="O31" s="225">
        <f>M31-NPA_13!D31</f>
        <v>0</v>
      </c>
    </row>
    <row r="32" spans="1:15" ht="12.75" customHeight="1" x14ac:dyDescent="0.2">
      <c r="A32" s="175">
        <v>26</v>
      </c>
      <c r="B32" s="136" t="s">
        <v>35</v>
      </c>
      <c r="C32" s="136">
        <v>7</v>
      </c>
      <c r="D32" s="136">
        <v>178</v>
      </c>
      <c r="E32" s="136">
        <v>0</v>
      </c>
      <c r="F32" s="136">
        <v>0</v>
      </c>
      <c r="G32" s="136">
        <v>12</v>
      </c>
      <c r="H32" s="136">
        <v>86</v>
      </c>
      <c r="I32" s="136">
        <f t="shared" si="1"/>
        <v>19</v>
      </c>
      <c r="J32" s="136">
        <f t="shared" si="2"/>
        <v>264</v>
      </c>
      <c r="K32" s="222">
        <f>J32*100/NPS_OS_8!N32</f>
        <v>2.2021744895042317</v>
      </c>
      <c r="L32" s="225">
        <f>NPA_PS_14!O32+NPA_NPS_15!I32</f>
        <v>854</v>
      </c>
      <c r="M32" s="225">
        <f>NPA_PS_14!P32+NPA_NPS_15!J32</f>
        <v>8380</v>
      </c>
      <c r="N32" s="225">
        <f>L32-NPA_13!C32</f>
        <v>0</v>
      </c>
      <c r="O32" s="225">
        <f>M32-NPA_13!D32</f>
        <v>-0.23110489999999118</v>
      </c>
    </row>
    <row r="33" spans="1:15" ht="12.75" customHeight="1" x14ac:dyDescent="0.2">
      <c r="A33" s="175">
        <v>27</v>
      </c>
      <c r="B33" s="136" t="s">
        <v>36</v>
      </c>
      <c r="C33" s="136">
        <v>5</v>
      </c>
      <c r="D33" s="136">
        <v>55.49</v>
      </c>
      <c r="E33" s="136">
        <v>0</v>
      </c>
      <c r="F33" s="136">
        <v>0</v>
      </c>
      <c r="G33" s="136">
        <v>28</v>
      </c>
      <c r="H33" s="136">
        <v>270.97000000000003</v>
      </c>
      <c r="I33" s="136">
        <f t="shared" si="1"/>
        <v>33</v>
      </c>
      <c r="J33" s="136">
        <f t="shared" si="2"/>
        <v>326.46000000000004</v>
      </c>
      <c r="K33" s="222">
        <f>J33*100/NPS_OS_8!N33</f>
        <v>7.4550586429902452</v>
      </c>
      <c r="L33" s="225">
        <f>NPA_PS_14!O33+NPA_NPS_15!I33</f>
        <v>38</v>
      </c>
      <c r="M33" s="225">
        <f>NPA_PS_14!P33+NPA_NPS_15!J33</f>
        <v>389.65000000000003</v>
      </c>
      <c r="N33" s="225">
        <f>L33-NPA_13!C33</f>
        <v>0</v>
      </c>
      <c r="O33" s="225">
        <f>M33-NPA_13!D33</f>
        <v>0</v>
      </c>
    </row>
    <row r="34" spans="1:15" ht="12.75" customHeight="1" x14ac:dyDescent="0.2">
      <c r="A34" s="175">
        <v>28</v>
      </c>
      <c r="B34" s="136" t="s">
        <v>37</v>
      </c>
      <c r="C34" s="136">
        <v>0</v>
      </c>
      <c r="D34" s="136">
        <v>0</v>
      </c>
      <c r="E34" s="136">
        <v>0</v>
      </c>
      <c r="F34" s="136">
        <v>0</v>
      </c>
      <c r="G34" s="136">
        <v>1452</v>
      </c>
      <c r="H34" s="136">
        <v>10504.44</v>
      </c>
      <c r="I34" s="136">
        <f t="shared" si="1"/>
        <v>1452</v>
      </c>
      <c r="J34" s="136">
        <f t="shared" si="2"/>
        <v>10504.44</v>
      </c>
      <c r="K34" s="222">
        <f>J34*100/NPS_OS_8!N34</f>
        <v>6.2697331046305624</v>
      </c>
      <c r="L34" s="225">
        <f>NPA_PS_14!O34+NPA_NPS_15!I34</f>
        <v>5739</v>
      </c>
      <c r="M34" s="225">
        <f>NPA_PS_14!P34+NPA_NPS_15!J34</f>
        <v>23922.59</v>
      </c>
      <c r="N34" s="225">
        <f>L34-NPA_13!C34</f>
        <v>0</v>
      </c>
      <c r="O34" s="225">
        <f>M34-NPA_13!D34</f>
        <v>9.9999999983992893E-3</v>
      </c>
    </row>
    <row r="35" spans="1:15" ht="12.75" customHeight="1" x14ac:dyDescent="0.2">
      <c r="A35" s="175">
        <v>29</v>
      </c>
      <c r="B35" s="136" t="s">
        <v>38</v>
      </c>
      <c r="C35" s="136">
        <v>0</v>
      </c>
      <c r="D35" s="136">
        <v>0</v>
      </c>
      <c r="E35" s="136">
        <v>0</v>
      </c>
      <c r="F35" s="136">
        <v>0</v>
      </c>
      <c r="G35" s="136">
        <v>15</v>
      </c>
      <c r="H35" s="136">
        <f>379+971</f>
        <v>1350</v>
      </c>
      <c r="I35" s="136">
        <f t="shared" si="1"/>
        <v>15</v>
      </c>
      <c r="J35" s="136">
        <f t="shared" si="2"/>
        <v>1350</v>
      </c>
      <c r="K35" s="222">
        <f>J35*100/NPS_OS_8!N35</f>
        <v>38.759689922480618</v>
      </c>
      <c r="L35" s="225">
        <f>NPA_PS_14!O35+NPA_NPS_15!I35</f>
        <v>25</v>
      </c>
      <c r="M35" s="225">
        <f>NPA_PS_14!P35+NPA_NPS_15!J35</f>
        <v>1431</v>
      </c>
      <c r="N35" s="225">
        <f>L35-NPA_13!C35</f>
        <v>0</v>
      </c>
      <c r="O35" s="225">
        <f>M35-NPA_13!D35</f>
        <v>0</v>
      </c>
    </row>
    <row r="36" spans="1:15" ht="12.75" customHeight="1" x14ac:dyDescent="0.2">
      <c r="A36" s="175">
        <v>30</v>
      </c>
      <c r="B36" s="136" t="s">
        <v>39</v>
      </c>
      <c r="C36" s="136">
        <v>0</v>
      </c>
      <c r="D36" s="136">
        <v>0</v>
      </c>
      <c r="E36" s="136">
        <v>0</v>
      </c>
      <c r="F36" s="136">
        <v>0</v>
      </c>
      <c r="G36" s="136">
        <v>472</v>
      </c>
      <c r="H36" s="136">
        <v>704</v>
      </c>
      <c r="I36" s="136">
        <f t="shared" si="1"/>
        <v>472</v>
      </c>
      <c r="J36" s="136">
        <f t="shared" si="2"/>
        <v>704</v>
      </c>
      <c r="K36" s="222">
        <f>J36*100/NPS_OS_8!N36</f>
        <v>6.8243505234587047</v>
      </c>
      <c r="L36" s="225">
        <f>NPA_PS_14!O36+NPA_NPS_15!I36</f>
        <v>34785</v>
      </c>
      <c r="M36" s="225">
        <f>NPA_PS_14!P36+NPA_NPS_15!J36</f>
        <v>9089.66</v>
      </c>
      <c r="N36" s="225">
        <f>L36-NPA_13!C36</f>
        <v>0</v>
      </c>
      <c r="O36" s="225">
        <f>M36-NPA_13!D36</f>
        <v>9.0000000000145519E-2</v>
      </c>
    </row>
    <row r="37" spans="1:15" ht="12.75" customHeight="1" x14ac:dyDescent="0.2">
      <c r="A37" s="175">
        <v>31</v>
      </c>
      <c r="B37" s="136" t="s">
        <v>40</v>
      </c>
      <c r="C37" s="136">
        <v>0</v>
      </c>
      <c r="D37" s="136">
        <v>0</v>
      </c>
      <c r="E37" s="136">
        <v>0</v>
      </c>
      <c r="F37" s="136">
        <v>0</v>
      </c>
      <c r="G37" s="136">
        <v>8</v>
      </c>
      <c r="H37" s="136">
        <v>256</v>
      </c>
      <c r="I37" s="136">
        <f t="shared" si="1"/>
        <v>8</v>
      </c>
      <c r="J37" s="136">
        <f t="shared" si="2"/>
        <v>256</v>
      </c>
      <c r="K37" s="222">
        <f>J37*100/NPS_OS_8!N37</f>
        <v>11.029728565273588</v>
      </c>
      <c r="L37" s="225">
        <f>NPA_PS_14!O37+NPA_NPS_15!I37</f>
        <v>12</v>
      </c>
      <c r="M37" s="225">
        <f>NPA_PS_14!P37+NPA_NPS_15!J37</f>
        <v>272</v>
      </c>
      <c r="N37" s="225">
        <f>L37-NPA_13!C37</f>
        <v>0</v>
      </c>
      <c r="O37" s="225">
        <f>M37-NPA_13!D37</f>
        <v>0</v>
      </c>
    </row>
    <row r="38" spans="1:15" ht="12.75" customHeight="1" x14ac:dyDescent="0.2">
      <c r="A38" s="175">
        <v>32</v>
      </c>
      <c r="B38" s="136" t="s">
        <v>41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f t="shared" si="1"/>
        <v>0</v>
      </c>
      <c r="J38" s="136">
        <f t="shared" si="2"/>
        <v>0</v>
      </c>
      <c r="K38" s="222">
        <v>0</v>
      </c>
      <c r="L38" s="225">
        <f>NPA_PS_14!O38+NPA_NPS_15!I38</f>
        <v>0</v>
      </c>
      <c r="M38" s="225">
        <f>NPA_PS_14!P38+NPA_NPS_15!J38</f>
        <v>0</v>
      </c>
      <c r="N38" s="225">
        <f>L38-NPA_13!C38</f>
        <v>0</v>
      </c>
      <c r="O38" s="225">
        <f>M38-NPA_13!D38</f>
        <v>0</v>
      </c>
    </row>
    <row r="39" spans="1:15" ht="12.75" customHeight="1" x14ac:dyDescent="0.2">
      <c r="A39" s="175">
        <v>33</v>
      </c>
      <c r="B39" s="136" t="s">
        <v>42</v>
      </c>
      <c r="C39" s="136">
        <v>0</v>
      </c>
      <c r="D39" s="136">
        <v>0</v>
      </c>
      <c r="E39" s="136">
        <v>0</v>
      </c>
      <c r="F39" s="136">
        <v>0</v>
      </c>
      <c r="G39" s="136">
        <v>1</v>
      </c>
      <c r="H39" s="136">
        <v>1.44</v>
      </c>
      <c r="I39" s="136">
        <f t="shared" si="1"/>
        <v>1</v>
      </c>
      <c r="J39" s="136">
        <f t="shared" si="2"/>
        <v>1.44</v>
      </c>
      <c r="K39" s="222">
        <f>J39*100/NPS_OS_8!N39</f>
        <v>5.4121706186787535E-2</v>
      </c>
      <c r="L39" s="225">
        <f>NPA_PS_14!O39+NPA_NPS_15!I39</f>
        <v>5</v>
      </c>
      <c r="M39" s="225">
        <f>NPA_PS_14!P39+NPA_NPS_15!J39</f>
        <v>21.92</v>
      </c>
      <c r="N39" s="225">
        <f>L39-NPA_13!C39</f>
        <v>0</v>
      </c>
      <c r="O39" s="225">
        <f>M39-NPA_13!D39</f>
        <v>0</v>
      </c>
    </row>
    <row r="40" spans="1:15" ht="12.75" customHeight="1" x14ac:dyDescent="0.2">
      <c r="A40" s="175">
        <v>34</v>
      </c>
      <c r="B40" s="136" t="s">
        <v>43</v>
      </c>
      <c r="C40" s="136">
        <v>5</v>
      </c>
      <c r="D40" s="136">
        <v>15</v>
      </c>
      <c r="E40" s="136">
        <v>0</v>
      </c>
      <c r="F40" s="136">
        <v>0</v>
      </c>
      <c r="G40" s="136">
        <v>250</v>
      </c>
      <c r="H40" s="136">
        <v>1230</v>
      </c>
      <c r="I40" s="136">
        <f t="shared" si="1"/>
        <v>255</v>
      </c>
      <c r="J40" s="136">
        <f t="shared" si="2"/>
        <v>1245</v>
      </c>
      <c r="K40" s="222">
        <f>J40*100/NPS_OS_8!N40</f>
        <v>1.643651149895704</v>
      </c>
      <c r="L40" s="225">
        <f>NPA_PS_14!O40+NPA_NPS_15!I40</f>
        <v>17088</v>
      </c>
      <c r="M40" s="225">
        <f>NPA_PS_14!P40+NPA_NPS_15!J40</f>
        <v>6195</v>
      </c>
      <c r="N40" s="225">
        <f>L40-NPA_13!C40</f>
        <v>0</v>
      </c>
      <c r="O40" s="225">
        <f>M40-NPA_13!D40</f>
        <v>0</v>
      </c>
    </row>
    <row r="41" spans="1:15" ht="12.75" customHeight="1" x14ac:dyDescent="0.2">
      <c r="A41" s="163"/>
      <c r="B41" s="144" t="s">
        <v>118</v>
      </c>
      <c r="C41" s="144">
        <f t="shared" ref="C41" si="4">SUM(C19:C40)</f>
        <v>324</v>
      </c>
      <c r="D41" s="144">
        <f t="shared" ref="D41:J41" si="5">SUM(D19:D40)</f>
        <v>6625.079999999999</v>
      </c>
      <c r="E41" s="144">
        <f t="shared" si="5"/>
        <v>1</v>
      </c>
      <c r="F41" s="144">
        <f t="shared" si="5"/>
        <v>0.56999999999999995</v>
      </c>
      <c r="G41" s="144">
        <f t="shared" si="5"/>
        <v>178218</v>
      </c>
      <c r="H41" s="144">
        <f t="shared" si="5"/>
        <v>122777.15000000001</v>
      </c>
      <c r="I41" s="144">
        <f t="shared" si="5"/>
        <v>178543</v>
      </c>
      <c r="J41" s="144">
        <f t="shared" si="5"/>
        <v>129402.8</v>
      </c>
      <c r="K41" s="223">
        <f>J41*100/NPS_OS_8!N41</f>
        <v>3.5155944597682218</v>
      </c>
      <c r="L41" s="225">
        <f>NPA_PS_14!O41+NPA_NPS_15!I41</f>
        <v>456609</v>
      </c>
      <c r="M41" s="225">
        <f>NPA_PS_14!P41+NPA_NPS_15!J41</f>
        <v>405390.62999999995</v>
      </c>
      <c r="N41" s="225">
        <f>L41-NPA_13!C41</f>
        <v>0</v>
      </c>
      <c r="O41" s="225">
        <f>M41-NPA_13!D41</f>
        <v>-0.61354970012325794</v>
      </c>
    </row>
    <row r="42" spans="1:15" ht="12.75" customHeight="1" x14ac:dyDescent="0.2">
      <c r="A42" s="163"/>
      <c r="B42" s="144" t="s">
        <v>45</v>
      </c>
      <c r="C42" s="207">
        <f t="shared" ref="C42" si="6">C41+C18</f>
        <v>2476</v>
      </c>
      <c r="D42" s="207">
        <f t="shared" ref="D42:J42" si="7">D41+D18</f>
        <v>22787.489999999998</v>
      </c>
      <c r="E42" s="207">
        <f t="shared" si="7"/>
        <v>226</v>
      </c>
      <c r="F42" s="207">
        <f t="shared" si="7"/>
        <v>181.60999999999999</v>
      </c>
      <c r="G42" s="207">
        <f t="shared" si="7"/>
        <v>298144</v>
      </c>
      <c r="H42" s="207">
        <f t="shared" si="7"/>
        <v>606485.44000000006</v>
      </c>
      <c r="I42" s="207">
        <f t="shared" si="7"/>
        <v>300846</v>
      </c>
      <c r="J42" s="207">
        <f t="shared" si="7"/>
        <v>629454.54</v>
      </c>
      <c r="K42" s="223">
        <f>J42*100/NPS_OS_8!N42</f>
        <v>4.5148283301694798</v>
      </c>
      <c r="L42" s="225">
        <f>NPA_PS_14!O42+NPA_NPS_15!I42</f>
        <v>1608881</v>
      </c>
      <c r="M42" s="225">
        <f>NPA_PS_14!P42+NPA_NPS_15!J42</f>
        <v>2773484.9</v>
      </c>
      <c r="N42" s="225">
        <f>L42-NPA_13!C42</f>
        <v>0</v>
      </c>
      <c r="O42" s="225">
        <f>M42-NPA_13!D42</f>
        <v>-0.61354970000684261</v>
      </c>
    </row>
    <row r="43" spans="1:15" ht="12.75" customHeight="1" x14ac:dyDescent="0.2">
      <c r="A43" s="175">
        <v>35</v>
      </c>
      <c r="B43" s="136" t="s">
        <v>46</v>
      </c>
      <c r="C43" s="136">
        <v>1</v>
      </c>
      <c r="D43" s="136">
        <v>30</v>
      </c>
      <c r="E43" s="136">
        <v>0</v>
      </c>
      <c r="F43" s="136">
        <v>0</v>
      </c>
      <c r="G43" s="136">
        <v>759</v>
      </c>
      <c r="H43" s="136">
        <v>389</v>
      </c>
      <c r="I43" s="136">
        <f t="shared" si="1"/>
        <v>760</v>
      </c>
      <c r="J43" s="136">
        <f t="shared" si="2"/>
        <v>419</v>
      </c>
      <c r="K43" s="222">
        <f>J43*100/NPS_OS_8!N43</f>
        <v>1.2891911018122519</v>
      </c>
      <c r="L43" s="225">
        <f>NPA_PS_14!O43+NPA_NPS_15!I43</f>
        <v>85136</v>
      </c>
      <c r="M43" s="228">
        <f>NPA_PS_14!P43+NPA_NPS_15!J43</f>
        <v>58474</v>
      </c>
      <c r="N43" s="225">
        <f>L43-NPA_13!C43</f>
        <v>0</v>
      </c>
      <c r="O43" s="225">
        <f>M43-NPA_13!D43</f>
        <v>0</v>
      </c>
    </row>
    <row r="44" spans="1:15" ht="12.75" customHeight="1" x14ac:dyDescent="0.2">
      <c r="A44" s="175">
        <v>36</v>
      </c>
      <c r="B44" s="136" t="s">
        <v>47</v>
      </c>
      <c r="C44" s="136">
        <v>21</v>
      </c>
      <c r="D44" s="136">
        <v>23.54</v>
      </c>
      <c r="E44" s="136">
        <v>0</v>
      </c>
      <c r="F44" s="136">
        <v>0</v>
      </c>
      <c r="G44" s="136">
        <v>4247</v>
      </c>
      <c r="H44" s="136">
        <v>2755.73</v>
      </c>
      <c r="I44" s="136">
        <f t="shared" si="1"/>
        <v>4268</v>
      </c>
      <c r="J44" s="136">
        <f t="shared" si="2"/>
        <v>2779.27</v>
      </c>
      <c r="K44" s="222">
        <f>J44*100/NPS_OS_8!N44</f>
        <v>2.0157542837688722</v>
      </c>
      <c r="L44" s="225">
        <f>NPA_PS_14!O44+NPA_NPS_15!I44</f>
        <v>232008</v>
      </c>
      <c r="M44" s="225">
        <f>NPA_PS_14!P44+NPA_NPS_15!J44</f>
        <v>172770.35</v>
      </c>
      <c r="N44" s="225">
        <f>L44-NPA_13!C44</f>
        <v>0</v>
      </c>
      <c r="O44" s="225">
        <f>M44-NPA_13!D44</f>
        <v>-9.9999999802093953E-3</v>
      </c>
    </row>
    <row r="45" spans="1:15" ht="12.75" customHeight="1" x14ac:dyDescent="0.2">
      <c r="A45" s="163"/>
      <c r="B45" s="144" t="s">
        <v>48</v>
      </c>
      <c r="C45" s="144">
        <f t="shared" ref="C45:J45" si="8">SUM(C43:C44)</f>
        <v>22</v>
      </c>
      <c r="D45" s="144">
        <f t="shared" si="8"/>
        <v>53.54</v>
      </c>
      <c r="E45" s="144">
        <f t="shared" si="8"/>
        <v>0</v>
      </c>
      <c r="F45" s="144">
        <f t="shared" si="8"/>
        <v>0</v>
      </c>
      <c r="G45" s="144">
        <f t="shared" si="8"/>
        <v>5006</v>
      </c>
      <c r="H45" s="144">
        <f t="shared" si="8"/>
        <v>3144.73</v>
      </c>
      <c r="I45" s="144">
        <f t="shared" si="8"/>
        <v>5028</v>
      </c>
      <c r="J45" s="144">
        <f t="shared" si="8"/>
        <v>3198.27</v>
      </c>
      <c r="K45" s="223">
        <f>J45*100/NPS_OS_8!N45</f>
        <v>1.8771567432072676</v>
      </c>
      <c r="L45" s="225">
        <f>NPA_PS_14!O45+NPA_NPS_15!I45</f>
        <v>317144</v>
      </c>
      <c r="M45" s="225">
        <f>NPA_PS_14!P45+NPA_NPS_15!J45</f>
        <v>231244.35</v>
      </c>
      <c r="N45" s="225">
        <f>L45-NPA_13!C45</f>
        <v>0</v>
      </c>
      <c r="O45" s="225">
        <f>M45-NPA_13!D45</f>
        <v>-9.9999999802093953E-3</v>
      </c>
    </row>
    <row r="46" spans="1:15" ht="12.75" customHeight="1" x14ac:dyDescent="0.2">
      <c r="A46" s="175">
        <v>37</v>
      </c>
      <c r="B46" s="136" t="s">
        <v>49</v>
      </c>
      <c r="C46" s="136">
        <v>0</v>
      </c>
      <c r="D46" s="136">
        <v>0</v>
      </c>
      <c r="E46" s="136">
        <v>0</v>
      </c>
      <c r="F46" s="136">
        <v>0</v>
      </c>
      <c r="G46" s="136">
        <v>16764</v>
      </c>
      <c r="H46" s="136">
        <v>14586</v>
      </c>
      <c r="I46" s="136">
        <f t="shared" si="1"/>
        <v>16764</v>
      </c>
      <c r="J46" s="136">
        <f t="shared" si="2"/>
        <v>14586</v>
      </c>
      <c r="K46" s="222">
        <f>J46*100/NPS_OS_8!N46</f>
        <v>13.297717161403252</v>
      </c>
      <c r="L46" s="225">
        <f>NPA_PS_14!O46+NPA_NPS_15!I46</f>
        <v>580979</v>
      </c>
      <c r="M46" s="225">
        <f>NPA_PS_14!P46+NPA_NPS_15!J46</f>
        <v>688742</v>
      </c>
      <c r="N46" s="225">
        <f>L46-NPA_13!C46</f>
        <v>0</v>
      </c>
      <c r="O46" s="225">
        <f>M46-NPA_13!D46</f>
        <v>0</v>
      </c>
    </row>
    <row r="47" spans="1:15" ht="12.75" customHeight="1" x14ac:dyDescent="0.2">
      <c r="A47" s="163"/>
      <c r="B47" s="144" t="s">
        <v>50</v>
      </c>
      <c r="C47" s="144">
        <f t="shared" ref="C47:J47" si="9">C46</f>
        <v>0</v>
      </c>
      <c r="D47" s="144">
        <f t="shared" si="9"/>
        <v>0</v>
      </c>
      <c r="E47" s="144">
        <f t="shared" si="9"/>
        <v>0</v>
      </c>
      <c r="F47" s="144">
        <f t="shared" si="9"/>
        <v>0</v>
      </c>
      <c r="G47" s="144">
        <f t="shared" si="9"/>
        <v>16764</v>
      </c>
      <c r="H47" s="144">
        <f t="shared" si="9"/>
        <v>14586</v>
      </c>
      <c r="I47" s="144">
        <f t="shared" si="9"/>
        <v>16764</v>
      </c>
      <c r="J47" s="144">
        <f t="shared" si="9"/>
        <v>14586</v>
      </c>
      <c r="K47" s="223">
        <f>J47*100/NPS_OS_8!N47</f>
        <v>13.297717161403252</v>
      </c>
      <c r="L47" s="225">
        <f>NPA_PS_14!O47+NPA_NPS_15!I47</f>
        <v>580979</v>
      </c>
      <c r="M47" s="225">
        <f>NPA_PS_14!P47+NPA_NPS_15!J47</f>
        <v>688742</v>
      </c>
      <c r="N47" s="225">
        <f>L47-NPA_13!C47</f>
        <v>0</v>
      </c>
      <c r="O47" s="225">
        <f>M47-NPA_13!D47</f>
        <v>0</v>
      </c>
    </row>
    <row r="48" spans="1:15" ht="12.75" customHeight="1" x14ac:dyDescent="0.2">
      <c r="A48" s="175">
        <v>38</v>
      </c>
      <c r="B48" s="136" t="s">
        <v>51</v>
      </c>
      <c r="C48" s="136">
        <v>2</v>
      </c>
      <c r="D48" s="136">
        <v>64.27</v>
      </c>
      <c r="E48" s="136">
        <v>0</v>
      </c>
      <c r="F48" s="136">
        <v>0</v>
      </c>
      <c r="G48" s="136">
        <v>2671</v>
      </c>
      <c r="H48" s="136">
        <v>3482.65</v>
      </c>
      <c r="I48" s="136">
        <f t="shared" si="1"/>
        <v>2673</v>
      </c>
      <c r="J48" s="136">
        <f t="shared" si="2"/>
        <v>3546.92</v>
      </c>
      <c r="K48" s="222">
        <f>J48*100/NPS_OS_8!N48</f>
        <v>3.8917146302694454</v>
      </c>
      <c r="L48" s="225">
        <f>NPA_PS_14!O48+NPA_NPS_15!I48</f>
        <v>10260</v>
      </c>
      <c r="M48" s="225">
        <f>NPA_PS_14!P48+NPA_NPS_15!J48</f>
        <v>25045.020000000004</v>
      </c>
      <c r="N48" s="225">
        <f>L48-NPA_13!C48</f>
        <v>0</v>
      </c>
      <c r="O48" s="225">
        <f>M48-NPA_13!D48</f>
        <v>0</v>
      </c>
    </row>
    <row r="49" spans="1:15" ht="12.75" customHeight="1" x14ac:dyDescent="0.2">
      <c r="A49" s="175">
        <v>39</v>
      </c>
      <c r="B49" s="136" t="s">
        <v>52</v>
      </c>
      <c r="C49" s="136">
        <v>0</v>
      </c>
      <c r="D49" s="136">
        <v>0</v>
      </c>
      <c r="E49" s="136">
        <v>0</v>
      </c>
      <c r="F49" s="136">
        <v>0</v>
      </c>
      <c r="G49" s="136">
        <v>154</v>
      </c>
      <c r="H49" s="136">
        <v>620</v>
      </c>
      <c r="I49" s="136">
        <f t="shared" si="1"/>
        <v>154</v>
      </c>
      <c r="J49" s="136">
        <f t="shared" si="2"/>
        <v>620</v>
      </c>
      <c r="K49" s="222">
        <f>J49*100/NPS_OS_8!N49</f>
        <v>4.688090737240076</v>
      </c>
      <c r="L49" s="225">
        <f>NPA_PS_14!O49+NPA_NPS_15!I49</f>
        <v>10493</v>
      </c>
      <c r="M49" s="225">
        <f>NPA_PS_14!P49+NPA_NPS_15!J49</f>
        <v>3822</v>
      </c>
      <c r="N49" s="225">
        <f>L49-NPA_13!C49</f>
        <v>0</v>
      </c>
      <c r="O49" s="225">
        <f>M49-NPA_13!D49</f>
        <v>0</v>
      </c>
    </row>
    <row r="50" spans="1:15" ht="12.75" customHeight="1" x14ac:dyDescent="0.2">
      <c r="A50" s="175">
        <v>40</v>
      </c>
      <c r="B50" s="136" t="s">
        <v>53</v>
      </c>
      <c r="C50" s="136">
        <v>0</v>
      </c>
      <c r="D50" s="136">
        <v>0</v>
      </c>
      <c r="E50" s="136">
        <v>0</v>
      </c>
      <c r="F50" s="136">
        <v>0</v>
      </c>
      <c r="G50" s="136">
        <v>11</v>
      </c>
      <c r="H50" s="136">
        <v>10.61</v>
      </c>
      <c r="I50" s="136">
        <f t="shared" si="1"/>
        <v>11</v>
      </c>
      <c r="J50" s="136">
        <f t="shared" si="2"/>
        <v>10.61</v>
      </c>
      <c r="K50" s="222">
        <f>J50*100/NPS_OS_8!N50</f>
        <v>0.6420808017235119</v>
      </c>
      <c r="L50" s="225">
        <f>NPA_PS_14!O50+NPA_NPS_15!I50</f>
        <v>23680</v>
      </c>
      <c r="M50" s="225">
        <f>NPA_PS_14!P50+NPA_NPS_15!J50</f>
        <v>4107.6599999999989</v>
      </c>
      <c r="N50" s="225">
        <f>L50-NPA_13!C50</f>
        <v>0</v>
      </c>
      <c r="O50" s="225">
        <f>M50-NPA_13!D50</f>
        <v>-1.0000000001127773E-2</v>
      </c>
    </row>
    <row r="51" spans="1:15" ht="12.75" customHeight="1" x14ac:dyDescent="0.2">
      <c r="A51" s="175">
        <v>41</v>
      </c>
      <c r="B51" s="136" t="s">
        <v>54</v>
      </c>
      <c r="C51" s="136">
        <v>0</v>
      </c>
      <c r="D51" s="136">
        <v>0</v>
      </c>
      <c r="E51" s="136">
        <v>0</v>
      </c>
      <c r="F51" s="136">
        <v>0</v>
      </c>
      <c r="G51" s="136">
        <v>19</v>
      </c>
      <c r="H51" s="136">
        <v>0.17</v>
      </c>
      <c r="I51" s="136">
        <f t="shared" si="1"/>
        <v>19</v>
      </c>
      <c r="J51" s="136">
        <f t="shared" si="2"/>
        <v>0.17</v>
      </c>
      <c r="K51" s="222">
        <f>J51*100/NPS_OS_8!N51</f>
        <v>5.8622711127969927E-2</v>
      </c>
      <c r="L51" s="225">
        <f>NPA_PS_14!O51+NPA_NPS_15!I51</f>
        <v>40634</v>
      </c>
      <c r="M51" s="225">
        <f>NPA_PS_14!P51+NPA_NPS_15!J51</f>
        <v>78.500000000000014</v>
      </c>
      <c r="N51" s="225">
        <f>L51-NPA_13!C51</f>
        <v>0</v>
      </c>
      <c r="O51" s="225">
        <f>M51-NPA_13!D51</f>
        <v>0</v>
      </c>
    </row>
    <row r="52" spans="1:15" ht="12.75" customHeight="1" x14ac:dyDescent="0.2">
      <c r="A52" s="175">
        <v>42</v>
      </c>
      <c r="B52" s="136" t="s">
        <v>55</v>
      </c>
      <c r="C52" s="136">
        <v>0</v>
      </c>
      <c r="D52" s="136">
        <v>0</v>
      </c>
      <c r="E52" s="136">
        <v>0</v>
      </c>
      <c r="F52" s="136">
        <v>0</v>
      </c>
      <c r="G52" s="136">
        <v>966</v>
      </c>
      <c r="H52" s="136">
        <v>666</v>
      </c>
      <c r="I52" s="136">
        <f t="shared" si="1"/>
        <v>966</v>
      </c>
      <c r="J52" s="136">
        <f t="shared" si="2"/>
        <v>666</v>
      </c>
      <c r="K52" s="222">
        <f>J52*100/NPS_OS_8!N52</f>
        <v>4.9417526155672631</v>
      </c>
      <c r="L52" s="225">
        <f>NPA_PS_14!O52+NPA_NPS_15!I52</f>
        <v>25842</v>
      </c>
      <c r="M52" s="225">
        <f>NPA_PS_14!P52+NPA_NPS_15!J52</f>
        <v>7971</v>
      </c>
      <c r="N52" s="225">
        <f>L52-NPA_13!C52</f>
        <v>0</v>
      </c>
      <c r="O52" s="225">
        <f>M52-NPA_13!D52</f>
        <v>0</v>
      </c>
    </row>
    <row r="53" spans="1:15" ht="12.75" customHeight="1" x14ac:dyDescent="0.2">
      <c r="A53" s="175">
        <v>43</v>
      </c>
      <c r="B53" s="136" t="s">
        <v>56</v>
      </c>
      <c r="C53" s="136">
        <v>2</v>
      </c>
      <c r="D53" s="136">
        <v>38.17</v>
      </c>
      <c r="E53" s="136">
        <v>0</v>
      </c>
      <c r="F53" s="136">
        <v>0</v>
      </c>
      <c r="G53" s="136">
        <v>3465</v>
      </c>
      <c r="H53" s="136">
        <v>235.77</v>
      </c>
      <c r="I53" s="136">
        <f t="shared" si="1"/>
        <v>3467</v>
      </c>
      <c r="J53" s="136">
        <f t="shared" si="2"/>
        <v>273.94</v>
      </c>
      <c r="K53" s="222">
        <f>J53*100/NPS_OS_8!N53</f>
        <v>4.4241313318098499</v>
      </c>
      <c r="L53" s="225">
        <f>NPA_PS_14!O53+NPA_NPS_15!I53</f>
        <v>20489</v>
      </c>
      <c r="M53" s="225">
        <f>NPA_PS_14!P53+NPA_NPS_15!J53</f>
        <v>2957.9900000000002</v>
      </c>
      <c r="N53" s="225">
        <f>L53-NPA_13!C53</f>
        <v>0</v>
      </c>
      <c r="O53" s="225">
        <f>M53-NPA_13!D53</f>
        <v>1.0000000000218279E-2</v>
      </c>
    </row>
    <row r="54" spans="1:15" ht="12.75" customHeight="1" x14ac:dyDescent="0.2">
      <c r="A54" s="175">
        <v>44</v>
      </c>
      <c r="B54" s="136" t="s">
        <v>57</v>
      </c>
      <c r="C54" s="136">
        <v>14</v>
      </c>
      <c r="D54" s="136">
        <v>3.44</v>
      </c>
      <c r="E54" s="136">
        <v>0</v>
      </c>
      <c r="F54" s="136">
        <v>0</v>
      </c>
      <c r="G54" s="136">
        <v>439</v>
      </c>
      <c r="H54" s="136">
        <v>90.71</v>
      </c>
      <c r="I54" s="136">
        <f t="shared" si="1"/>
        <v>453</v>
      </c>
      <c r="J54" s="136">
        <f t="shared" si="2"/>
        <v>94.149999999999991</v>
      </c>
      <c r="K54" s="222">
        <f>J54*100/NPS_OS_8!N54</f>
        <v>2.4352139962081534</v>
      </c>
      <c r="L54" s="225">
        <f>NPA_PS_14!O54+NPA_NPS_15!I54</f>
        <v>13255</v>
      </c>
      <c r="M54" s="225">
        <f>NPA_PS_14!P54+NPA_NPS_15!J54</f>
        <v>1596.18</v>
      </c>
      <c r="N54" s="225">
        <f>L54-NPA_13!C54</f>
        <v>0</v>
      </c>
      <c r="O54" s="225">
        <f>M54-NPA_13!D54</f>
        <v>0</v>
      </c>
    </row>
    <row r="55" spans="1:15" ht="12.75" customHeight="1" x14ac:dyDescent="0.2">
      <c r="A55" s="175">
        <v>45</v>
      </c>
      <c r="B55" s="136" t="s">
        <v>58</v>
      </c>
      <c r="C55" s="136">
        <v>0</v>
      </c>
      <c r="D55" s="136">
        <v>0</v>
      </c>
      <c r="E55" s="136">
        <v>0</v>
      </c>
      <c r="F55" s="136">
        <v>0</v>
      </c>
      <c r="G55" s="136">
        <v>6</v>
      </c>
      <c r="H55" s="136">
        <v>25</v>
      </c>
      <c r="I55" s="136">
        <f t="shared" si="1"/>
        <v>6</v>
      </c>
      <c r="J55" s="136">
        <f t="shared" si="2"/>
        <v>25</v>
      </c>
      <c r="K55" s="222">
        <f>J55*100/NPS_OS_8!N55</f>
        <v>6.2034739454094296</v>
      </c>
      <c r="L55" s="225">
        <f>NPA_PS_14!O55+NPA_NPS_15!I55</f>
        <v>8612</v>
      </c>
      <c r="M55" s="225">
        <f>NPA_PS_14!P55+NPA_NPS_15!J55</f>
        <v>1818</v>
      </c>
      <c r="N55" s="225">
        <f>L55-NPA_13!C55</f>
        <v>0</v>
      </c>
      <c r="O55" s="225">
        <f>M55-NPA_13!D55</f>
        <v>0</v>
      </c>
    </row>
    <row r="56" spans="1:15" ht="12.75" customHeight="1" x14ac:dyDescent="0.2">
      <c r="A56" s="163"/>
      <c r="B56" s="144" t="s">
        <v>59</v>
      </c>
      <c r="C56" s="144">
        <f t="shared" ref="C56" si="10">SUM(C48:C55)</f>
        <v>18</v>
      </c>
      <c r="D56" s="144">
        <f t="shared" ref="D56:J56" si="11">SUM(D48:D55)</f>
        <v>105.88</v>
      </c>
      <c r="E56" s="144">
        <f t="shared" si="11"/>
        <v>0</v>
      </c>
      <c r="F56" s="144">
        <f t="shared" si="11"/>
        <v>0</v>
      </c>
      <c r="G56" s="144">
        <f t="shared" si="11"/>
        <v>7731</v>
      </c>
      <c r="H56" s="144">
        <f t="shared" si="11"/>
        <v>5130.91</v>
      </c>
      <c r="I56" s="144">
        <f t="shared" si="11"/>
        <v>7749</v>
      </c>
      <c r="J56" s="144">
        <f t="shared" si="11"/>
        <v>5236.7899999999991</v>
      </c>
      <c r="K56" s="223">
        <f>J56*100/NPS_OS_8!N56</f>
        <v>4.0206959361318653</v>
      </c>
      <c r="L56" s="225">
        <f>NPA_PS_14!O56+NPA_NPS_15!I56</f>
        <v>153265</v>
      </c>
      <c r="M56" s="225">
        <f>NPA_PS_14!P56+NPA_NPS_15!J56</f>
        <v>47396.350000000006</v>
      </c>
      <c r="N56" s="225">
        <f>L56-NPA_13!C56</f>
        <v>0</v>
      </c>
      <c r="O56" s="225">
        <f>M56-NPA_13!D56</f>
        <v>0</v>
      </c>
    </row>
    <row r="57" spans="1:15" ht="12.75" customHeight="1" x14ac:dyDescent="0.2">
      <c r="A57" s="135"/>
      <c r="B57" s="207" t="s">
        <v>7</v>
      </c>
      <c r="C57" s="144">
        <f t="shared" ref="C57" si="12">C56+C47+C45+C42</f>
        <v>2516</v>
      </c>
      <c r="D57" s="144">
        <f t="shared" ref="D57:J57" si="13">D56+D47+D45+D42</f>
        <v>22946.909999999996</v>
      </c>
      <c r="E57" s="144">
        <f t="shared" si="13"/>
        <v>226</v>
      </c>
      <c r="F57" s="144">
        <f t="shared" si="13"/>
        <v>181.60999999999999</v>
      </c>
      <c r="G57" s="144">
        <f t="shared" si="13"/>
        <v>327645</v>
      </c>
      <c r="H57" s="144">
        <f t="shared" si="13"/>
        <v>629347.08000000007</v>
      </c>
      <c r="I57" s="144">
        <f t="shared" si="13"/>
        <v>330387</v>
      </c>
      <c r="J57" s="144">
        <f t="shared" si="13"/>
        <v>652475.60000000009</v>
      </c>
      <c r="K57" s="223">
        <f>J57*100/NPS_OS_8!N57</f>
        <v>4.5461555787698096</v>
      </c>
      <c r="L57" s="225">
        <f>NPA_PS_14!O57+NPA_NPS_15!I57</f>
        <v>2660269</v>
      </c>
      <c r="M57" s="225">
        <f>NPA_PS_14!P57+NPA_NPS_15!J57</f>
        <v>3740867.6</v>
      </c>
      <c r="N57" s="225">
        <f>L57-NPA_13!C57</f>
        <v>0</v>
      </c>
      <c r="O57" s="225">
        <f>M57-NPA_13!D57</f>
        <v>-0.6235496997833252</v>
      </c>
    </row>
    <row r="58" spans="1:15" ht="12.75" customHeight="1" x14ac:dyDescent="0.2">
      <c r="A58" s="225"/>
      <c r="B58" s="225"/>
      <c r="C58" s="225"/>
      <c r="D58" s="225"/>
      <c r="E58" s="227" t="s">
        <v>62</v>
      </c>
      <c r="F58" s="225"/>
      <c r="G58" s="225"/>
      <c r="H58" s="225"/>
      <c r="I58" s="225"/>
      <c r="J58" s="225"/>
      <c r="K58" s="225"/>
      <c r="L58" s="225"/>
      <c r="M58" s="225"/>
      <c r="N58" s="225"/>
      <c r="O58" s="225"/>
    </row>
    <row r="59" spans="1:15" ht="12.75" customHeight="1" x14ac:dyDescent="0.2">
      <c r="A59" s="225"/>
      <c r="B59" s="225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</row>
    <row r="60" spans="1:15" ht="12.75" customHeight="1" x14ac:dyDescent="0.2">
      <c r="A60" s="225"/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</row>
    <row r="61" spans="1:15" ht="12.75" customHeight="1" x14ac:dyDescent="0.2">
      <c r="A61" s="225"/>
      <c r="B61" s="225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</row>
    <row r="62" spans="1:15" ht="12.75" customHeight="1" x14ac:dyDescent="0.2">
      <c r="A62" s="225"/>
      <c r="B62" s="225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</row>
    <row r="63" spans="1:15" ht="12.75" customHeight="1" x14ac:dyDescent="0.2">
      <c r="A63" s="225"/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</row>
    <row r="64" spans="1:15" ht="12.75" customHeight="1" x14ac:dyDescent="0.2">
      <c r="A64" s="225"/>
      <c r="B64" s="225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</row>
    <row r="65" spans="1:15" ht="12.75" customHeight="1" x14ac:dyDescent="0.2">
      <c r="A65" s="225"/>
      <c r="B65" s="225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</row>
    <row r="66" spans="1:15" ht="12.75" customHeight="1" x14ac:dyDescent="0.2">
      <c r="A66" s="225"/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</row>
    <row r="67" spans="1:15" ht="12.75" customHeight="1" x14ac:dyDescent="0.2">
      <c r="A67" s="225"/>
      <c r="B67" s="225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</row>
    <row r="68" spans="1:15" ht="12.75" customHeight="1" x14ac:dyDescent="0.2">
      <c r="A68" s="225"/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</row>
    <row r="69" spans="1:15" ht="12.75" customHeight="1" x14ac:dyDescent="0.2">
      <c r="A69" s="225"/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</row>
    <row r="70" spans="1:15" ht="12.75" customHeight="1" x14ac:dyDescent="0.2">
      <c r="A70" s="225"/>
      <c r="B70" s="225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</row>
    <row r="71" spans="1:15" ht="12.75" customHeight="1" x14ac:dyDescent="0.2">
      <c r="A71" s="225"/>
      <c r="B71" s="225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</row>
    <row r="72" spans="1:15" ht="12.75" customHeight="1" x14ac:dyDescent="0.2">
      <c r="A72" s="225"/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</row>
    <row r="73" spans="1:15" ht="12.75" customHeight="1" x14ac:dyDescent="0.2">
      <c r="A73" s="225"/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</row>
    <row r="74" spans="1:15" ht="12.75" customHeight="1" x14ac:dyDescent="0.2">
      <c r="A74" s="225"/>
      <c r="B74" s="225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</row>
    <row r="75" spans="1:15" ht="12.75" customHeight="1" x14ac:dyDescent="0.2">
      <c r="A75" s="225"/>
      <c r="B75" s="225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</row>
    <row r="76" spans="1:15" ht="12.75" customHeight="1" x14ac:dyDescent="0.2">
      <c r="A76" s="225"/>
      <c r="B76" s="225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</row>
    <row r="77" spans="1:15" ht="12.75" customHeight="1" x14ac:dyDescent="0.2">
      <c r="A77" s="225"/>
      <c r="B77" s="225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</row>
    <row r="78" spans="1:15" ht="12.75" customHeight="1" x14ac:dyDescent="0.2">
      <c r="A78" s="225"/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</row>
    <row r="79" spans="1:15" ht="12.75" customHeight="1" x14ac:dyDescent="0.2">
      <c r="A79" s="225"/>
      <c r="B79" s="225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</row>
    <row r="80" spans="1:15" ht="12.75" customHeight="1" x14ac:dyDescent="0.2">
      <c r="A80" s="225"/>
      <c r="B80" s="225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</row>
    <row r="81" spans="1:15" ht="12.75" customHeight="1" x14ac:dyDescent="0.2">
      <c r="A81" s="225"/>
      <c r="B81" s="225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</row>
    <row r="82" spans="1:15" ht="12.75" customHeight="1" x14ac:dyDescent="0.2">
      <c r="A82" s="225"/>
      <c r="B82" s="225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</row>
    <row r="83" spans="1:15" ht="12.75" customHeight="1" x14ac:dyDescent="0.2">
      <c r="A83" s="225"/>
      <c r="B83" s="225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</row>
    <row r="84" spans="1:15" ht="12.75" customHeight="1" x14ac:dyDescent="0.2">
      <c r="A84" s="225"/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</row>
    <row r="85" spans="1:15" ht="12.75" customHeight="1" x14ac:dyDescent="0.2">
      <c r="A85" s="225"/>
      <c r="B85" s="225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</row>
    <row r="86" spans="1:15" ht="12.75" customHeight="1" x14ac:dyDescent="0.2">
      <c r="A86" s="225"/>
      <c r="B86" s="225"/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</row>
    <row r="87" spans="1:15" ht="12.75" customHeight="1" x14ac:dyDescent="0.2">
      <c r="A87" s="225"/>
      <c r="B87" s="225"/>
      <c r="C87" s="225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</row>
    <row r="88" spans="1:15" ht="12.75" customHeight="1" x14ac:dyDescent="0.2">
      <c r="A88" s="225"/>
      <c r="B88" s="225"/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</row>
    <row r="89" spans="1:15" ht="12.75" customHeight="1" x14ac:dyDescent="0.2">
      <c r="A89" s="225"/>
      <c r="B89" s="225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</row>
    <row r="90" spans="1:15" ht="12.75" customHeight="1" x14ac:dyDescent="0.2">
      <c r="A90" s="225"/>
      <c r="B90" s="225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</row>
    <row r="91" spans="1:15" ht="12.75" customHeight="1" x14ac:dyDescent="0.2">
      <c r="A91" s="225"/>
      <c r="B91" s="225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</row>
    <row r="92" spans="1:15" ht="12.75" customHeight="1" x14ac:dyDescent="0.2">
      <c r="A92" s="225"/>
      <c r="B92" s="225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</row>
    <row r="93" spans="1:15" ht="12.75" customHeight="1" x14ac:dyDescent="0.2">
      <c r="A93" s="225"/>
      <c r="B93" s="225"/>
      <c r="C93" s="225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</row>
    <row r="94" spans="1:15" ht="12.75" customHeight="1" x14ac:dyDescent="0.2">
      <c r="A94" s="225"/>
      <c r="B94" s="225"/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</row>
    <row r="95" spans="1:15" ht="12.75" customHeight="1" x14ac:dyDescent="0.2">
      <c r="A95" s="225"/>
      <c r="B95" s="225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</row>
    <row r="96" spans="1:15" ht="12.75" customHeight="1" x14ac:dyDescent="0.2">
      <c r="A96" s="225"/>
      <c r="B96" s="225"/>
      <c r="C96" s="22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</row>
    <row r="97" spans="1:15" ht="12.75" customHeight="1" x14ac:dyDescent="0.2">
      <c r="A97" s="225"/>
      <c r="B97" s="225"/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</row>
    <row r="98" spans="1:15" ht="12.75" customHeight="1" x14ac:dyDescent="0.2">
      <c r="A98" s="225"/>
      <c r="B98" s="225"/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</row>
    <row r="99" spans="1:15" ht="12.75" customHeight="1" x14ac:dyDescent="0.2">
      <c r="A99" s="225"/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</row>
    <row r="100" spans="1:15" ht="12.75" customHeight="1" x14ac:dyDescent="0.2">
      <c r="A100" s="225"/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</row>
  </sheetData>
  <mergeCells count="9">
    <mergeCell ref="G4:H4"/>
    <mergeCell ref="G3:H3"/>
    <mergeCell ref="A4:A5"/>
    <mergeCell ref="B4:B5"/>
    <mergeCell ref="A1:J1"/>
    <mergeCell ref="A2:J2"/>
    <mergeCell ref="I4:J4"/>
    <mergeCell ref="C4:D4"/>
    <mergeCell ref="E4:F4"/>
  </mergeCells>
  <conditionalFormatting sqref="K6:K57">
    <cfRule type="cellIs" dxfId="13" priority="2" operator="greaterThan">
      <formula>100</formula>
    </cfRule>
  </conditionalFormatting>
  <pageMargins left="1.1811023622047245" right="0.43307086614173229" top="0.51181102362204722" bottom="0.23622047244094491" header="0" footer="0"/>
  <pageSetup scale="8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8BFDF"/>
  </sheetPr>
  <dimension ref="A1:AC100"/>
  <sheetViews>
    <sheetView zoomScaleNormal="10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R58" sqref="R58:V58"/>
    </sheetView>
  </sheetViews>
  <sheetFormatPr defaultColWidth="14.42578125" defaultRowHeight="15" customHeight="1" x14ac:dyDescent="0.2"/>
  <cols>
    <col min="1" max="1" width="4.140625" style="110" customWidth="1"/>
    <col min="2" max="2" width="20.5703125" style="110" customWidth="1"/>
    <col min="3" max="3" width="7.140625" style="110" customWidth="1"/>
    <col min="4" max="4" width="7.5703125" style="110" customWidth="1"/>
    <col min="5" max="5" width="7" style="110" customWidth="1"/>
    <col min="6" max="6" width="7.7109375" style="110" customWidth="1"/>
    <col min="7" max="7" width="7" style="110" customWidth="1"/>
    <col min="8" max="8" width="6" style="110" customWidth="1"/>
    <col min="9" max="9" width="6.7109375" style="110" customWidth="1"/>
    <col min="10" max="10" width="6.85546875" style="110" customWidth="1"/>
    <col min="11" max="11" width="7" style="110" customWidth="1"/>
    <col min="12" max="12" width="6.85546875" style="110" customWidth="1"/>
    <col min="13" max="13" width="7" style="110" customWidth="1"/>
    <col min="14" max="14" width="9" style="110" customWidth="1"/>
    <col min="15" max="15" width="7.7109375" style="110" customWidth="1"/>
    <col min="16" max="16" width="9" style="110" customWidth="1"/>
    <col min="17" max="17" width="7" style="110" customWidth="1"/>
    <col min="18" max="18" width="7.42578125" style="110" customWidth="1"/>
    <col min="19" max="19" width="5.5703125" style="110" customWidth="1"/>
    <col min="20" max="21" width="7" style="110" customWidth="1"/>
    <col min="22" max="22" width="5.7109375" style="110" customWidth="1"/>
    <col min="23" max="23" width="7" style="110" customWidth="1"/>
    <col min="24" max="24" width="8.5703125" style="110" customWidth="1"/>
    <col min="25" max="25" width="8" style="110" customWidth="1"/>
    <col min="26" max="26" width="7.42578125" style="110" customWidth="1"/>
    <col min="27" max="27" width="5.85546875" style="110" customWidth="1"/>
    <col min="28" max="28" width="7.42578125" style="201" customWidth="1"/>
    <col min="29" max="29" width="7.42578125" style="110" customWidth="1"/>
    <col min="30" max="16384" width="14.42578125" style="110"/>
  </cols>
  <sheetData>
    <row r="1" spans="1:29" ht="18.75" customHeight="1" x14ac:dyDescent="0.2">
      <c r="A1" s="465" t="s">
        <v>189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233"/>
      <c r="AC1" s="220"/>
    </row>
    <row r="2" spans="1:29" ht="12.75" customHeight="1" x14ac:dyDescent="0.2">
      <c r="A2" s="466" t="s">
        <v>190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233"/>
      <c r="AC2" s="220"/>
    </row>
    <row r="3" spans="1:29" ht="14.25" customHeight="1" x14ac:dyDescent="0.2">
      <c r="A3" s="234"/>
      <c r="B3" s="235" t="s">
        <v>64</v>
      </c>
      <c r="C3" s="458" t="s">
        <v>191</v>
      </c>
      <c r="D3" s="459"/>
      <c r="E3" s="459"/>
      <c r="F3" s="459"/>
      <c r="G3" s="460"/>
      <c r="H3" s="458" t="s">
        <v>192</v>
      </c>
      <c r="I3" s="459"/>
      <c r="J3" s="459"/>
      <c r="K3" s="459"/>
      <c r="L3" s="460"/>
      <c r="M3" s="458" t="s">
        <v>193</v>
      </c>
      <c r="N3" s="459"/>
      <c r="O3" s="459"/>
      <c r="P3" s="459"/>
      <c r="Q3" s="460"/>
      <c r="R3" s="458" t="s">
        <v>194</v>
      </c>
      <c r="S3" s="459"/>
      <c r="T3" s="459"/>
      <c r="U3" s="459"/>
      <c r="V3" s="460"/>
      <c r="W3" s="458" t="s">
        <v>195</v>
      </c>
      <c r="X3" s="459"/>
      <c r="Y3" s="459"/>
      <c r="Z3" s="459"/>
      <c r="AA3" s="460"/>
      <c r="AB3" s="249"/>
      <c r="AC3" s="230"/>
    </row>
    <row r="4" spans="1:29" ht="12" customHeight="1" x14ac:dyDescent="0.2">
      <c r="A4" s="462" t="s">
        <v>196</v>
      </c>
      <c r="B4" s="462" t="s">
        <v>3</v>
      </c>
      <c r="C4" s="464" t="s">
        <v>197</v>
      </c>
      <c r="D4" s="460"/>
      <c r="E4" s="464" t="s">
        <v>198</v>
      </c>
      <c r="F4" s="460"/>
      <c r="G4" s="462" t="s">
        <v>177</v>
      </c>
      <c r="H4" s="464" t="s">
        <v>197</v>
      </c>
      <c r="I4" s="460"/>
      <c r="J4" s="464" t="s">
        <v>198</v>
      </c>
      <c r="K4" s="460"/>
      <c r="L4" s="462" t="s">
        <v>177</v>
      </c>
      <c r="M4" s="464" t="s">
        <v>197</v>
      </c>
      <c r="N4" s="460"/>
      <c r="O4" s="464" t="s">
        <v>198</v>
      </c>
      <c r="P4" s="460"/>
      <c r="Q4" s="462" t="s">
        <v>199</v>
      </c>
      <c r="R4" s="464" t="s">
        <v>197</v>
      </c>
      <c r="S4" s="460"/>
      <c r="T4" s="464" t="s">
        <v>198</v>
      </c>
      <c r="U4" s="460"/>
      <c r="V4" s="462" t="s">
        <v>199</v>
      </c>
      <c r="W4" s="464" t="s">
        <v>197</v>
      </c>
      <c r="X4" s="460"/>
      <c r="Y4" s="464" t="s">
        <v>198</v>
      </c>
      <c r="Z4" s="460"/>
      <c r="AA4" s="462" t="s">
        <v>199</v>
      </c>
      <c r="AB4" s="233"/>
      <c r="AC4" s="220"/>
    </row>
    <row r="5" spans="1:29" ht="12" customHeight="1" x14ac:dyDescent="0.2">
      <c r="A5" s="463"/>
      <c r="B5" s="463"/>
      <c r="C5" s="236" t="s">
        <v>200</v>
      </c>
      <c r="D5" s="236" t="s">
        <v>201</v>
      </c>
      <c r="E5" s="236" t="s">
        <v>200</v>
      </c>
      <c r="F5" s="236" t="s">
        <v>201</v>
      </c>
      <c r="G5" s="463"/>
      <c r="H5" s="236" t="s">
        <v>200</v>
      </c>
      <c r="I5" s="236" t="s">
        <v>201</v>
      </c>
      <c r="J5" s="236" t="s">
        <v>200</v>
      </c>
      <c r="K5" s="236" t="s">
        <v>201</v>
      </c>
      <c r="L5" s="463"/>
      <c r="M5" s="236" t="s">
        <v>200</v>
      </c>
      <c r="N5" s="236" t="s">
        <v>201</v>
      </c>
      <c r="O5" s="236" t="s">
        <v>200</v>
      </c>
      <c r="P5" s="236" t="s">
        <v>201</v>
      </c>
      <c r="Q5" s="463"/>
      <c r="R5" s="236" t="s">
        <v>200</v>
      </c>
      <c r="S5" s="236" t="s">
        <v>201</v>
      </c>
      <c r="T5" s="236" t="s">
        <v>200</v>
      </c>
      <c r="U5" s="236" t="s">
        <v>201</v>
      </c>
      <c r="V5" s="463"/>
      <c r="W5" s="236" t="s">
        <v>200</v>
      </c>
      <c r="X5" s="236" t="s">
        <v>201</v>
      </c>
      <c r="Y5" s="236" t="s">
        <v>200</v>
      </c>
      <c r="Z5" s="236" t="s">
        <v>201</v>
      </c>
      <c r="AA5" s="463"/>
      <c r="AB5" s="233"/>
      <c r="AC5" s="220"/>
    </row>
    <row r="6" spans="1:29" ht="12" customHeight="1" x14ac:dyDescent="0.2">
      <c r="A6" s="237">
        <v>1</v>
      </c>
      <c r="B6" s="238" t="s">
        <v>9</v>
      </c>
      <c r="C6" s="239">
        <v>3986</v>
      </c>
      <c r="D6" s="239">
        <v>5549</v>
      </c>
      <c r="E6" s="239">
        <v>17942</v>
      </c>
      <c r="F6" s="239">
        <v>40845</v>
      </c>
      <c r="G6" s="240">
        <f t="shared" ref="G6:G18" si="0">D6*100/F6</f>
        <v>13.58550618190721</v>
      </c>
      <c r="H6" s="239">
        <v>1257</v>
      </c>
      <c r="I6" s="239">
        <v>5341</v>
      </c>
      <c r="J6" s="239">
        <v>7243</v>
      </c>
      <c r="K6" s="239">
        <v>50648</v>
      </c>
      <c r="L6" s="240">
        <f t="shared" ref="L6:L19" si="1">I6*100/K6</f>
        <v>10.545332490917707</v>
      </c>
      <c r="M6" s="239">
        <v>14177</v>
      </c>
      <c r="N6" s="239">
        <v>9189</v>
      </c>
      <c r="O6" s="239">
        <v>19941</v>
      </c>
      <c r="P6" s="239">
        <v>12332</v>
      </c>
      <c r="Q6" s="240">
        <f t="shared" ref="Q6:Q8" si="2">N6*100/P6</f>
        <v>74.513460914693482</v>
      </c>
      <c r="R6" s="239">
        <v>261</v>
      </c>
      <c r="S6" s="239">
        <v>129</v>
      </c>
      <c r="T6" s="239">
        <v>3562</v>
      </c>
      <c r="U6" s="239">
        <v>4874</v>
      </c>
      <c r="V6" s="240">
        <f t="shared" ref="V6:V18" si="3">S6*100/U6</f>
        <v>2.646696758309397</v>
      </c>
      <c r="W6" s="239">
        <v>7652</v>
      </c>
      <c r="X6" s="239">
        <v>10211</v>
      </c>
      <c r="Y6" s="239">
        <v>51423</v>
      </c>
      <c r="Z6" s="239">
        <v>82374</v>
      </c>
      <c r="AA6" s="240">
        <f t="shared" ref="AA6:AA57" si="4">X6*100/Z6</f>
        <v>12.395901619443029</v>
      </c>
      <c r="AB6" s="233"/>
      <c r="AC6" s="220"/>
    </row>
    <row r="7" spans="1:29" ht="12" customHeight="1" x14ac:dyDescent="0.2">
      <c r="A7" s="237">
        <v>2</v>
      </c>
      <c r="B7" s="238" t="s">
        <v>10</v>
      </c>
      <c r="C7" s="239">
        <v>1383</v>
      </c>
      <c r="D7" s="239">
        <v>8257</v>
      </c>
      <c r="E7" s="239">
        <v>9611</v>
      </c>
      <c r="F7" s="239">
        <v>108313</v>
      </c>
      <c r="G7" s="240">
        <f t="shared" si="0"/>
        <v>7.6232769842955141</v>
      </c>
      <c r="H7" s="239">
        <v>501</v>
      </c>
      <c r="I7" s="239">
        <v>1987</v>
      </c>
      <c r="J7" s="239">
        <v>2170</v>
      </c>
      <c r="K7" s="239">
        <v>9959</v>
      </c>
      <c r="L7" s="240">
        <f t="shared" si="1"/>
        <v>19.951802389798171</v>
      </c>
      <c r="M7" s="239">
        <v>22186</v>
      </c>
      <c r="N7" s="239">
        <v>13771</v>
      </c>
      <c r="O7" s="239">
        <v>54661</v>
      </c>
      <c r="P7" s="239">
        <v>26765</v>
      </c>
      <c r="Q7" s="240">
        <f t="shared" si="2"/>
        <v>51.45152251074164</v>
      </c>
      <c r="R7" s="239">
        <v>1071</v>
      </c>
      <c r="S7" s="239">
        <v>800</v>
      </c>
      <c r="T7" s="239">
        <v>7354</v>
      </c>
      <c r="U7" s="239">
        <v>7478</v>
      </c>
      <c r="V7" s="240">
        <f t="shared" si="3"/>
        <v>10.698047606311848</v>
      </c>
      <c r="W7" s="239">
        <v>29087</v>
      </c>
      <c r="X7" s="239">
        <v>21474</v>
      </c>
      <c r="Y7" s="239">
        <v>257494</v>
      </c>
      <c r="Z7" s="239">
        <v>161255</v>
      </c>
      <c r="AA7" s="240">
        <f t="shared" si="4"/>
        <v>13.31679637840687</v>
      </c>
      <c r="AB7" s="233"/>
      <c r="AC7" s="220"/>
    </row>
    <row r="8" spans="1:29" ht="12" customHeight="1" x14ac:dyDescent="0.2">
      <c r="A8" s="237">
        <v>3</v>
      </c>
      <c r="B8" s="238" t="s">
        <v>11</v>
      </c>
      <c r="C8" s="239">
        <v>128</v>
      </c>
      <c r="D8" s="239">
        <v>240</v>
      </c>
      <c r="E8" s="239">
        <v>2660</v>
      </c>
      <c r="F8" s="239">
        <v>5713</v>
      </c>
      <c r="G8" s="240">
        <f t="shared" si="0"/>
        <v>4.2009452126728517</v>
      </c>
      <c r="H8" s="239">
        <v>57</v>
      </c>
      <c r="I8" s="239">
        <v>107</v>
      </c>
      <c r="J8" s="239">
        <v>189</v>
      </c>
      <c r="K8" s="239">
        <v>573</v>
      </c>
      <c r="L8" s="240">
        <f t="shared" si="1"/>
        <v>18.673647469458988</v>
      </c>
      <c r="M8" s="239">
        <v>7285</v>
      </c>
      <c r="N8" s="239">
        <v>4335</v>
      </c>
      <c r="O8" s="239">
        <v>14146</v>
      </c>
      <c r="P8" s="239">
        <v>8417</v>
      </c>
      <c r="Q8" s="240">
        <f t="shared" si="2"/>
        <v>51.502910775810861</v>
      </c>
      <c r="R8" s="239">
        <v>234</v>
      </c>
      <c r="S8" s="239">
        <v>174</v>
      </c>
      <c r="T8" s="239">
        <v>1770</v>
      </c>
      <c r="U8" s="239">
        <v>1846</v>
      </c>
      <c r="V8" s="240">
        <f t="shared" si="3"/>
        <v>9.4257854821235103</v>
      </c>
      <c r="W8" s="239">
        <v>3635</v>
      </c>
      <c r="X8" s="239">
        <v>4125</v>
      </c>
      <c r="Y8" s="239">
        <v>17116</v>
      </c>
      <c r="Z8" s="239">
        <v>21513</v>
      </c>
      <c r="AA8" s="240">
        <f t="shared" si="4"/>
        <v>19.174452656533258</v>
      </c>
      <c r="AB8" s="233"/>
      <c r="AC8" s="220"/>
    </row>
    <row r="9" spans="1:29" ht="12" customHeight="1" x14ac:dyDescent="0.2">
      <c r="A9" s="237">
        <v>4</v>
      </c>
      <c r="B9" s="238" t="s">
        <v>12</v>
      </c>
      <c r="C9" s="239">
        <v>389</v>
      </c>
      <c r="D9" s="239">
        <v>785</v>
      </c>
      <c r="E9" s="239">
        <v>3269</v>
      </c>
      <c r="F9" s="239">
        <v>9179</v>
      </c>
      <c r="G9" s="240">
        <f t="shared" si="0"/>
        <v>8.5521298616407009</v>
      </c>
      <c r="H9" s="239">
        <v>359</v>
      </c>
      <c r="I9" s="239">
        <v>763</v>
      </c>
      <c r="J9" s="239">
        <v>1706</v>
      </c>
      <c r="K9" s="239">
        <v>8065</v>
      </c>
      <c r="L9" s="240">
        <f t="shared" si="1"/>
        <v>9.4606323620582771</v>
      </c>
      <c r="M9" s="239">
        <v>0</v>
      </c>
      <c r="N9" s="239">
        <v>0</v>
      </c>
      <c r="O9" s="239">
        <v>0</v>
      </c>
      <c r="P9" s="239">
        <v>0</v>
      </c>
      <c r="Q9" s="240">
        <v>0</v>
      </c>
      <c r="R9" s="239">
        <v>229</v>
      </c>
      <c r="S9" s="239">
        <v>215</v>
      </c>
      <c r="T9" s="239">
        <v>1575</v>
      </c>
      <c r="U9" s="239">
        <v>1318</v>
      </c>
      <c r="V9" s="240">
        <f t="shared" si="3"/>
        <v>16.312594840667678</v>
      </c>
      <c r="W9" s="239">
        <v>12699</v>
      </c>
      <c r="X9" s="239">
        <v>16089</v>
      </c>
      <c r="Y9" s="239">
        <v>52356</v>
      </c>
      <c r="Z9" s="239">
        <v>88441</v>
      </c>
      <c r="AA9" s="240">
        <f t="shared" si="4"/>
        <v>18.191788876199954</v>
      </c>
      <c r="AB9" s="233"/>
      <c r="AC9" s="220"/>
    </row>
    <row r="10" spans="1:29" ht="12" customHeight="1" x14ac:dyDescent="0.2">
      <c r="A10" s="237">
        <v>5</v>
      </c>
      <c r="B10" s="238" t="s">
        <v>13</v>
      </c>
      <c r="C10" s="239">
        <v>3914</v>
      </c>
      <c r="D10" s="239">
        <v>7494</v>
      </c>
      <c r="E10" s="239">
        <v>20420</v>
      </c>
      <c r="F10" s="239">
        <v>53071</v>
      </c>
      <c r="G10" s="240">
        <f t="shared" si="0"/>
        <v>14.120706223738011</v>
      </c>
      <c r="H10" s="239">
        <v>384</v>
      </c>
      <c r="I10" s="239">
        <v>1001</v>
      </c>
      <c r="J10" s="239">
        <v>2744</v>
      </c>
      <c r="K10" s="239">
        <v>15312</v>
      </c>
      <c r="L10" s="240">
        <f t="shared" si="1"/>
        <v>6.5373563218390807</v>
      </c>
      <c r="M10" s="239">
        <v>30399</v>
      </c>
      <c r="N10" s="239">
        <v>19099</v>
      </c>
      <c r="O10" s="239">
        <v>85603</v>
      </c>
      <c r="P10" s="239">
        <v>54747</v>
      </c>
      <c r="Q10" s="240">
        <f t="shared" ref="Q10:Q12" si="5">N10*100/P10</f>
        <v>34.885929822638687</v>
      </c>
      <c r="R10" s="239">
        <v>2171</v>
      </c>
      <c r="S10" s="239">
        <v>1646</v>
      </c>
      <c r="T10" s="239">
        <v>11912</v>
      </c>
      <c r="U10" s="239">
        <v>11254</v>
      </c>
      <c r="V10" s="240">
        <f t="shared" si="3"/>
        <v>14.625910787275636</v>
      </c>
      <c r="W10" s="239">
        <v>24039</v>
      </c>
      <c r="X10" s="239">
        <v>13162</v>
      </c>
      <c r="Y10" s="239">
        <v>155608</v>
      </c>
      <c r="Z10" s="239">
        <v>116278</v>
      </c>
      <c r="AA10" s="240">
        <f t="shared" si="4"/>
        <v>11.319424138702075</v>
      </c>
      <c r="AB10" s="233"/>
      <c r="AC10" s="220"/>
    </row>
    <row r="11" spans="1:29" ht="12" customHeight="1" x14ac:dyDescent="0.2">
      <c r="A11" s="241">
        <v>6</v>
      </c>
      <c r="B11" s="242" t="s">
        <v>14</v>
      </c>
      <c r="C11" s="243">
        <v>1554</v>
      </c>
      <c r="D11" s="243">
        <v>3454</v>
      </c>
      <c r="E11" s="243">
        <v>6824</v>
      </c>
      <c r="F11" s="243">
        <v>22054</v>
      </c>
      <c r="G11" s="244">
        <f t="shared" si="0"/>
        <v>15.661557994014691</v>
      </c>
      <c r="H11" s="243">
        <v>371</v>
      </c>
      <c r="I11" s="243">
        <v>1361</v>
      </c>
      <c r="J11" s="243">
        <v>1004</v>
      </c>
      <c r="K11" s="243">
        <v>4861</v>
      </c>
      <c r="L11" s="244">
        <f t="shared" si="1"/>
        <v>27.998354248097101</v>
      </c>
      <c r="M11" s="243">
        <v>5104</v>
      </c>
      <c r="N11" s="243">
        <v>4318</v>
      </c>
      <c r="O11" s="243">
        <v>10048</v>
      </c>
      <c r="P11" s="243">
        <v>7999</v>
      </c>
      <c r="Q11" s="244">
        <f t="shared" si="5"/>
        <v>53.98174771846481</v>
      </c>
      <c r="R11" s="243">
        <v>415</v>
      </c>
      <c r="S11" s="243">
        <v>478</v>
      </c>
      <c r="T11" s="243">
        <v>2634</v>
      </c>
      <c r="U11" s="243">
        <v>2453</v>
      </c>
      <c r="V11" s="244">
        <f t="shared" si="3"/>
        <v>19.486343253159397</v>
      </c>
      <c r="W11" s="243">
        <v>1550</v>
      </c>
      <c r="X11" s="243">
        <v>2221</v>
      </c>
      <c r="Y11" s="243">
        <v>8547</v>
      </c>
      <c r="Z11" s="243">
        <v>16814</v>
      </c>
      <c r="AA11" s="244">
        <f t="shared" si="4"/>
        <v>13.209230403235399</v>
      </c>
      <c r="AB11" s="233"/>
      <c r="AC11" s="231"/>
    </row>
    <row r="12" spans="1:29" ht="12" customHeight="1" x14ac:dyDescent="0.2">
      <c r="A12" s="237">
        <v>7</v>
      </c>
      <c r="B12" s="238" t="s">
        <v>15</v>
      </c>
      <c r="C12" s="239">
        <v>192</v>
      </c>
      <c r="D12" s="239">
        <v>534</v>
      </c>
      <c r="E12" s="239">
        <v>1409</v>
      </c>
      <c r="F12" s="239">
        <v>5228</v>
      </c>
      <c r="G12" s="240">
        <f t="shared" si="0"/>
        <v>10.214231063504208</v>
      </c>
      <c r="H12" s="239">
        <v>38</v>
      </c>
      <c r="I12" s="239">
        <v>170.27</v>
      </c>
      <c r="J12" s="239">
        <v>184</v>
      </c>
      <c r="K12" s="239">
        <v>917.18</v>
      </c>
      <c r="L12" s="240">
        <f t="shared" si="1"/>
        <v>18.564512963649449</v>
      </c>
      <c r="M12" s="239">
        <v>603</v>
      </c>
      <c r="N12" s="239">
        <v>436</v>
      </c>
      <c r="O12" s="239">
        <v>1900</v>
      </c>
      <c r="P12" s="239">
        <v>1693</v>
      </c>
      <c r="Q12" s="240">
        <f t="shared" si="5"/>
        <v>25.75310100413467</v>
      </c>
      <c r="R12" s="239">
        <v>0</v>
      </c>
      <c r="S12" s="239">
        <v>0</v>
      </c>
      <c r="T12" s="239">
        <v>58</v>
      </c>
      <c r="U12" s="239">
        <v>45.56</v>
      </c>
      <c r="V12" s="240">
        <f t="shared" si="3"/>
        <v>0</v>
      </c>
      <c r="W12" s="239">
        <v>316</v>
      </c>
      <c r="X12" s="239">
        <v>463.35</v>
      </c>
      <c r="Y12" s="239">
        <v>4546</v>
      </c>
      <c r="Z12" s="239">
        <v>6526.99</v>
      </c>
      <c r="AA12" s="240">
        <f t="shared" si="4"/>
        <v>7.0989843710500553</v>
      </c>
      <c r="AB12" s="233"/>
      <c r="AC12" s="220"/>
    </row>
    <row r="13" spans="1:29" ht="12" customHeight="1" x14ac:dyDescent="0.2">
      <c r="A13" s="237">
        <v>8</v>
      </c>
      <c r="B13" s="238" t="s">
        <v>16</v>
      </c>
      <c r="C13" s="239">
        <v>74</v>
      </c>
      <c r="D13" s="239">
        <v>194</v>
      </c>
      <c r="E13" s="239">
        <v>274</v>
      </c>
      <c r="F13" s="239">
        <v>758</v>
      </c>
      <c r="G13" s="240">
        <f t="shared" si="0"/>
        <v>25.593667546174142</v>
      </c>
      <c r="H13" s="239">
        <v>38</v>
      </c>
      <c r="I13" s="239">
        <v>139</v>
      </c>
      <c r="J13" s="239">
        <v>247</v>
      </c>
      <c r="K13" s="239">
        <v>866</v>
      </c>
      <c r="L13" s="240">
        <f t="shared" si="1"/>
        <v>16.05080831408776</v>
      </c>
      <c r="M13" s="239">
        <v>0</v>
      </c>
      <c r="N13" s="239">
        <v>0</v>
      </c>
      <c r="O13" s="239">
        <v>0</v>
      </c>
      <c r="P13" s="239">
        <v>0</v>
      </c>
      <c r="Q13" s="240">
        <v>0</v>
      </c>
      <c r="R13" s="239">
        <v>24</v>
      </c>
      <c r="S13" s="239">
        <v>11</v>
      </c>
      <c r="T13" s="239">
        <v>40</v>
      </c>
      <c r="U13" s="239">
        <v>22</v>
      </c>
      <c r="V13" s="240">
        <f t="shared" si="3"/>
        <v>50</v>
      </c>
      <c r="W13" s="239">
        <v>529</v>
      </c>
      <c r="X13" s="239">
        <v>944</v>
      </c>
      <c r="Y13" s="239">
        <v>1893</v>
      </c>
      <c r="Z13" s="239">
        <v>3744</v>
      </c>
      <c r="AA13" s="240">
        <f t="shared" si="4"/>
        <v>25.213675213675213</v>
      </c>
      <c r="AB13" s="233"/>
      <c r="AC13" s="220"/>
    </row>
    <row r="14" spans="1:29" ht="12" customHeight="1" x14ac:dyDescent="0.2">
      <c r="A14" s="237">
        <v>9</v>
      </c>
      <c r="B14" s="238" t="s">
        <v>17</v>
      </c>
      <c r="C14" s="239">
        <v>2698</v>
      </c>
      <c r="D14" s="239">
        <v>7213</v>
      </c>
      <c r="E14" s="239">
        <v>11851</v>
      </c>
      <c r="F14" s="239">
        <v>45875</v>
      </c>
      <c r="G14" s="240">
        <f t="shared" si="0"/>
        <v>15.723160762942779</v>
      </c>
      <c r="H14" s="239">
        <v>201</v>
      </c>
      <c r="I14" s="239">
        <v>1241</v>
      </c>
      <c r="J14" s="239">
        <v>2721</v>
      </c>
      <c r="K14" s="239">
        <v>12054</v>
      </c>
      <c r="L14" s="240">
        <f t="shared" si="1"/>
        <v>10.295337647254023</v>
      </c>
      <c r="M14" s="239">
        <v>4751</v>
      </c>
      <c r="N14" s="239">
        <v>4351</v>
      </c>
      <c r="O14" s="239">
        <v>33577</v>
      </c>
      <c r="P14" s="239">
        <v>24630</v>
      </c>
      <c r="Q14" s="240">
        <f t="shared" ref="Q14:Q15" si="6">N14*100/P14</f>
        <v>17.665448639870078</v>
      </c>
      <c r="R14" s="239">
        <v>658</v>
      </c>
      <c r="S14" s="239">
        <v>1109</v>
      </c>
      <c r="T14" s="239">
        <v>6338</v>
      </c>
      <c r="U14" s="239">
        <v>6458</v>
      </c>
      <c r="V14" s="240">
        <f t="shared" si="3"/>
        <v>17.17249922576649</v>
      </c>
      <c r="W14" s="239">
        <v>32141</v>
      </c>
      <c r="X14" s="239">
        <v>38765</v>
      </c>
      <c r="Y14" s="239">
        <v>87805</v>
      </c>
      <c r="Z14" s="239">
        <v>112241</v>
      </c>
      <c r="AA14" s="240">
        <f t="shared" si="4"/>
        <v>34.537290294990243</v>
      </c>
      <c r="AB14" s="233"/>
      <c r="AC14" s="220"/>
    </row>
    <row r="15" spans="1:29" ht="12" customHeight="1" x14ac:dyDescent="0.2">
      <c r="A15" s="237">
        <v>10</v>
      </c>
      <c r="B15" s="238" t="s">
        <v>18</v>
      </c>
      <c r="C15" s="239">
        <v>8013</v>
      </c>
      <c r="D15" s="239">
        <v>9318</v>
      </c>
      <c r="E15" s="239">
        <v>9110</v>
      </c>
      <c r="F15" s="239">
        <v>11114</v>
      </c>
      <c r="G15" s="240">
        <f t="shared" si="0"/>
        <v>83.84020154759763</v>
      </c>
      <c r="H15" s="239">
        <v>570</v>
      </c>
      <c r="I15" s="239">
        <v>1326</v>
      </c>
      <c r="J15" s="239">
        <v>1871</v>
      </c>
      <c r="K15" s="239">
        <v>7730</v>
      </c>
      <c r="L15" s="240">
        <f t="shared" si="1"/>
        <v>17.153945666235447</v>
      </c>
      <c r="M15" s="239">
        <v>40630</v>
      </c>
      <c r="N15" s="239">
        <v>28972</v>
      </c>
      <c r="O15" s="239">
        <v>111990</v>
      </c>
      <c r="P15" s="239">
        <v>76346</v>
      </c>
      <c r="Q15" s="240">
        <f t="shared" si="6"/>
        <v>37.948288057003644</v>
      </c>
      <c r="R15" s="239">
        <v>957</v>
      </c>
      <c r="S15" s="239">
        <v>582</v>
      </c>
      <c r="T15" s="239">
        <v>4690</v>
      </c>
      <c r="U15" s="239">
        <v>4341</v>
      </c>
      <c r="V15" s="240">
        <f t="shared" si="3"/>
        <v>13.407049067035246</v>
      </c>
      <c r="W15" s="239">
        <v>97872</v>
      </c>
      <c r="X15" s="239">
        <v>40501</v>
      </c>
      <c r="Y15" s="239">
        <v>236814</v>
      </c>
      <c r="Z15" s="239">
        <v>159071</v>
      </c>
      <c r="AA15" s="240">
        <f t="shared" si="4"/>
        <v>25.460957685561795</v>
      </c>
      <c r="AB15" s="233"/>
      <c r="AC15" s="220"/>
    </row>
    <row r="16" spans="1:29" ht="12" customHeight="1" x14ac:dyDescent="0.2">
      <c r="A16" s="237">
        <v>11</v>
      </c>
      <c r="B16" s="238" t="s">
        <v>19</v>
      </c>
      <c r="C16" s="239">
        <v>1480</v>
      </c>
      <c r="D16" s="239">
        <v>1061</v>
      </c>
      <c r="E16" s="239">
        <v>3236</v>
      </c>
      <c r="F16" s="239">
        <v>2158</v>
      </c>
      <c r="G16" s="240">
        <f t="shared" si="0"/>
        <v>49.165894346617236</v>
      </c>
      <c r="H16" s="239">
        <v>130</v>
      </c>
      <c r="I16" s="239">
        <v>241</v>
      </c>
      <c r="J16" s="239">
        <v>316</v>
      </c>
      <c r="K16" s="239">
        <v>649</v>
      </c>
      <c r="L16" s="240">
        <f t="shared" si="1"/>
        <v>37.134052388289675</v>
      </c>
      <c r="M16" s="239">
        <v>0</v>
      </c>
      <c r="N16" s="239">
        <v>0</v>
      </c>
      <c r="O16" s="239">
        <v>0</v>
      </c>
      <c r="P16" s="239">
        <v>0</v>
      </c>
      <c r="Q16" s="240">
        <v>0</v>
      </c>
      <c r="R16" s="239">
        <v>301</v>
      </c>
      <c r="S16" s="239">
        <v>141</v>
      </c>
      <c r="T16" s="239">
        <v>570</v>
      </c>
      <c r="U16" s="239">
        <v>513</v>
      </c>
      <c r="V16" s="240">
        <f t="shared" si="3"/>
        <v>27.485380116959064</v>
      </c>
      <c r="W16" s="239">
        <v>5123</v>
      </c>
      <c r="X16" s="239">
        <v>2230</v>
      </c>
      <c r="Y16" s="239">
        <v>19296</v>
      </c>
      <c r="Z16" s="239">
        <v>14918</v>
      </c>
      <c r="AA16" s="240">
        <f t="shared" si="4"/>
        <v>14.948384501943961</v>
      </c>
      <c r="AB16" s="233"/>
      <c r="AC16" s="220"/>
    </row>
    <row r="17" spans="1:29" ht="12" customHeight="1" x14ac:dyDescent="0.2">
      <c r="A17" s="237">
        <v>12</v>
      </c>
      <c r="B17" s="238" t="s">
        <v>20</v>
      </c>
      <c r="C17" s="239">
        <v>1176</v>
      </c>
      <c r="D17" s="239">
        <v>1347</v>
      </c>
      <c r="E17" s="239">
        <v>6501</v>
      </c>
      <c r="F17" s="239">
        <v>28099</v>
      </c>
      <c r="G17" s="240">
        <f t="shared" si="0"/>
        <v>4.7937649026655755</v>
      </c>
      <c r="H17" s="239">
        <v>631</v>
      </c>
      <c r="I17" s="239">
        <v>886</v>
      </c>
      <c r="J17" s="239">
        <v>1494</v>
      </c>
      <c r="K17" s="239">
        <v>4518</v>
      </c>
      <c r="L17" s="240">
        <f t="shared" si="1"/>
        <v>19.61044710048694</v>
      </c>
      <c r="M17" s="239">
        <v>11980</v>
      </c>
      <c r="N17" s="239">
        <v>6802</v>
      </c>
      <c r="O17" s="239">
        <v>26155</v>
      </c>
      <c r="P17" s="239">
        <v>14178</v>
      </c>
      <c r="Q17" s="240">
        <f t="shared" ref="Q17:Q18" si="7">N17*100/P17</f>
        <v>47.975737057412893</v>
      </c>
      <c r="R17" s="239">
        <v>3599</v>
      </c>
      <c r="S17" s="239">
        <v>3231</v>
      </c>
      <c r="T17" s="239">
        <v>9736</v>
      </c>
      <c r="U17" s="239">
        <v>7468</v>
      </c>
      <c r="V17" s="240">
        <f t="shared" si="3"/>
        <v>43.264595607927156</v>
      </c>
      <c r="W17" s="239">
        <v>8226</v>
      </c>
      <c r="X17" s="239">
        <v>11644</v>
      </c>
      <c r="Y17" s="239">
        <v>41616</v>
      </c>
      <c r="Z17" s="239">
        <v>78554</v>
      </c>
      <c r="AA17" s="240">
        <f t="shared" si="4"/>
        <v>14.822924357766633</v>
      </c>
      <c r="AB17" s="233"/>
      <c r="AC17" s="220"/>
    </row>
    <row r="18" spans="1:29" ht="12" customHeight="1" x14ac:dyDescent="0.2">
      <c r="A18" s="245"/>
      <c r="B18" s="246" t="s">
        <v>21</v>
      </c>
      <c r="C18" s="247">
        <f t="shared" ref="C18:F18" si="8">SUM(C6:C17)</f>
        <v>24987</v>
      </c>
      <c r="D18" s="247">
        <f t="shared" si="8"/>
        <v>45446</v>
      </c>
      <c r="E18" s="247">
        <f t="shared" si="8"/>
        <v>93107</v>
      </c>
      <c r="F18" s="247">
        <f t="shared" si="8"/>
        <v>332407</v>
      </c>
      <c r="G18" s="248">
        <f t="shared" si="0"/>
        <v>13.671793915290593</v>
      </c>
      <c r="H18" s="247">
        <f t="shared" ref="H18:K18" si="9">SUM(H6:H17)</f>
        <v>4537</v>
      </c>
      <c r="I18" s="247">
        <f t="shared" si="9"/>
        <v>14563.27</v>
      </c>
      <c r="J18" s="247">
        <f t="shared" si="9"/>
        <v>21889</v>
      </c>
      <c r="K18" s="247">
        <f t="shared" si="9"/>
        <v>116152.18</v>
      </c>
      <c r="L18" s="248">
        <f t="shared" si="1"/>
        <v>12.538094420612683</v>
      </c>
      <c r="M18" s="247">
        <f t="shared" ref="M18:P18" si="10">SUM(M6:M17)</f>
        <v>137115</v>
      </c>
      <c r="N18" s="247">
        <f t="shared" si="10"/>
        <v>91273</v>
      </c>
      <c r="O18" s="247">
        <f t="shared" si="10"/>
        <v>358021</v>
      </c>
      <c r="P18" s="247">
        <f t="shared" si="10"/>
        <v>227107</v>
      </c>
      <c r="Q18" s="248">
        <f t="shared" si="7"/>
        <v>40.189426129533658</v>
      </c>
      <c r="R18" s="247">
        <f t="shared" ref="R18:U18" si="11">SUM(R6:R17)</f>
        <v>9920</v>
      </c>
      <c r="S18" s="247">
        <f t="shared" si="11"/>
        <v>8516</v>
      </c>
      <c r="T18" s="247">
        <f t="shared" si="11"/>
        <v>50239</v>
      </c>
      <c r="U18" s="247">
        <f t="shared" si="11"/>
        <v>48070.559999999998</v>
      </c>
      <c r="V18" s="248">
        <f t="shared" si="3"/>
        <v>17.715624698360077</v>
      </c>
      <c r="W18" s="247">
        <f t="shared" ref="W18:Z18" si="12">SUM(W6:W17)</f>
        <v>222869</v>
      </c>
      <c r="X18" s="247">
        <f t="shared" si="12"/>
        <v>161829.35</v>
      </c>
      <c r="Y18" s="247">
        <f t="shared" si="12"/>
        <v>934514</v>
      </c>
      <c r="Z18" s="247">
        <f t="shared" si="12"/>
        <v>861729.99</v>
      </c>
      <c r="AA18" s="248">
        <f t="shared" si="4"/>
        <v>18.779588952219246</v>
      </c>
      <c r="AB18" s="233"/>
      <c r="AC18" s="221"/>
    </row>
    <row r="19" spans="1:29" ht="12" customHeight="1" x14ac:dyDescent="0.2">
      <c r="A19" s="237">
        <v>13</v>
      </c>
      <c r="B19" s="238" t="s">
        <v>22</v>
      </c>
      <c r="C19" s="239">
        <v>132</v>
      </c>
      <c r="D19" s="239">
        <v>75.34</v>
      </c>
      <c r="E19" s="239">
        <v>427</v>
      </c>
      <c r="F19" s="239">
        <v>329.99</v>
      </c>
      <c r="G19" s="240">
        <v>0</v>
      </c>
      <c r="H19" s="239">
        <v>3</v>
      </c>
      <c r="I19" s="239">
        <v>6.14</v>
      </c>
      <c r="J19" s="239">
        <v>7</v>
      </c>
      <c r="K19" s="239">
        <v>16.93</v>
      </c>
      <c r="L19" s="240">
        <f t="shared" si="1"/>
        <v>36.266981689308921</v>
      </c>
      <c r="M19" s="239">
        <v>0</v>
      </c>
      <c r="N19" s="239">
        <v>0</v>
      </c>
      <c r="O19" s="239">
        <v>0</v>
      </c>
      <c r="P19" s="239">
        <v>0</v>
      </c>
      <c r="Q19" s="240">
        <v>0</v>
      </c>
      <c r="R19" s="239">
        <v>0</v>
      </c>
      <c r="S19" s="239">
        <v>0</v>
      </c>
      <c r="T19" s="239">
        <v>0</v>
      </c>
      <c r="U19" s="239">
        <v>0</v>
      </c>
      <c r="V19" s="240">
        <v>0</v>
      </c>
      <c r="W19" s="239">
        <v>6579</v>
      </c>
      <c r="X19" s="239">
        <v>743.33</v>
      </c>
      <c r="Y19" s="239">
        <v>85301</v>
      </c>
      <c r="Z19" s="239">
        <v>20759.29</v>
      </c>
      <c r="AA19" s="248">
        <f t="shared" si="4"/>
        <v>3.5807101302597535</v>
      </c>
      <c r="AB19" s="233"/>
      <c r="AC19" s="220"/>
    </row>
    <row r="20" spans="1:29" ht="12" customHeight="1" x14ac:dyDescent="0.2">
      <c r="A20" s="237">
        <v>14</v>
      </c>
      <c r="B20" s="238" t="s">
        <v>23</v>
      </c>
      <c r="C20" s="239">
        <v>0</v>
      </c>
      <c r="D20" s="239">
        <v>0</v>
      </c>
      <c r="E20" s="239">
        <v>0</v>
      </c>
      <c r="F20" s="239">
        <v>0</v>
      </c>
      <c r="G20" s="240">
        <v>0</v>
      </c>
      <c r="H20" s="239">
        <v>0</v>
      </c>
      <c r="I20" s="239">
        <v>0</v>
      </c>
      <c r="J20" s="239">
        <v>0</v>
      </c>
      <c r="K20" s="239">
        <v>0</v>
      </c>
      <c r="L20" s="240">
        <v>0</v>
      </c>
      <c r="M20" s="239">
        <v>0</v>
      </c>
      <c r="N20" s="239">
        <v>0</v>
      </c>
      <c r="O20" s="239">
        <v>0</v>
      </c>
      <c r="P20" s="239">
        <v>0</v>
      </c>
      <c r="Q20" s="240">
        <v>0</v>
      </c>
      <c r="R20" s="239">
        <v>0</v>
      </c>
      <c r="S20" s="239">
        <v>0</v>
      </c>
      <c r="T20" s="239">
        <v>0</v>
      </c>
      <c r="U20" s="239">
        <v>0</v>
      </c>
      <c r="V20" s="240">
        <v>0</v>
      </c>
      <c r="W20" s="239">
        <v>17932</v>
      </c>
      <c r="X20" s="239">
        <v>7839.42</v>
      </c>
      <c r="Y20" s="239">
        <v>46959</v>
      </c>
      <c r="Z20" s="239">
        <v>16759.72</v>
      </c>
      <c r="AA20" s="248">
        <f t="shared" si="4"/>
        <v>46.775363788893841</v>
      </c>
      <c r="AB20" s="233"/>
      <c r="AC20" s="220"/>
    </row>
    <row r="21" spans="1:29" ht="12" customHeight="1" x14ac:dyDescent="0.2">
      <c r="A21" s="237">
        <v>15</v>
      </c>
      <c r="B21" s="238" t="s">
        <v>24</v>
      </c>
      <c r="C21" s="239">
        <v>0</v>
      </c>
      <c r="D21" s="239">
        <v>0</v>
      </c>
      <c r="E21" s="239">
        <v>0</v>
      </c>
      <c r="F21" s="239">
        <v>0</v>
      </c>
      <c r="G21" s="240">
        <v>0</v>
      </c>
      <c r="H21" s="239">
        <v>0</v>
      </c>
      <c r="I21" s="239">
        <v>0</v>
      </c>
      <c r="J21" s="239">
        <v>0</v>
      </c>
      <c r="K21" s="239">
        <v>0</v>
      </c>
      <c r="L21" s="240">
        <v>0</v>
      </c>
      <c r="M21" s="239">
        <v>0</v>
      </c>
      <c r="N21" s="239">
        <v>0</v>
      </c>
      <c r="O21" s="239">
        <v>0</v>
      </c>
      <c r="P21" s="239">
        <v>0</v>
      </c>
      <c r="Q21" s="240">
        <v>0</v>
      </c>
      <c r="R21" s="239">
        <v>0</v>
      </c>
      <c r="S21" s="239">
        <v>0</v>
      </c>
      <c r="T21" s="239">
        <v>0</v>
      </c>
      <c r="U21" s="239">
        <v>0</v>
      </c>
      <c r="V21" s="240">
        <v>0</v>
      </c>
      <c r="W21" s="239">
        <v>0</v>
      </c>
      <c r="X21" s="239">
        <v>0</v>
      </c>
      <c r="Y21" s="239">
        <v>0</v>
      </c>
      <c r="Z21" s="239">
        <v>0</v>
      </c>
      <c r="AA21" s="248">
        <v>0</v>
      </c>
      <c r="AB21" s="233"/>
      <c r="AC21" s="220"/>
    </row>
    <row r="22" spans="1:29" ht="12" customHeight="1" x14ac:dyDescent="0.2">
      <c r="A22" s="237">
        <v>16</v>
      </c>
      <c r="B22" s="238" t="s">
        <v>25</v>
      </c>
      <c r="C22" s="239">
        <v>0</v>
      </c>
      <c r="D22" s="239">
        <v>0</v>
      </c>
      <c r="E22" s="239">
        <v>0</v>
      </c>
      <c r="F22" s="239">
        <v>0</v>
      </c>
      <c r="G22" s="240">
        <v>0</v>
      </c>
      <c r="H22" s="239">
        <v>0</v>
      </c>
      <c r="I22" s="239">
        <v>0</v>
      </c>
      <c r="J22" s="239">
        <v>0</v>
      </c>
      <c r="K22" s="239">
        <v>0</v>
      </c>
      <c r="L22" s="240">
        <v>0</v>
      </c>
      <c r="M22" s="239">
        <v>0</v>
      </c>
      <c r="N22" s="239">
        <v>0</v>
      </c>
      <c r="O22" s="239">
        <v>0</v>
      </c>
      <c r="P22" s="239">
        <v>0</v>
      </c>
      <c r="Q22" s="240">
        <v>0</v>
      </c>
      <c r="R22" s="239">
        <v>0</v>
      </c>
      <c r="S22" s="239">
        <v>0</v>
      </c>
      <c r="T22" s="239">
        <v>0</v>
      </c>
      <c r="U22" s="239">
        <v>0</v>
      </c>
      <c r="V22" s="240">
        <v>0</v>
      </c>
      <c r="W22" s="239">
        <v>0</v>
      </c>
      <c r="X22" s="239">
        <v>0</v>
      </c>
      <c r="Y22" s="239">
        <v>0</v>
      </c>
      <c r="Z22" s="239">
        <v>0</v>
      </c>
      <c r="AA22" s="248">
        <v>0</v>
      </c>
      <c r="AB22" s="233"/>
      <c r="AC22" s="220"/>
    </row>
    <row r="23" spans="1:29" ht="12" customHeight="1" x14ac:dyDescent="0.2">
      <c r="A23" s="237">
        <v>17</v>
      </c>
      <c r="B23" s="238" t="s">
        <v>26</v>
      </c>
      <c r="C23" s="239">
        <v>0</v>
      </c>
      <c r="D23" s="239">
        <v>0</v>
      </c>
      <c r="E23" s="239">
        <v>0</v>
      </c>
      <c r="F23" s="239">
        <v>0</v>
      </c>
      <c r="G23" s="240">
        <v>0</v>
      </c>
      <c r="H23" s="239">
        <v>0</v>
      </c>
      <c r="I23" s="239">
        <v>0</v>
      </c>
      <c r="J23" s="239">
        <v>0</v>
      </c>
      <c r="K23" s="239">
        <v>0</v>
      </c>
      <c r="L23" s="240">
        <v>0</v>
      </c>
      <c r="M23" s="239">
        <v>0</v>
      </c>
      <c r="N23" s="239">
        <v>0</v>
      </c>
      <c r="O23" s="239">
        <v>0</v>
      </c>
      <c r="P23" s="239">
        <v>0</v>
      </c>
      <c r="Q23" s="240">
        <v>0</v>
      </c>
      <c r="R23" s="239">
        <v>0</v>
      </c>
      <c r="S23" s="239">
        <v>0</v>
      </c>
      <c r="T23" s="239">
        <v>0</v>
      </c>
      <c r="U23" s="239">
        <v>0</v>
      </c>
      <c r="V23" s="240">
        <v>0</v>
      </c>
      <c r="W23" s="239">
        <v>177</v>
      </c>
      <c r="X23" s="239">
        <v>648</v>
      </c>
      <c r="Y23" s="239">
        <v>4533</v>
      </c>
      <c r="Z23" s="239">
        <v>6237</v>
      </c>
      <c r="AA23" s="248">
        <f t="shared" si="4"/>
        <v>10.38961038961039</v>
      </c>
      <c r="AB23" s="233"/>
      <c r="AC23" s="220"/>
    </row>
    <row r="24" spans="1:29" ht="12" customHeight="1" x14ac:dyDescent="0.2">
      <c r="A24" s="237">
        <v>18</v>
      </c>
      <c r="B24" s="238" t="s">
        <v>27</v>
      </c>
      <c r="C24" s="239">
        <v>0</v>
      </c>
      <c r="D24" s="239">
        <v>0</v>
      </c>
      <c r="E24" s="239">
        <v>0</v>
      </c>
      <c r="F24" s="239">
        <v>0</v>
      </c>
      <c r="G24" s="240">
        <v>0</v>
      </c>
      <c r="H24" s="239">
        <v>0</v>
      </c>
      <c r="I24" s="239">
        <v>0</v>
      </c>
      <c r="J24" s="239">
        <v>0</v>
      </c>
      <c r="K24" s="239">
        <v>0</v>
      </c>
      <c r="L24" s="240">
        <v>0</v>
      </c>
      <c r="M24" s="239">
        <v>0</v>
      </c>
      <c r="N24" s="239">
        <v>0</v>
      </c>
      <c r="O24" s="239">
        <v>0</v>
      </c>
      <c r="P24" s="239">
        <v>0</v>
      </c>
      <c r="Q24" s="240">
        <v>0</v>
      </c>
      <c r="R24" s="239">
        <v>0</v>
      </c>
      <c r="S24" s="239">
        <v>0</v>
      </c>
      <c r="T24" s="239">
        <v>0</v>
      </c>
      <c r="U24" s="239">
        <v>0</v>
      </c>
      <c r="V24" s="240">
        <v>0</v>
      </c>
      <c r="W24" s="239">
        <v>0</v>
      </c>
      <c r="X24" s="239">
        <v>0</v>
      </c>
      <c r="Y24" s="239">
        <v>0</v>
      </c>
      <c r="Z24" s="239">
        <v>0</v>
      </c>
      <c r="AA24" s="248">
        <v>0</v>
      </c>
      <c r="AB24" s="233"/>
      <c r="AC24" s="220"/>
    </row>
    <row r="25" spans="1:29" ht="12" customHeight="1" x14ac:dyDescent="0.2">
      <c r="A25" s="237">
        <v>19</v>
      </c>
      <c r="B25" s="238" t="s">
        <v>28</v>
      </c>
      <c r="C25" s="239">
        <v>0</v>
      </c>
      <c r="D25" s="239">
        <v>0</v>
      </c>
      <c r="E25" s="239">
        <v>0</v>
      </c>
      <c r="F25" s="239">
        <v>0</v>
      </c>
      <c r="G25" s="240">
        <v>0</v>
      </c>
      <c r="H25" s="239">
        <v>0</v>
      </c>
      <c r="I25" s="239">
        <v>0</v>
      </c>
      <c r="J25" s="239">
        <v>0</v>
      </c>
      <c r="K25" s="239">
        <v>0</v>
      </c>
      <c r="L25" s="240">
        <v>0</v>
      </c>
      <c r="M25" s="239">
        <v>0</v>
      </c>
      <c r="N25" s="239">
        <v>0</v>
      </c>
      <c r="O25" s="239">
        <v>0</v>
      </c>
      <c r="P25" s="239">
        <v>0</v>
      </c>
      <c r="Q25" s="240">
        <v>0</v>
      </c>
      <c r="R25" s="239">
        <v>0</v>
      </c>
      <c r="S25" s="239">
        <v>0</v>
      </c>
      <c r="T25" s="239">
        <v>0</v>
      </c>
      <c r="U25" s="239">
        <v>0</v>
      </c>
      <c r="V25" s="240">
        <v>0</v>
      </c>
      <c r="W25" s="239">
        <v>28</v>
      </c>
      <c r="X25" s="239">
        <v>30</v>
      </c>
      <c r="Y25" s="239">
        <v>113</v>
      </c>
      <c r="Z25" s="239">
        <v>154</v>
      </c>
      <c r="AA25" s="248">
        <f t="shared" si="4"/>
        <v>19.480519480519479</v>
      </c>
      <c r="AB25" s="233"/>
      <c r="AC25" s="220"/>
    </row>
    <row r="26" spans="1:29" ht="12" customHeight="1" x14ac:dyDescent="0.2">
      <c r="A26" s="237">
        <v>20</v>
      </c>
      <c r="B26" s="238" t="s">
        <v>29</v>
      </c>
      <c r="C26" s="239">
        <v>0</v>
      </c>
      <c r="D26" s="239">
        <v>0</v>
      </c>
      <c r="E26" s="239">
        <v>0</v>
      </c>
      <c r="F26" s="239">
        <v>0</v>
      </c>
      <c r="G26" s="240">
        <v>0</v>
      </c>
      <c r="H26" s="239">
        <v>0</v>
      </c>
      <c r="I26" s="239">
        <v>0</v>
      </c>
      <c r="J26" s="239">
        <v>1</v>
      </c>
      <c r="K26" s="239">
        <v>1.76</v>
      </c>
      <c r="L26" s="240">
        <v>0</v>
      </c>
      <c r="M26" s="239">
        <v>0</v>
      </c>
      <c r="N26" s="239">
        <v>0</v>
      </c>
      <c r="O26" s="239">
        <v>0</v>
      </c>
      <c r="P26" s="239">
        <v>0</v>
      </c>
      <c r="Q26" s="240">
        <v>0</v>
      </c>
      <c r="R26" s="239">
        <v>35</v>
      </c>
      <c r="S26" s="239">
        <v>27.89</v>
      </c>
      <c r="T26" s="239">
        <v>6818</v>
      </c>
      <c r="U26" s="239">
        <v>10014.49</v>
      </c>
      <c r="V26" s="240">
        <f t="shared" ref="V26:V28" si="13">S26*100/U26</f>
        <v>0.27849645863144307</v>
      </c>
      <c r="W26" s="239">
        <v>20089</v>
      </c>
      <c r="X26" s="239">
        <v>3204.89</v>
      </c>
      <c r="Y26" s="239">
        <v>99720</v>
      </c>
      <c r="Z26" s="239">
        <v>35758.11</v>
      </c>
      <c r="AA26" s="248">
        <f t="shared" si="4"/>
        <v>8.9626940573760745</v>
      </c>
      <c r="AB26" s="233"/>
      <c r="AC26" s="220"/>
    </row>
    <row r="27" spans="1:29" ht="12" customHeight="1" x14ac:dyDescent="0.2">
      <c r="A27" s="237">
        <v>21</v>
      </c>
      <c r="B27" s="238" t="s">
        <v>30</v>
      </c>
      <c r="C27" s="239">
        <v>0</v>
      </c>
      <c r="D27" s="239">
        <v>0</v>
      </c>
      <c r="E27" s="239">
        <v>0</v>
      </c>
      <c r="F27" s="239">
        <v>0</v>
      </c>
      <c r="G27" s="240">
        <v>0</v>
      </c>
      <c r="H27" s="239">
        <v>0</v>
      </c>
      <c r="I27" s="239">
        <v>0</v>
      </c>
      <c r="J27" s="239">
        <v>0</v>
      </c>
      <c r="K27" s="239">
        <v>0</v>
      </c>
      <c r="L27" s="240">
        <v>0</v>
      </c>
      <c r="M27" s="239">
        <v>0</v>
      </c>
      <c r="N27" s="239">
        <v>0</v>
      </c>
      <c r="O27" s="239">
        <v>0</v>
      </c>
      <c r="P27" s="239">
        <v>0</v>
      </c>
      <c r="Q27" s="240">
        <v>0</v>
      </c>
      <c r="R27" s="239">
        <v>721</v>
      </c>
      <c r="S27" s="239">
        <v>430</v>
      </c>
      <c r="T27" s="239">
        <v>4036</v>
      </c>
      <c r="U27" s="239">
        <v>3460</v>
      </c>
      <c r="V27" s="240">
        <f t="shared" si="13"/>
        <v>12.427745664739884</v>
      </c>
      <c r="W27" s="239">
        <v>0</v>
      </c>
      <c r="X27" s="239">
        <v>0</v>
      </c>
      <c r="Y27" s="239">
        <v>0</v>
      </c>
      <c r="Z27" s="239">
        <v>0</v>
      </c>
      <c r="AA27" s="248">
        <v>0</v>
      </c>
      <c r="AB27" s="233"/>
      <c r="AC27" s="220"/>
    </row>
    <row r="28" spans="1:29" ht="12" customHeight="1" x14ac:dyDescent="0.2">
      <c r="A28" s="237">
        <v>22</v>
      </c>
      <c r="B28" s="238" t="s">
        <v>31</v>
      </c>
      <c r="C28" s="239">
        <v>0</v>
      </c>
      <c r="D28" s="239">
        <v>0</v>
      </c>
      <c r="E28" s="239">
        <v>0</v>
      </c>
      <c r="F28" s="239">
        <v>0</v>
      </c>
      <c r="G28" s="240">
        <v>0</v>
      </c>
      <c r="H28" s="239">
        <v>41</v>
      </c>
      <c r="I28" s="239">
        <v>116.14</v>
      </c>
      <c r="J28" s="239">
        <v>195</v>
      </c>
      <c r="K28" s="239">
        <v>1190.7</v>
      </c>
      <c r="L28" s="240">
        <v>0</v>
      </c>
      <c r="M28" s="239">
        <v>0</v>
      </c>
      <c r="N28" s="239">
        <v>0</v>
      </c>
      <c r="O28" s="239">
        <v>0</v>
      </c>
      <c r="P28" s="239">
        <v>0</v>
      </c>
      <c r="Q28" s="240">
        <v>0</v>
      </c>
      <c r="R28" s="239">
        <v>321</v>
      </c>
      <c r="S28" s="239">
        <v>182.43</v>
      </c>
      <c r="T28" s="239">
        <v>428</v>
      </c>
      <c r="U28" s="239">
        <v>946</v>
      </c>
      <c r="V28" s="240">
        <f t="shared" si="13"/>
        <v>19.284355179704018</v>
      </c>
      <c r="W28" s="239">
        <v>1435</v>
      </c>
      <c r="X28" s="239">
        <v>1659.59</v>
      </c>
      <c r="Y28" s="239">
        <v>16231</v>
      </c>
      <c r="Z28" s="239">
        <v>15318.76</v>
      </c>
      <c r="AA28" s="248">
        <f t="shared" si="4"/>
        <v>10.833709778076033</v>
      </c>
      <c r="AB28" s="233"/>
      <c r="AC28" s="220"/>
    </row>
    <row r="29" spans="1:29" ht="12" customHeight="1" x14ac:dyDescent="0.2">
      <c r="A29" s="237">
        <v>23</v>
      </c>
      <c r="B29" s="238" t="s">
        <v>32</v>
      </c>
      <c r="C29" s="239">
        <v>0</v>
      </c>
      <c r="D29" s="239">
        <v>0</v>
      </c>
      <c r="E29" s="239">
        <v>0</v>
      </c>
      <c r="F29" s="239">
        <v>0</v>
      </c>
      <c r="G29" s="240">
        <v>0</v>
      </c>
      <c r="H29" s="239">
        <v>0</v>
      </c>
      <c r="I29" s="239">
        <v>0</v>
      </c>
      <c r="J29" s="239">
        <v>0</v>
      </c>
      <c r="K29" s="239">
        <v>0</v>
      </c>
      <c r="L29" s="240">
        <v>0</v>
      </c>
      <c r="M29" s="239">
        <v>0</v>
      </c>
      <c r="N29" s="239">
        <v>0</v>
      </c>
      <c r="O29" s="239">
        <v>0</v>
      </c>
      <c r="P29" s="239">
        <v>0</v>
      </c>
      <c r="Q29" s="240">
        <v>0</v>
      </c>
      <c r="R29" s="239">
        <v>0</v>
      </c>
      <c r="S29" s="239">
        <v>0</v>
      </c>
      <c r="T29" s="239">
        <v>0</v>
      </c>
      <c r="U29" s="239">
        <v>0</v>
      </c>
      <c r="V29" s="240">
        <v>0</v>
      </c>
      <c r="W29" s="239">
        <v>0</v>
      </c>
      <c r="X29" s="239">
        <v>0</v>
      </c>
      <c r="Y29" s="239">
        <v>0</v>
      </c>
      <c r="Z29" s="239">
        <v>0</v>
      </c>
      <c r="AA29" s="248">
        <v>0</v>
      </c>
      <c r="AB29" s="233"/>
      <c r="AC29" s="220"/>
    </row>
    <row r="30" spans="1:29" ht="12" customHeight="1" x14ac:dyDescent="0.2">
      <c r="A30" s="237">
        <v>24</v>
      </c>
      <c r="B30" s="238" t="s">
        <v>33</v>
      </c>
      <c r="C30" s="239">
        <v>0</v>
      </c>
      <c r="D30" s="239">
        <v>0</v>
      </c>
      <c r="E30" s="239">
        <v>0</v>
      </c>
      <c r="F30" s="239">
        <v>0</v>
      </c>
      <c r="G30" s="240">
        <v>0</v>
      </c>
      <c r="H30" s="239">
        <v>0</v>
      </c>
      <c r="I30" s="239">
        <v>0</v>
      </c>
      <c r="J30" s="239">
        <v>0</v>
      </c>
      <c r="K30" s="239">
        <v>0</v>
      </c>
      <c r="L30" s="240">
        <v>0</v>
      </c>
      <c r="M30" s="239">
        <v>0</v>
      </c>
      <c r="N30" s="239">
        <v>0</v>
      </c>
      <c r="O30" s="239">
        <v>0</v>
      </c>
      <c r="P30" s="239">
        <v>0</v>
      </c>
      <c r="Q30" s="240">
        <v>0</v>
      </c>
      <c r="R30" s="239">
        <v>0</v>
      </c>
      <c r="S30" s="239">
        <v>0</v>
      </c>
      <c r="T30" s="239">
        <v>0</v>
      </c>
      <c r="U30" s="239">
        <v>0</v>
      </c>
      <c r="V30" s="240">
        <v>0</v>
      </c>
      <c r="W30" s="239">
        <v>35177</v>
      </c>
      <c r="X30" s="239">
        <v>5064</v>
      </c>
      <c r="Y30" s="239">
        <v>481386</v>
      </c>
      <c r="Z30" s="239">
        <v>198875</v>
      </c>
      <c r="AA30" s="248">
        <f t="shared" si="4"/>
        <v>2.5463230672532999</v>
      </c>
      <c r="AB30" s="233"/>
      <c r="AC30" s="220"/>
    </row>
    <row r="31" spans="1:29" ht="12" customHeight="1" x14ac:dyDescent="0.2">
      <c r="A31" s="237">
        <v>25</v>
      </c>
      <c r="B31" s="238" t="s">
        <v>34</v>
      </c>
      <c r="C31" s="239">
        <v>0</v>
      </c>
      <c r="D31" s="239">
        <v>0</v>
      </c>
      <c r="E31" s="239">
        <v>0</v>
      </c>
      <c r="F31" s="239">
        <v>0</v>
      </c>
      <c r="G31" s="240">
        <v>0</v>
      </c>
      <c r="H31" s="239">
        <v>0</v>
      </c>
      <c r="I31" s="239">
        <v>0</v>
      </c>
      <c r="J31" s="239">
        <v>0</v>
      </c>
      <c r="K31" s="239">
        <v>0</v>
      </c>
      <c r="L31" s="240">
        <v>0</v>
      </c>
      <c r="M31" s="239">
        <v>0</v>
      </c>
      <c r="N31" s="239">
        <v>0</v>
      </c>
      <c r="O31" s="239">
        <v>0</v>
      </c>
      <c r="P31" s="239">
        <v>0</v>
      </c>
      <c r="Q31" s="240">
        <v>0</v>
      </c>
      <c r="R31" s="239">
        <v>0</v>
      </c>
      <c r="S31" s="239">
        <v>0</v>
      </c>
      <c r="T31" s="239">
        <v>0</v>
      </c>
      <c r="U31" s="239">
        <v>0</v>
      </c>
      <c r="V31" s="240">
        <v>0</v>
      </c>
      <c r="W31" s="239">
        <v>0</v>
      </c>
      <c r="X31" s="239">
        <v>0</v>
      </c>
      <c r="Y31" s="239">
        <v>0</v>
      </c>
      <c r="Z31" s="239">
        <v>0</v>
      </c>
      <c r="AA31" s="248">
        <v>0</v>
      </c>
      <c r="AB31" s="233"/>
      <c r="AC31" s="220"/>
    </row>
    <row r="32" spans="1:29" ht="12" customHeight="1" x14ac:dyDescent="0.2">
      <c r="A32" s="237">
        <v>26</v>
      </c>
      <c r="B32" s="238" t="s">
        <v>35</v>
      </c>
      <c r="C32" s="239">
        <v>0</v>
      </c>
      <c r="D32" s="239">
        <v>0</v>
      </c>
      <c r="E32" s="239">
        <v>0</v>
      </c>
      <c r="F32" s="239">
        <v>0</v>
      </c>
      <c r="G32" s="240">
        <v>0</v>
      </c>
      <c r="H32" s="239">
        <v>0</v>
      </c>
      <c r="I32" s="239">
        <v>0</v>
      </c>
      <c r="J32" s="239">
        <v>1</v>
      </c>
      <c r="K32" s="239">
        <v>25</v>
      </c>
      <c r="L32" s="240">
        <v>0</v>
      </c>
      <c r="M32" s="239">
        <v>0</v>
      </c>
      <c r="N32" s="239">
        <v>0</v>
      </c>
      <c r="O32" s="239">
        <v>0</v>
      </c>
      <c r="P32" s="239">
        <v>0</v>
      </c>
      <c r="Q32" s="240">
        <v>0</v>
      </c>
      <c r="R32" s="239">
        <v>0</v>
      </c>
      <c r="S32" s="239">
        <v>0</v>
      </c>
      <c r="T32" s="239">
        <v>0</v>
      </c>
      <c r="U32" s="239">
        <v>0</v>
      </c>
      <c r="V32" s="240">
        <v>0</v>
      </c>
      <c r="W32" s="239">
        <v>68</v>
      </c>
      <c r="X32" s="239">
        <v>146</v>
      </c>
      <c r="Y32" s="239">
        <v>231</v>
      </c>
      <c r="Z32" s="239">
        <v>465</v>
      </c>
      <c r="AA32" s="248">
        <f t="shared" si="4"/>
        <v>31.397849462365592</v>
      </c>
      <c r="AB32" s="233"/>
      <c r="AC32" s="220"/>
    </row>
    <row r="33" spans="1:29" ht="12" customHeight="1" x14ac:dyDescent="0.2">
      <c r="A33" s="237">
        <v>27</v>
      </c>
      <c r="B33" s="238" t="s">
        <v>36</v>
      </c>
      <c r="C33" s="239">
        <v>0</v>
      </c>
      <c r="D33" s="239">
        <v>0</v>
      </c>
      <c r="E33" s="239">
        <v>0</v>
      </c>
      <c r="F33" s="239">
        <v>0</v>
      </c>
      <c r="G33" s="240">
        <v>0</v>
      </c>
      <c r="H33" s="239">
        <v>0</v>
      </c>
      <c r="I33" s="239">
        <v>0</v>
      </c>
      <c r="J33" s="239">
        <v>0</v>
      </c>
      <c r="K33" s="239">
        <v>0</v>
      </c>
      <c r="L33" s="240">
        <v>0</v>
      </c>
      <c r="M33" s="239">
        <v>0</v>
      </c>
      <c r="N33" s="239">
        <v>0</v>
      </c>
      <c r="O33" s="239">
        <v>0</v>
      </c>
      <c r="P33" s="239">
        <v>0</v>
      </c>
      <c r="Q33" s="240">
        <v>0</v>
      </c>
      <c r="R33" s="239">
        <v>0</v>
      </c>
      <c r="S33" s="239">
        <v>0</v>
      </c>
      <c r="T33" s="239">
        <v>0</v>
      </c>
      <c r="U33" s="239">
        <v>0</v>
      </c>
      <c r="V33" s="240">
        <v>0</v>
      </c>
      <c r="W33" s="239">
        <v>0</v>
      </c>
      <c r="X33" s="239">
        <v>0</v>
      </c>
      <c r="Y33" s="239">
        <v>0</v>
      </c>
      <c r="Z33" s="239">
        <v>0</v>
      </c>
      <c r="AA33" s="248">
        <v>0</v>
      </c>
      <c r="AB33" s="233"/>
      <c r="AC33" s="220"/>
    </row>
    <row r="34" spans="1:29" ht="12" customHeight="1" x14ac:dyDescent="0.2">
      <c r="A34" s="237">
        <v>28</v>
      </c>
      <c r="B34" s="238" t="s">
        <v>37</v>
      </c>
      <c r="C34" s="239">
        <v>0</v>
      </c>
      <c r="D34" s="239">
        <v>0</v>
      </c>
      <c r="E34" s="239">
        <v>0</v>
      </c>
      <c r="F34" s="239">
        <v>0</v>
      </c>
      <c r="G34" s="240">
        <v>0</v>
      </c>
      <c r="H34" s="239">
        <v>0</v>
      </c>
      <c r="I34" s="239">
        <v>0</v>
      </c>
      <c r="J34" s="239">
        <v>0</v>
      </c>
      <c r="K34" s="239">
        <v>0</v>
      </c>
      <c r="L34" s="240">
        <v>0</v>
      </c>
      <c r="M34" s="239">
        <v>0</v>
      </c>
      <c r="N34" s="239">
        <v>0</v>
      </c>
      <c r="O34" s="239">
        <v>0</v>
      </c>
      <c r="P34" s="239">
        <v>0</v>
      </c>
      <c r="Q34" s="240">
        <v>0</v>
      </c>
      <c r="R34" s="239">
        <v>0</v>
      </c>
      <c r="S34" s="239">
        <v>0</v>
      </c>
      <c r="T34" s="239">
        <v>0</v>
      </c>
      <c r="U34" s="239">
        <v>0</v>
      </c>
      <c r="V34" s="240">
        <v>0</v>
      </c>
      <c r="W34" s="239">
        <v>96</v>
      </c>
      <c r="X34" s="239">
        <v>168</v>
      </c>
      <c r="Y34" s="239">
        <v>7737</v>
      </c>
      <c r="Z34" s="239">
        <v>3013</v>
      </c>
      <c r="AA34" s="248">
        <f t="shared" si="4"/>
        <v>5.5758380351808832</v>
      </c>
      <c r="AB34" s="233"/>
      <c r="AC34" s="220"/>
    </row>
    <row r="35" spans="1:29" ht="12" customHeight="1" x14ac:dyDescent="0.2">
      <c r="A35" s="237">
        <v>29</v>
      </c>
      <c r="B35" s="238" t="s">
        <v>38</v>
      </c>
      <c r="C35" s="239">
        <v>0</v>
      </c>
      <c r="D35" s="239">
        <v>0</v>
      </c>
      <c r="E35" s="239">
        <v>0</v>
      </c>
      <c r="F35" s="239">
        <v>0</v>
      </c>
      <c r="G35" s="240">
        <v>0</v>
      </c>
      <c r="H35" s="239">
        <v>0</v>
      </c>
      <c r="I35" s="239">
        <v>0</v>
      </c>
      <c r="J35" s="239">
        <v>0</v>
      </c>
      <c r="K35" s="239">
        <v>0</v>
      </c>
      <c r="L35" s="240">
        <v>0</v>
      </c>
      <c r="M35" s="239">
        <v>0</v>
      </c>
      <c r="N35" s="239">
        <v>0</v>
      </c>
      <c r="O35" s="239">
        <v>0</v>
      </c>
      <c r="P35" s="239">
        <v>0</v>
      </c>
      <c r="Q35" s="240">
        <v>0</v>
      </c>
      <c r="R35" s="239">
        <v>0</v>
      </c>
      <c r="S35" s="239">
        <v>0</v>
      </c>
      <c r="T35" s="239">
        <v>0</v>
      </c>
      <c r="U35" s="239">
        <v>0</v>
      </c>
      <c r="V35" s="240">
        <v>0</v>
      </c>
      <c r="W35" s="239">
        <v>0</v>
      </c>
      <c r="X35" s="239">
        <v>0</v>
      </c>
      <c r="Y35" s="239">
        <v>0</v>
      </c>
      <c r="Z35" s="239">
        <v>0</v>
      </c>
      <c r="AA35" s="248">
        <v>0</v>
      </c>
      <c r="AB35" s="233"/>
      <c r="AC35" s="220"/>
    </row>
    <row r="36" spans="1:29" ht="12" customHeight="1" x14ac:dyDescent="0.2">
      <c r="A36" s="237">
        <v>30</v>
      </c>
      <c r="B36" s="238" t="s">
        <v>39</v>
      </c>
      <c r="C36" s="239">
        <v>0</v>
      </c>
      <c r="D36" s="239">
        <v>0</v>
      </c>
      <c r="E36" s="239">
        <v>0</v>
      </c>
      <c r="F36" s="239">
        <v>0</v>
      </c>
      <c r="G36" s="240">
        <v>0</v>
      </c>
      <c r="H36" s="239">
        <v>0</v>
      </c>
      <c r="I36" s="239">
        <v>0</v>
      </c>
      <c r="J36" s="239">
        <v>0</v>
      </c>
      <c r="K36" s="239">
        <v>0</v>
      </c>
      <c r="L36" s="240">
        <v>0</v>
      </c>
      <c r="M36" s="239">
        <v>0</v>
      </c>
      <c r="N36" s="239">
        <v>0</v>
      </c>
      <c r="O36" s="239">
        <v>0</v>
      </c>
      <c r="P36" s="239">
        <v>0</v>
      </c>
      <c r="Q36" s="240">
        <v>0</v>
      </c>
      <c r="R36" s="239">
        <v>0</v>
      </c>
      <c r="S36" s="239">
        <v>0</v>
      </c>
      <c r="T36" s="239">
        <v>0</v>
      </c>
      <c r="U36" s="239">
        <v>0</v>
      </c>
      <c r="V36" s="240">
        <v>0</v>
      </c>
      <c r="W36" s="239">
        <v>12697</v>
      </c>
      <c r="X36" s="239">
        <v>1892.28</v>
      </c>
      <c r="Y36" s="239">
        <v>24129</v>
      </c>
      <c r="Z36" s="239">
        <v>5299.32</v>
      </c>
      <c r="AA36" s="248">
        <f t="shared" si="4"/>
        <v>35.707977627318222</v>
      </c>
      <c r="AB36" s="233"/>
      <c r="AC36" s="220"/>
    </row>
    <row r="37" spans="1:29" ht="12" customHeight="1" x14ac:dyDescent="0.2">
      <c r="A37" s="237">
        <v>31</v>
      </c>
      <c r="B37" s="238" t="s">
        <v>40</v>
      </c>
      <c r="C37" s="239">
        <v>0</v>
      </c>
      <c r="D37" s="239">
        <v>0</v>
      </c>
      <c r="E37" s="239">
        <v>0</v>
      </c>
      <c r="F37" s="239">
        <v>0</v>
      </c>
      <c r="G37" s="240">
        <v>0</v>
      </c>
      <c r="H37" s="239">
        <v>0</v>
      </c>
      <c r="I37" s="239">
        <v>0</v>
      </c>
      <c r="J37" s="239">
        <v>0</v>
      </c>
      <c r="K37" s="239">
        <v>0</v>
      </c>
      <c r="L37" s="240">
        <v>0</v>
      </c>
      <c r="M37" s="239">
        <v>0</v>
      </c>
      <c r="N37" s="239">
        <v>0</v>
      </c>
      <c r="O37" s="239">
        <v>0</v>
      </c>
      <c r="P37" s="239">
        <v>0</v>
      </c>
      <c r="Q37" s="240">
        <v>0</v>
      </c>
      <c r="R37" s="239">
        <v>0</v>
      </c>
      <c r="S37" s="239">
        <v>0</v>
      </c>
      <c r="T37" s="239">
        <v>0</v>
      </c>
      <c r="U37" s="239">
        <v>0</v>
      </c>
      <c r="V37" s="240">
        <v>0</v>
      </c>
      <c r="W37" s="239">
        <v>0</v>
      </c>
      <c r="X37" s="239">
        <v>0</v>
      </c>
      <c r="Y37" s="239">
        <v>0</v>
      </c>
      <c r="Z37" s="239">
        <v>0</v>
      </c>
      <c r="AA37" s="248">
        <v>0</v>
      </c>
      <c r="AB37" s="233"/>
      <c r="AC37" s="220"/>
    </row>
    <row r="38" spans="1:29" ht="12" customHeight="1" x14ac:dyDescent="0.2">
      <c r="A38" s="237">
        <v>32</v>
      </c>
      <c r="B38" s="238" t="s">
        <v>41</v>
      </c>
      <c r="C38" s="239">
        <v>0</v>
      </c>
      <c r="D38" s="239">
        <v>0</v>
      </c>
      <c r="E38" s="239">
        <v>0</v>
      </c>
      <c r="F38" s="239">
        <v>0</v>
      </c>
      <c r="G38" s="240">
        <v>0</v>
      </c>
      <c r="H38" s="239">
        <v>0</v>
      </c>
      <c r="I38" s="239">
        <v>0</v>
      </c>
      <c r="J38" s="239">
        <v>0</v>
      </c>
      <c r="K38" s="239">
        <v>0</v>
      </c>
      <c r="L38" s="240">
        <v>0</v>
      </c>
      <c r="M38" s="239">
        <v>0</v>
      </c>
      <c r="N38" s="239">
        <v>0</v>
      </c>
      <c r="O38" s="239">
        <v>0</v>
      </c>
      <c r="P38" s="239">
        <v>0</v>
      </c>
      <c r="Q38" s="240">
        <v>0</v>
      </c>
      <c r="R38" s="239">
        <v>0</v>
      </c>
      <c r="S38" s="239">
        <v>0</v>
      </c>
      <c r="T38" s="239">
        <v>0</v>
      </c>
      <c r="U38" s="239">
        <v>0</v>
      </c>
      <c r="V38" s="240">
        <v>0</v>
      </c>
      <c r="W38" s="239">
        <v>0</v>
      </c>
      <c r="X38" s="239">
        <v>0</v>
      </c>
      <c r="Y38" s="239">
        <v>0</v>
      </c>
      <c r="Z38" s="239">
        <v>0</v>
      </c>
      <c r="AA38" s="248">
        <v>0</v>
      </c>
      <c r="AB38" s="233"/>
      <c r="AC38" s="220"/>
    </row>
    <row r="39" spans="1:29" ht="12" customHeight="1" x14ac:dyDescent="0.2">
      <c r="A39" s="237">
        <v>33</v>
      </c>
      <c r="B39" s="238" t="s">
        <v>42</v>
      </c>
      <c r="C39" s="239">
        <v>0</v>
      </c>
      <c r="D39" s="239">
        <v>0</v>
      </c>
      <c r="E39" s="239">
        <v>0</v>
      </c>
      <c r="F39" s="239">
        <v>0</v>
      </c>
      <c r="G39" s="240">
        <v>0</v>
      </c>
      <c r="H39" s="239">
        <v>0</v>
      </c>
      <c r="I39" s="239">
        <v>0</v>
      </c>
      <c r="J39" s="239">
        <v>0</v>
      </c>
      <c r="K39" s="239">
        <v>0</v>
      </c>
      <c r="L39" s="240">
        <v>0</v>
      </c>
      <c r="M39" s="239">
        <v>0</v>
      </c>
      <c r="N39" s="239">
        <v>0</v>
      </c>
      <c r="O39" s="239">
        <v>0</v>
      </c>
      <c r="P39" s="239">
        <v>0</v>
      </c>
      <c r="Q39" s="240">
        <v>0</v>
      </c>
      <c r="R39" s="239">
        <v>0</v>
      </c>
      <c r="S39" s="239">
        <v>0</v>
      </c>
      <c r="T39" s="239">
        <v>0</v>
      </c>
      <c r="U39" s="239">
        <v>0</v>
      </c>
      <c r="V39" s="240">
        <v>0</v>
      </c>
      <c r="W39" s="239">
        <v>1</v>
      </c>
      <c r="X39" s="239">
        <v>2.0099999999999998</v>
      </c>
      <c r="Y39" s="239">
        <v>5</v>
      </c>
      <c r="Z39" s="239">
        <v>18.32</v>
      </c>
      <c r="AA39" s="248">
        <f t="shared" si="4"/>
        <v>10.971615720524015</v>
      </c>
      <c r="AB39" s="233"/>
      <c r="AC39" s="220"/>
    </row>
    <row r="40" spans="1:29" ht="12" customHeight="1" x14ac:dyDescent="0.2">
      <c r="A40" s="237">
        <v>34</v>
      </c>
      <c r="B40" s="238" t="s">
        <v>43</v>
      </c>
      <c r="C40" s="239">
        <v>0</v>
      </c>
      <c r="D40" s="239">
        <v>0</v>
      </c>
      <c r="E40" s="239">
        <v>0</v>
      </c>
      <c r="F40" s="239">
        <v>0</v>
      </c>
      <c r="G40" s="240">
        <v>0</v>
      </c>
      <c r="H40" s="239">
        <v>0</v>
      </c>
      <c r="I40" s="239">
        <v>0</v>
      </c>
      <c r="J40" s="239">
        <v>0</v>
      </c>
      <c r="K40" s="239">
        <v>0</v>
      </c>
      <c r="L40" s="240">
        <v>0</v>
      </c>
      <c r="M40" s="239">
        <v>0</v>
      </c>
      <c r="N40" s="239">
        <v>0</v>
      </c>
      <c r="O40" s="239">
        <v>0</v>
      </c>
      <c r="P40" s="239">
        <v>0</v>
      </c>
      <c r="Q40" s="240">
        <v>0</v>
      </c>
      <c r="R40" s="239">
        <v>0</v>
      </c>
      <c r="S40" s="239">
        <v>0</v>
      </c>
      <c r="T40" s="239">
        <v>0</v>
      </c>
      <c r="U40" s="239">
        <v>0</v>
      </c>
      <c r="V40" s="240">
        <v>0</v>
      </c>
      <c r="W40" s="239">
        <v>16693</v>
      </c>
      <c r="X40" s="239">
        <v>1356</v>
      </c>
      <c r="Y40" s="239">
        <v>0</v>
      </c>
      <c r="Z40" s="239">
        <v>0</v>
      </c>
      <c r="AA40" s="248">
        <v>0</v>
      </c>
      <c r="AB40" s="233"/>
      <c r="AC40" s="220"/>
    </row>
    <row r="41" spans="1:29" ht="12" customHeight="1" x14ac:dyDescent="0.2">
      <c r="A41" s="245"/>
      <c r="B41" s="246" t="s">
        <v>118</v>
      </c>
      <c r="C41" s="247">
        <f t="shared" ref="C41:F41" si="14">SUM(C19:C40)</f>
        <v>132</v>
      </c>
      <c r="D41" s="247">
        <f t="shared" si="14"/>
        <v>75.34</v>
      </c>
      <c r="E41" s="247">
        <f t="shared" si="14"/>
        <v>427</v>
      </c>
      <c r="F41" s="247">
        <f t="shared" si="14"/>
        <v>329.99</v>
      </c>
      <c r="G41" s="248">
        <f>D41*100/F41</f>
        <v>22.830994878632684</v>
      </c>
      <c r="H41" s="247">
        <f t="shared" ref="H41:K41" si="15">SUM(H19:H40)</f>
        <v>44</v>
      </c>
      <c r="I41" s="247">
        <f t="shared" si="15"/>
        <v>122.28</v>
      </c>
      <c r="J41" s="247">
        <f t="shared" si="15"/>
        <v>204</v>
      </c>
      <c r="K41" s="247">
        <f t="shared" si="15"/>
        <v>1234.3900000000001</v>
      </c>
      <c r="L41" s="248">
        <f t="shared" ref="L41:L45" si="16">I41*100/K41</f>
        <v>9.9061074700864378</v>
      </c>
      <c r="M41" s="247">
        <f t="shared" ref="M41:P41" si="17">SUM(M19:M40)</f>
        <v>0</v>
      </c>
      <c r="N41" s="247">
        <f t="shared" si="17"/>
        <v>0</v>
      </c>
      <c r="O41" s="247">
        <f t="shared" si="17"/>
        <v>0</v>
      </c>
      <c r="P41" s="247">
        <f t="shared" si="17"/>
        <v>0</v>
      </c>
      <c r="Q41" s="248">
        <v>0</v>
      </c>
      <c r="R41" s="247">
        <f t="shared" ref="R41" si="18">SUM(R19:R40)</f>
        <v>1077</v>
      </c>
      <c r="S41" s="247">
        <f t="shared" ref="S41:U41" si="19">SUM(S19:S40)</f>
        <v>640.31999999999994</v>
      </c>
      <c r="T41" s="247">
        <f t="shared" si="19"/>
        <v>11282</v>
      </c>
      <c r="U41" s="247">
        <f t="shared" si="19"/>
        <v>14420.49</v>
      </c>
      <c r="V41" s="248">
        <f t="shared" ref="V41:V47" si="20">S41*100/U41</f>
        <v>4.4403484208927706</v>
      </c>
      <c r="W41" s="247">
        <f t="shared" ref="W41:Z41" si="21">SUM(W19:W40)</f>
        <v>110972</v>
      </c>
      <c r="X41" s="247">
        <f t="shared" si="21"/>
        <v>22753.519999999997</v>
      </c>
      <c r="Y41" s="247">
        <f t="shared" si="21"/>
        <v>766345</v>
      </c>
      <c r="Z41" s="247">
        <f t="shared" si="21"/>
        <v>302657.52</v>
      </c>
      <c r="AA41" s="248">
        <f t="shared" si="4"/>
        <v>7.5179100126109519</v>
      </c>
      <c r="AB41" s="233"/>
      <c r="AC41" s="221"/>
    </row>
    <row r="42" spans="1:29" ht="12" customHeight="1" x14ac:dyDescent="0.2">
      <c r="A42" s="245"/>
      <c r="B42" s="246" t="s">
        <v>45</v>
      </c>
      <c r="C42" s="247">
        <v>55</v>
      </c>
      <c r="D42" s="247">
        <v>84</v>
      </c>
      <c r="E42" s="247">
        <f t="shared" ref="E42:F42" si="22">E41+E18</f>
        <v>93534</v>
      </c>
      <c r="F42" s="247">
        <f t="shared" si="22"/>
        <v>332736.99</v>
      </c>
      <c r="G42" s="248">
        <f>D42*100/F42</f>
        <v>2.5245164356388509E-2</v>
      </c>
      <c r="H42" s="247">
        <f t="shared" ref="H42:K42" si="23">H41+H18</f>
        <v>4581</v>
      </c>
      <c r="I42" s="247">
        <f t="shared" si="23"/>
        <v>14685.550000000001</v>
      </c>
      <c r="J42" s="247">
        <f t="shared" si="23"/>
        <v>22093</v>
      </c>
      <c r="K42" s="247">
        <f t="shared" si="23"/>
        <v>117386.56999999999</v>
      </c>
      <c r="L42" s="248">
        <f t="shared" si="16"/>
        <v>12.510417503467391</v>
      </c>
      <c r="M42" s="247">
        <f t="shared" ref="M42:P42" si="24">M41+M18</f>
        <v>137115</v>
      </c>
      <c r="N42" s="247">
        <f t="shared" si="24"/>
        <v>91273</v>
      </c>
      <c r="O42" s="247">
        <f t="shared" si="24"/>
        <v>358021</v>
      </c>
      <c r="P42" s="247">
        <f t="shared" si="24"/>
        <v>227107</v>
      </c>
      <c r="Q42" s="248">
        <f t="shared" ref="Q42:Q47" si="25">N42*100/P42</f>
        <v>40.189426129533658</v>
      </c>
      <c r="R42" s="247">
        <f t="shared" ref="R42" si="26">R41+R18</f>
        <v>10997</v>
      </c>
      <c r="S42" s="247">
        <f t="shared" ref="S42:U42" si="27">S41+S18</f>
        <v>9156.32</v>
      </c>
      <c r="T42" s="247">
        <f t="shared" si="27"/>
        <v>61521</v>
      </c>
      <c r="U42" s="247">
        <f t="shared" si="27"/>
        <v>62491.049999999996</v>
      </c>
      <c r="V42" s="248">
        <f t="shared" si="20"/>
        <v>14.652210196500139</v>
      </c>
      <c r="W42" s="247">
        <f t="shared" ref="W42:Z42" si="28">W41+W18</f>
        <v>333841</v>
      </c>
      <c r="X42" s="247">
        <f t="shared" si="28"/>
        <v>184582.87</v>
      </c>
      <c r="Y42" s="247">
        <f t="shared" si="28"/>
        <v>1700859</v>
      </c>
      <c r="Z42" s="247">
        <f t="shared" si="28"/>
        <v>1164387.51</v>
      </c>
      <c r="AA42" s="248">
        <f t="shared" si="4"/>
        <v>15.852357433823727</v>
      </c>
      <c r="AB42" s="233"/>
      <c r="AC42" s="221"/>
    </row>
    <row r="43" spans="1:29" ht="12" customHeight="1" x14ac:dyDescent="0.2">
      <c r="A43" s="237">
        <v>35</v>
      </c>
      <c r="B43" s="238" t="s">
        <v>46</v>
      </c>
      <c r="C43" s="239">
        <v>3654</v>
      </c>
      <c r="D43" s="239">
        <v>1647</v>
      </c>
      <c r="E43" s="239">
        <v>9959</v>
      </c>
      <c r="F43" s="239">
        <v>5338</v>
      </c>
      <c r="G43" s="240">
        <f>D43*100/F43</f>
        <v>30.854252529037094</v>
      </c>
      <c r="H43" s="239">
        <v>32</v>
      </c>
      <c r="I43" s="239">
        <v>20</v>
      </c>
      <c r="J43" s="239">
        <v>421</v>
      </c>
      <c r="K43" s="239">
        <v>1375</v>
      </c>
      <c r="L43" s="240">
        <f t="shared" si="16"/>
        <v>1.4545454545454546</v>
      </c>
      <c r="M43" s="239">
        <v>24555</v>
      </c>
      <c r="N43" s="239">
        <v>16179</v>
      </c>
      <c r="O43" s="239">
        <v>58327</v>
      </c>
      <c r="P43" s="239">
        <v>39534</v>
      </c>
      <c r="Q43" s="240">
        <f t="shared" si="25"/>
        <v>40.924267718925485</v>
      </c>
      <c r="R43" s="239">
        <v>1022</v>
      </c>
      <c r="S43" s="239">
        <v>488</v>
      </c>
      <c r="T43" s="239">
        <v>12204</v>
      </c>
      <c r="U43" s="239">
        <v>11341</v>
      </c>
      <c r="V43" s="240">
        <f t="shared" si="20"/>
        <v>4.3029715192663787</v>
      </c>
      <c r="W43" s="239">
        <v>7823</v>
      </c>
      <c r="X43" s="239">
        <v>3236</v>
      </c>
      <c r="Y43" s="239">
        <v>26492</v>
      </c>
      <c r="Z43" s="239">
        <v>14183</v>
      </c>
      <c r="AA43" s="248">
        <f t="shared" si="4"/>
        <v>22.816047380666994</v>
      </c>
      <c r="AB43" s="233"/>
      <c r="AC43" s="220"/>
    </row>
    <row r="44" spans="1:29" ht="12" customHeight="1" x14ac:dyDescent="0.2">
      <c r="A44" s="237">
        <v>36</v>
      </c>
      <c r="B44" s="238" t="s">
        <v>47</v>
      </c>
      <c r="C44" s="239">
        <v>6194</v>
      </c>
      <c r="D44" s="239">
        <v>2448.9699999999998</v>
      </c>
      <c r="E44" s="239">
        <v>19570</v>
      </c>
      <c r="F44" s="239">
        <v>17622.34</v>
      </c>
      <c r="G44" s="240">
        <f>D44*100/F44</f>
        <v>13.896962605420164</v>
      </c>
      <c r="H44" s="239">
        <v>391</v>
      </c>
      <c r="I44" s="239">
        <v>322.74</v>
      </c>
      <c r="J44" s="239">
        <v>2237</v>
      </c>
      <c r="K44" s="239">
        <v>7758.53</v>
      </c>
      <c r="L44" s="240">
        <f t="shared" si="16"/>
        <v>4.1598086235407994</v>
      </c>
      <c r="M44" s="239">
        <v>106008</v>
      </c>
      <c r="N44" s="239">
        <v>40295.980000000003</v>
      </c>
      <c r="O44" s="239">
        <v>198482</v>
      </c>
      <c r="P44" s="239">
        <v>75742.28</v>
      </c>
      <c r="Q44" s="240">
        <f t="shared" si="25"/>
        <v>53.201435182569107</v>
      </c>
      <c r="R44" s="239">
        <v>4261</v>
      </c>
      <c r="S44" s="239">
        <v>2185.09</v>
      </c>
      <c r="T44" s="239">
        <v>52678</v>
      </c>
      <c r="U44" s="239">
        <v>51617.53</v>
      </c>
      <c r="V44" s="240">
        <f t="shared" si="20"/>
        <v>4.2332323921737443</v>
      </c>
      <c r="W44" s="239">
        <v>19452</v>
      </c>
      <c r="X44" s="239">
        <v>7745.58</v>
      </c>
      <c r="Y44" s="239">
        <v>150450</v>
      </c>
      <c r="Z44" s="239">
        <v>127890.82</v>
      </c>
      <c r="AA44" s="248">
        <f t="shared" si="4"/>
        <v>6.0564002951892872</v>
      </c>
      <c r="AB44" s="233"/>
      <c r="AC44" s="220"/>
    </row>
    <row r="45" spans="1:29" ht="12" customHeight="1" x14ac:dyDescent="0.2">
      <c r="A45" s="245"/>
      <c r="B45" s="246" t="s">
        <v>48</v>
      </c>
      <c r="C45" s="247">
        <v>12061</v>
      </c>
      <c r="D45" s="247">
        <v>5293.9</v>
      </c>
      <c r="E45" s="247">
        <f t="shared" ref="E45:F45" si="29">SUM(E43:E44)</f>
        <v>29529</v>
      </c>
      <c r="F45" s="247">
        <f t="shared" si="29"/>
        <v>22960.34</v>
      </c>
      <c r="G45" s="248">
        <f>D45*100/F45</f>
        <v>23.05671431694827</v>
      </c>
      <c r="H45" s="247">
        <f t="shared" ref="H45:K45" si="30">SUM(H43:H44)</f>
        <v>423</v>
      </c>
      <c r="I45" s="247">
        <f t="shared" si="30"/>
        <v>342.74</v>
      </c>
      <c r="J45" s="247">
        <f t="shared" si="30"/>
        <v>2658</v>
      </c>
      <c r="K45" s="247">
        <f t="shared" si="30"/>
        <v>9133.5299999999988</v>
      </c>
      <c r="L45" s="248">
        <f t="shared" si="16"/>
        <v>3.7525469342083513</v>
      </c>
      <c r="M45" s="247">
        <f t="shared" ref="M45:P45" si="31">SUM(M43:M44)</f>
        <v>130563</v>
      </c>
      <c r="N45" s="247">
        <f t="shared" si="31"/>
        <v>56474.98</v>
      </c>
      <c r="O45" s="247">
        <f t="shared" si="31"/>
        <v>256809</v>
      </c>
      <c r="P45" s="247">
        <f t="shared" si="31"/>
        <v>115276.28</v>
      </c>
      <c r="Q45" s="248">
        <f t="shared" si="25"/>
        <v>48.990980624982001</v>
      </c>
      <c r="R45" s="247">
        <f t="shared" ref="R45:U45" si="32">SUM(R43:R44)</f>
        <v>5283</v>
      </c>
      <c r="S45" s="247">
        <f t="shared" si="32"/>
        <v>2673.09</v>
      </c>
      <c r="T45" s="247">
        <f t="shared" si="32"/>
        <v>64882</v>
      </c>
      <c r="U45" s="247">
        <f t="shared" si="32"/>
        <v>62958.53</v>
      </c>
      <c r="V45" s="248">
        <f t="shared" si="20"/>
        <v>4.2457948112829191</v>
      </c>
      <c r="W45" s="247">
        <f t="shared" ref="W45:Z45" si="33">SUM(W43:W44)</f>
        <v>27275</v>
      </c>
      <c r="X45" s="247">
        <f t="shared" si="33"/>
        <v>10981.58</v>
      </c>
      <c r="Y45" s="247">
        <f t="shared" si="33"/>
        <v>176942</v>
      </c>
      <c r="Z45" s="247">
        <f t="shared" si="33"/>
        <v>142073.82</v>
      </c>
      <c r="AA45" s="248">
        <f t="shared" si="4"/>
        <v>7.7294887967396102</v>
      </c>
      <c r="AB45" s="233"/>
      <c r="AC45" s="221"/>
    </row>
    <row r="46" spans="1:29" ht="12" customHeight="1" x14ac:dyDescent="0.2">
      <c r="A46" s="237">
        <v>37</v>
      </c>
      <c r="B46" s="238" t="s">
        <v>49</v>
      </c>
      <c r="C46" s="239">
        <v>0</v>
      </c>
      <c r="D46" s="239">
        <v>0</v>
      </c>
      <c r="E46" s="239">
        <v>0</v>
      </c>
      <c r="F46" s="239">
        <v>0</v>
      </c>
      <c r="G46" s="240">
        <v>0</v>
      </c>
      <c r="H46" s="239">
        <v>0</v>
      </c>
      <c r="I46" s="239">
        <v>0</v>
      </c>
      <c r="J46" s="239">
        <v>0</v>
      </c>
      <c r="K46" s="239">
        <v>0</v>
      </c>
      <c r="L46" s="240">
        <v>0</v>
      </c>
      <c r="M46" s="239">
        <v>11722</v>
      </c>
      <c r="N46" s="239">
        <v>4856</v>
      </c>
      <c r="O46" s="239">
        <v>18409</v>
      </c>
      <c r="P46" s="239">
        <v>8681</v>
      </c>
      <c r="Q46" s="240">
        <f t="shared" si="25"/>
        <v>55.938255961294779</v>
      </c>
      <c r="R46" s="372">
        <v>11957</v>
      </c>
      <c r="S46" s="372">
        <v>3337</v>
      </c>
      <c r="T46" s="372">
        <v>12075</v>
      </c>
      <c r="U46" s="372">
        <v>3340</v>
      </c>
      <c r="V46" s="373">
        <f t="shared" si="20"/>
        <v>99.910179640718567</v>
      </c>
      <c r="W46" s="239">
        <v>0</v>
      </c>
      <c r="X46" s="239">
        <v>0</v>
      </c>
      <c r="Y46" s="239">
        <v>0</v>
      </c>
      <c r="Z46" s="239">
        <v>0</v>
      </c>
      <c r="AA46" s="248">
        <v>0</v>
      </c>
      <c r="AB46" s="233"/>
      <c r="AC46" s="220"/>
    </row>
    <row r="47" spans="1:29" ht="12" customHeight="1" x14ac:dyDescent="0.2">
      <c r="A47" s="245"/>
      <c r="B47" s="246" t="s">
        <v>50</v>
      </c>
      <c r="C47" s="247">
        <v>0</v>
      </c>
      <c r="D47" s="247">
        <v>0</v>
      </c>
      <c r="E47" s="247">
        <f t="shared" ref="E47:F47" si="34">E46</f>
        <v>0</v>
      </c>
      <c r="F47" s="247">
        <f t="shared" si="34"/>
        <v>0</v>
      </c>
      <c r="G47" s="248">
        <v>0</v>
      </c>
      <c r="H47" s="247">
        <f t="shared" ref="H47:K47" si="35">H46</f>
        <v>0</v>
      </c>
      <c r="I47" s="247">
        <f t="shared" si="35"/>
        <v>0</v>
      </c>
      <c r="J47" s="247">
        <f t="shared" si="35"/>
        <v>0</v>
      </c>
      <c r="K47" s="247">
        <f t="shared" si="35"/>
        <v>0</v>
      </c>
      <c r="L47" s="248">
        <v>0</v>
      </c>
      <c r="M47" s="247">
        <f t="shared" ref="M47:P47" si="36">M46</f>
        <v>11722</v>
      </c>
      <c r="N47" s="247">
        <f t="shared" si="36"/>
        <v>4856</v>
      </c>
      <c r="O47" s="247">
        <f t="shared" si="36"/>
        <v>18409</v>
      </c>
      <c r="P47" s="247">
        <f t="shared" si="36"/>
        <v>8681</v>
      </c>
      <c r="Q47" s="248">
        <f t="shared" si="25"/>
        <v>55.938255961294779</v>
      </c>
      <c r="R47" s="247">
        <f t="shared" ref="R47:U47" si="37">R46</f>
        <v>11957</v>
      </c>
      <c r="S47" s="247">
        <f t="shared" si="37"/>
        <v>3337</v>
      </c>
      <c r="T47" s="247">
        <f t="shared" si="37"/>
        <v>12075</v>
      </c>
      <c r="U47" s="247">
        <f t="shared" si="37"/>
        <v>3340</v>
      </c>
      <c r="V47" s="248">
        <f t="shared" si="20"/>
        <v>99.910179640718567</v>
      </c>
      <c r="W47" s="247">
        <f t="shared" ref="W47:Z47" si="38">W46</f>
        <v>0</v>
      </c>
      <c r="X47" s="247">
        <f t="shared" si="38"/>
        <v>0</v>
      </c>
      <c r="Y47" s="247">
        <f t="shared" si="38"/>
        <v>0</v>
      </c>
      <c r="Z47" s="247">
        <f t="shared" si="38"/>
        <v>0</v>
      </c>
      <c r="AA47" s="248">
        <v>0</v>
      </c>
      <c r="AB47" s="233"/>
      <c r="AC47" s="220"/>
    </row>
    <row r="48" spans="1:29" ht="12" customHeight="1" x14ac:dyDescent="0.2">
      <c r="A48" s="237">
        <v>38</v>
      </c>
      <c r="B48" s="238" t="s">
        <v>51</v>
      </c>
      <c r="C48" s="239">
        <v>0</v>
      </c>
      <c r="D48" s="239">
        <v>0</v>
      </c>
      <c r="E48" s="239">
        <v>0</v>
      </c>
      <c r="F48" s="239">
        <v>0</v>
      </c>
      <c r="G48" s="240">
        <v>0</v>
      </c>
      <c r="H48" s="239">
        <v>0</v>
      </c>
      <c r="I48" s="239">
        <v>0</v>
      </c>
      <c r="J48" s="239">
        <v>0</v>
      </c>
      <c r="K48" s="239">
        <v>0</v>
      </c>
      <c r="L48" s="240">
        <v>0</v>
      </c>
      <c r="M48" s="239">
        <v>0</v>
      </c>
      <c r="N48" s="239">
        <v>0</v>
      </c>
      <c r="O48" s="239">
        <v>0</v>
      </c>
      <c r="P48" s="239">
        <v>0</v>
      </c>
      <c r="Q48" s="240">
        <v>0</v>
      </c>
      <c r="R48" s="239">
        <v>0</v>
      </c>
      <c r="S48" s="239">
        <v>0</v>
      </c>
      <c r="T48" s="239">
        <v>0</v>
      </c>
      <c r="U48" s="239">
        <v>0</v>
      </c>
      <c r="V48" s="240">
        <v>0</v>
      </c>
      <c r="W48" s="239">
        <v>3494</v>
      </c>
      <c r="X48" s="239">
        <v>6369.45</v>
      </c>
      <c r="Y48" s="239">
        <v>44080</v>
      </c>
      <c r="Z48" s="239">
        <v>106363.3</v>
      </c>
      <c r="AA48" s="248">
        <f t="shared" si="4"/>
        <v>5.9883907325177006</v>
      </c>
      <c r="AB48" s="233"/>
      <c r="AC48" s="220"/>
    </row>
    <row r="49" spans="1:29" ht="12" customHeight="1" x14ac:dyDescent="0.2">
      <c r="A49" s="237">
        <v>39</v>
      </c>
      <c r="B49" s="238" t="s">
        <v>52</v>
      </c>
      <c r="C49" s="239">
        <v>0</v>
      </c>
      <c r="D49" s="239">
        <v>0</v>
      </c>
      <c r="E49" s="239">
        <v>0</v>
      </c>
      <c r="F49" s="239">
        <v>0</v>
      </c>
      <c r="G49" s="240">
        <v>0</v>
      </c>
      <c r="H49" s="239">
        <v>0</v>
      </c>
      <c r="I49" s="239">
        <v>0</v>
      </c>
      <c r="J49" s="239">
        <v>0</v>
      </c>
      <c r="K49" s="239">
        <v>0</v>
      </c>
      <c r="L49" s="240">
        <v>0</v>
      </c>
      <c r="M49" s="239">
        <v>0</v>
      </c>
      <c r="N49" s="239">
        <v>0</v>
      </c>
      <c r="O49" s="239">
        <v>0</v>
      </c>
      <c r="P49" s="239">
        <v>0</v>
      </c>
      <c r="Q49" s="240">
        <v>0</v>
      </c>
      <c r="R49" s="239">
        <v>0</v>
      </c>
      <c r="S49" s="239">
        <v>0</v>
      </c>
      <c r="T49" s="239">
        <v>0</v>
      </c>
      <c r="U49" s="239">
        <v>0</v>
      </c>
      <c r="V49" s="240">
        <v>0</v>
      </c>
      <c r="W49" s="239">
        <v>0</v>
      </c>
      <c r="X49" s="239">
        <v>0</v>
      </c>
      <c r="Y49" s="239">
        <v>0</v>
      </c>
      <c r="Z49" s="239">
        <v>0</v>
      </c>
      <c r="AA49" s="248">
        <v>0</v>
      </c>
      <c r="AB49" s="233"/>
      <c r="AC49" s="220"/>
    </row>
    <row r="50" spans="1:29" ht="12" customHeight="1" x14ac:dyDescent="0.2">
      <c r="A50" s="237">
        <v>40</v>
      </c>
      <c r="B50" s="238" t="s">
        <v>53</v>
      </c>
      <c r="C50" s="239">
        <v>0</v>
      </c>
      <c r="D50" s="239">
        <v>0</v>
      </c>
      <c r="E50" s="239">
        <v>0</v>
      </c>
      <c r="F50" s="239">
        <v>0</v>
      </c>
      <c r="G50" s="240">
        <v>0</v>
      </c>
      <c r="H50" s="239">
        <v>0</v>
      </c>
      <c r="I50" s="239">
        <v>0</v>
      </c>
      <c r="J50" s="239">
        <v>0</v>
      </c>
      <c r="K50" s="239">
        <v>0</v>
      </c>
      <c r="L50" s="240">
        <v>0</v>
      </c>
      <c r="M50" s="239">
        <v>0</v>
      </c>
      <c r="N50" s="239">
        <v>0</v>
      </c>
      <c r="O50" s="239">
        <v>0</v>
      </c>
      <c r="P50" s="239">
        <v>0</v>
      </c>
      <c r="Q50" s="240">
        <v>0</v>
      </c>
      <c r="R50" s="239">
        <v>0</v>
      </c>
      <c r="S50" s="239">
        <v>0</v>
      </c>
      <c r="T50" s="239">
        <v>0</v>
      </c>
      <c r="U50" s="239">
        <v>0</v>
      </c>
      <c r="V50" s="240">
        <v>0</v>
      </c>
      <c r="W50" s="239">
        <v>15854</v>
      </c>
      <c r="X50" s="239">
        <v>2942.39</v>
      </c>
      <c r="Y50" s="239">
        <v>190369</v>
      </c>
      <c r="Z50" s="239">
        <v>53655.7</v>
      </c>
      <c r="AA50" s="248">
        <f t="shared" si="4"/>
        <v>5.4838348954537919</v>
      </c>
      <c r="AB50" s="233"/>
      <c r="AC50" s="220"/>
    </row>
    <row r="51" spans="1:29" ht="12" customHeight="1" x14ac:dyDescent="0.2">
      <c r="A51" s="237">
        <v>41</v>
      </c>
      <c r="B51" s="238" t="s">
        <v>54</v>
      </c>
      <c r="C51" s="239">
        <v>0</v>
      </c>
      <c r="D51" s="239">
        <v>0</v>
      </c>
      <c r="E51" s="239">
        <v>0</v>
      </c>
      <c r="F51" s="239">
        <v>0</v>
      </c>
      <c r="G51" s="240">
        <v>0</v>
      </c>
      <c r="H51" s="239">
        <v>0</v>
      </c>
      <c r="I51" s="239">
        <v>0</v>
      </c>
      <c r="J51" s="239">
        <v>0</v>
      </c>
      <c r="K51" s="239">
        <v>0</v>
      </c>
      <c r="L51" s="240">
        <v>0</v>
      </c>
      <c r="M51" s="239">
        <v>0</v>
      </c>
      <c r="N51" s="239">
        <v>0</v>
      </c>
      <c r="O51" s="239">
        <v>0</v>
      </c>
      <c r="P51" s="239">
        <v>0</v>
      </c>
      <c r="Q51" s="240">
        <v>0</v>
      </c>
      <c r="R51" s="239">
        <v>0</v>
      </c>
      <c r="S51" s="239">
        <v>0</v>
      </c>
      <c r="T51" s="239">
        <v>0</v>
      </c>
      <c r="U51" s="239">
        <v>0</v>
      </c>
      <c r="V51" s="240">
        <v>0</v>
      </c>
      <c r="W51" s="239">
        <v>0</v>
      </c>
      <c r="X51" s="239">
        <v>0</v>
      </c>
      <c r="Y51" s="239">
        <v>0</v>
      </c>
      <c r="Z51" s="239">
        <v>0</v>
      </c>
      <c r="AA51" s="248">
        <v>0</v>
      </c>
      <c r="AB51" s="233"/>
      <c r="AC51" s="220"/>
    </row>
    <row r="52" spans="1:29" ht="12" customHeight="1" x14ac:dyDescent="0.2">
      <c r="A52" s="237">
        <v>42</v>
      </c>
      <c r="B52" s="238" t="s">
        <v>55</v>
      </c>
      <c r="C52" s="239">
        <v>0</v>
      </c>
      <c r="D52" s="239">
        <v>0</v>
      </c>
      <c r="E52" s="239">
        <v>0</v>
      </c>
      <c r="F52" s="239">
        <v>0</v>
      </c>
      <c r="G52" s="240">
        <v>0</v>
      </c>
      <c r="H52" s="239">
        <v>0</v>
      </c>
      <c r="I52" s="239">
        <v>0</v>
      </c>
      <c r="J52" s="239">
        <v>0</v>
      </c>
      <c r="K52" s="239">
        <v>0</v>
      </c>
      <c r="L52" s="240">
        <v>0</v>
      </c>
      <c r="M52" s="239">
        <v>0</v>
      </c>
      <c r="N52" s="239">
        <v>0</v>
      </c>
      <c r="O52" s="239">
        <v>0</v>
      </c>
      <c r="P52" s="239">
        <v>0</v>
      </c>
      <c r="Q52" s="240">
        <v>0</v>
      </c>
      <c r="R52" s="239">
        <v>0</v>
      </c>
      <c r="S52" s="239">
        <v>0</v>
      </c>
      <c r="T52" s="239">
        <v>0</v>
      </c>
      <c r="U52" s="239">
        <v>0</v>
      </c>
      <c r="V52" s="240">
        <v>0</v>
      </c>
      <c r="W52" s="239">
        <v>762</v>
      </c>
      <c r="X52" s="239">
        <v>455</v>
      </c>
      <c r="Y52" s="239">
        <v>4502</v>
      </c>
      <c r="Z52" s="239">
        <v>1898</v>
      </c>
      <c r="AA52" s="248">
        <f t="shared" si="4"/>
        <v>23.972602739726028</v>
      </c>
      <c r="AB52" s="233"/>
      <c r="AC52" s="220"/>
    </row>
    <row r="53" spans="1:29" ht="12" customHeight="1" x14ac:dyDescent="0.2">
      <c r="A53" s="237">
        <v>43</v>
      </c>
      <c r="B53" s="238" t="s">
        <v>56</v>
      </c>
      <c r="C53" s="239">
        <v>0</v>
      </c>
      <c r="D53" s="239">
        <v>0</v>
      </c>
      <c r="E53" s="239">
        <v>0</v>
      </c>
      <c r="F53" s="239">
        <v>0</v>
      </c>
      <c r="G53" s="240">
        <v>0</v>
      </c>
      <c r="H53" s="239">
        <v>0</v>
      </c>
      <c r="I53" s="239">
        <v>0</v>
      </c>
      <c r="J53" s="239">
        <v>0</v>
      </c>
      <c r="K53" s="239">
        <v>0</v>
      </c>
      <c r="L53" s="240">
        <v>0</v>
      </c>
      <c r="M53" s="239">
        <v>0</v>
      </c>
      <c r="N53" s="239">
        <v>0</v>
      </c>
      <c r="O53" s="239">
        <v>0</v>
      </c>
      <c r="P53" s="239">
        <v>0</v>
      </c>
      <c r="Q53" s="240">
        <v>0</v>
      </c>
      <c r="R53" s="239">
        <v>0</v>
      </c>
      <c r="S53" s="239">
        <v>0</v>
      </c>
      <c r="T53" s="239">
        <v>0</v>
      </c>
      <c r="U53" s="239">
        <v>0</v>
      </c>
      <c r="V53" s="240">
        <v>0</v>
      </c>
      <c r="W53" s="239">
        <v>815</v>
      </c>
      <c r="X53" s="239">
        <v>57.14</v>
      </c>
      <c r="Y53" s="239">
        <v>17403</v>
      </c>
      <c r="Z53" s="239">
        <v>5184.87</v>
      </c>
      <c r="AA53" s="248">
        <f t="shared" si="4"/>
        <v>1.1020527033464678</v>
      </c>
      <c r="AB53" s="233"/>
      <c r="AC53" s="220"/>
    </row>
    <row r="54" spans="1:29" ht="12" customHeight="1" x14ac:dyDescent="0.2">
      <c r="A54" s="237">
        <v>44</v>
      </c>
      <c r="B54" s="238" t="s">
        <v>57</v>
      </c>
      <c r="C54" s="239">
        <v>0</v>
      </c>
      <c r="D54" s="239">
        <v>0</v>
      </c>
      <c r="E54" s="239">
        <v>0</v>
      </c>
      <c r="F54" s="239">
        <v>0</v>
      </c>
      <c r="G54" s="240">
        <v>0</v>
      </c>
      <c r="H54" s="239">
        <v>0</v>
      </c>
      <c r="I54" s="239">
        <v>0</v>
      </c>
      <c r="J54" s="239">
        <v>0</v>
      </c>
      <c r="K54" s="239">
        <v>0</v>
      </c>
      <c r="L54" s="240">
        <v>0</v>
      </c>
      <c r="M54" s="239">
        <v>0</v>
      </c>
      <c r="N54" s="239">
        <v>0</v>
      </c>
      <c r="O54" s="239">
        <v>0</v>
      </c>
      <c r="P54" s="239">
        <v>0</v>
      </c>
      <c r="Q54" s="240">
        <v>0</v>
      </c>
      <c r="R54" s="239">
        <v>0</v>
      </c>
      <c r="S54" s="239">
        <v>0</v>
      </c>
      <c r="T54" s="239">
        <v>0</v>
      </c>
      <c r="U54" s="239">
        <v>0</v>
      </c>
      <c r="V54" s="240">
        <v>0</v>
      </c>
      <c r="W54" s="239">
        <v>0</v>
      </c>
      <c r="X54" s="239">
        <v>0</v>
      </c>
      <c r="Y54" s="239">
        <v>0</v>
      </c>
      <c r="Z54" s="239">
        <v>0</v>
      </c>
      <c r="AA54" s="248">
        <v>0</v>
      </c>
      <c r="AB54" s="233"/>
      <c r="AC54" s="220"/>
    </row>
    <row r="55" spans="1:29" ht="12" customHeight="1" x14ac:dyDescent="0.2">
      <c r="A55" s="237">
        <v>45</v>
      </c>
      <c r="B55" s="238" t="s">
        <v>58</v>
      </c>
      <c r="C55" s="239">
        <v>0</v>
      </c>
      <c r="D55" s="239">
        <v>0</v>
      </c>
      <c r="E55" s="239">
        <v>0</v>
      </c>
      <c r="F55" s="239">
        <v>0</v>
      </c>
      <c r="G55" s="240">
        <v>0</v>
      </c>
      <c r="H55" s="239">
        <v>0</v>
      </c>
      <c r="I55" s="239">
        <v>0</v>
      </c>
      <c r="J55" s="239">
        <v>0</v>
      </c>
      <c r="K55" s="239">
        <v>0</v>
      </c>
      <c r="L55" s="240">
        <v>0</v>
      </c>
      <c r="M55" s="239">
        <v>0</v>
      </c>
      <c r="N55" s="239">
        <v>0</v>
      </c>
      <c r="O55" s="239">
        <v>0</v>
      </c>
      <c r="P55" s="239">
        <v>0</v>
      </c>
      <c r="Q55" s="240">
        <v>0</v>
      </c>
      <c r="R55" s="239">
        <v>0</v>
      </c>
      <c r="S55" s="239">
        <v>0</v>
      </c>
      <c r="T55" s="239">
        <v>0</v>
      </c>
      <c r="U55" s="239">
        <v>0</v>
      </c>
      <c r="V55" s="240">
        <v>0</v>
      </c>
      <c r="W55" s="239">
        <v>5178</v>
      </c>
      <c r="X55" s="239">
        <v>1102</v>
      </c>
      <c r="Y55" s="239">
        <v>61410</v>
      </c>
      <c r="Z55" s="239">
        <v>16815</v>
      </c>
      <c r="AA55" s="248">
        <f t="shared" si="4"/>
        <v>6.5536723163841808</v>
      </c>
      <c r="AB55" s="233"/>
      <c r="AC55" s="220"/>
    </row>
    <row r="56" spans="1:29" ht="12" customHeight="1" x14ac:dyDescent="0.2">
      <c r="A56" s="245"/>
      <c r="B56" s="246" t="s">
        <v>59</v>
      </c>
      <c r="C56" s="247">
        <v>0</v>
      </c>
      <c r="D56" s="247">
        <v>0</v>
      </c>
      <c r="E56" s="247">
        <f t="shared" ref="E56:F56" si="39">SUM(E48:E55)</f>
        <v>0</v>
      </c>
      <c r="F56" s="247">
        <f t="shared" si="39"/>
        <v>0</v>
      </c>
      <c r="G56" s="248">
        <v>0</v>
      </c>
      <c r="H56" s="247">
        <f t="shared" ref="H56:K56" si="40">SUM(H48:H55)</f>
        <v>0</v>
      </c>
      <c r="I56" s="247">
        <f t="shared" si="40"/>
        <v>0</v>
      </c>
      <c r="J56" s="247">
        <f t="shared" si="40"/>
        <v>0</v>
      </c>
      <c r="K56" s="247">
        <f t="shared" si="40"/>
        <v>0</v>
      </c>
      <c r="L56" s="248">
        <v>0</v>
      </c>
      <c r="M56" s="247">
        <f t="shared" ref="M56:P56" si="41">SUM(M48:M55)</f>
        <v>0</v>
      </c>
      <c r="N56" s="247">
        <f t="shared" si="41"/>
        <v>0</v>
      </c>
      <c r="O56" s="247">
        <f t="shared" si="41"/>
        <v>0</v>
      </c>
      <c r="P56" s="247">
        <f t="shared" si="41"/>
        <v>0</v>
      </c>
      <c r="Q56" s="248">
        <v>0</v>
      </c>
      <c r="R56" s="247">
        <f t="shared" ref="R56:U56" si="42">SUM(R48:R55)</f>
        <v>0</v>
      </c>
      <c r="S56" s="247">
        <f t="shared" si="42"/>
        <v>0</v>
      </c>
      <c r="T56" s="247">
        <f t="shared" si="42"/>
        <v>0</v>
      </c>
      <c r="U56" s="247">
        <f t="shared" si="42"/>
        <v>0</v>
      </c>
      <c r="V56" s="248">
        <v>0</v>
      </c>
      <c r="W56" s="247">
        <f t="shared" ref="W56:Z56" si="43">SUM(W48:W55)</f>
        <v>26103</v>
      </c>
      <c r="X56" s="247">
        <f t="shared" si="43"/>
        <v>10925.98</v>
      </c>
      <c r="Y56" s="247">
        <f t="shared" si="43"/>
        <v>317764</v>
      </c>
      <c r="Z56" s="247">
        <f t="shared" si="43"/>
        <v>183916.87</v>
      </c>
      <c r="AA56" s="248">
        <f t="shared" si="4"/>
        <v>5.9407165857052702</v>
      </c>
      <c r="AB56" s="233"/>
      <c r="AC56" s="221"/>
    </row>
    <row r="57" spans="1:29" ht="12" customHeight="1" x14ac:dyDescent="0.2">
      <c r="A57" s="234"/>
      <c r="B57" s="235" t="s">
        <v>7</v>
      </c>
      <c r="C57" s="247">
        <v>36610</v>
      </c>
      <c r="D57" s="247">
        <v>51316.5</v>
      </c>
      <c r="E57" s="247">
        <f t="shared" ref="E57:F57" si="44">E56+E47+E45+E42</f>
        <v>123063</v>
      </c>
      <c r="F57" s="247">
        <f t="shared" si="44"/>
        <v>355697.33</v>
      </c>
      <c r="G57" s="248">
        <f>D57*100/F57</f>
        <v>14.427012988823952</v>
      </c>
      <c r="H57" s="247">
        <f t="shared" ref="H57:K57" si="45">H56+H47+H45+H42</f>
        <v>5004</v>
      </c>
      <c r="I57" s="247">
        <f t="shared" si="45"/>
        <v>15028.29</v>
      </c>
      <c r="J57" s="247">
        <f t="shared" si="45"/>
        <v>24751</v>
      </c>
      <c r="K57" s="247">
        <f t="shared" si="45"/>
        <v>126520.09999999999</v>
      </c>
      <c r="L57" s="248">
        <f>I57*100/K57</f>
        <v>11.87818378265588</v>
      </c>
      <c r="M57" s="247">
        <f t="shared" ref="M57:P57" si="46">M56+M47+M45+M42</f>
        <v>279400</v>
      </c>
      <c r="N57" s="247">
        <f t="shared" si="46"/>
        <v>152603.98000000001</v>
      </c>
      <c r="O57" s="247">
        <f t="shared" si="46"/>
        <v>633239</v>
      </c>
      <c r="P57" s="247">
        <f t="shared" si="46"/>
        <v>351064.28</v>
      </c>
      <c r="Q57" s="248">
        <f>N57*100/P57</f>
        <v>43.468956739204572</v>
      </c>
      <c r="R57" s="247">
        <f t="shared" ref="R57:U57" si="47">R56+R47+R45+R42</f>
        <v>28237</v>
      </c>
      <c r="S57" s="247">
        <f t="shared" si="47"/>
        <v>15166.41</v>
      </c>
      <c r="T57" s="247">
        <f t="shared" si="47"/>
        <v>138478</v>
      </c>
      <c r="U57" s="247">
        <f t="shared" si="47"/>
        <v>128789.57999999999</v>
      </c>
      <c r="V57" s="248">
        <f>S57*100/U57</f>
        <v>11.77611573855587</v>
      </c>
      <c r="W57" s="247">
        <f t="shared" ref="W57:Z57" si="48">W56+W47+W45+W42</f>
        <v>387219</v>
      </c>
      <c r="X57" s="247">
        <f t="shared" si="48"/>
        <v>206490.43</v>
      </c>
      <c r="Y57" s="247">
        <f t="shared" si="48"/>
        <v>2195565</v>
      </c>
      <c r="Z57" s="247">
        <f t="shared" si="48"/>
        <v>1490378.2</v>
      </c>
      <c r="AA57" s="248">
        <f t="shared" si="4"/>
        <v>13.854901393485225</v>
      </c>
      <c r="AB57" s="233"/>
      <c r="AC57" s="221"/>
    </row>
    <row r="58" spans="1:29" ht="25.5" customHeight="1" x14ac:dyDescent="0.2">
      <c r="A58" s="232"/>
      <c r="B58" s="232"/>
      <c r="C58" s="220"/>
      <c r="D58" s="220"/>
      <c r="E58" s="220"/>
      <c r="F58" s="220"/>
      <c r="G58" s="233"/>
      <c r="H58" s="220"/>
      <c r="I58" s="220"/>
      <c r="J58" s="220"/>
      <c r="K58" s="220"/>
      <c r="L58" s="233"/>
      <c r="M58" s="220"/>
      <c r="N58" s="461" t="s">
        <v>62</v>
      </c>
      <c r="O58" s="380"/>
      <c r="P58" s="220"/>
      <c r="Q58" s="233"/>
      <c r="R58" s="220"/>
      <c r="S58" s="220"/>
      <c r="T58" s="220"/>
      <c r="U58" s="220"/>
      <c r="V58" s="233"/>
      <c r="W58" s="220"/>
      <c r="X58" s="220"/>
      <c r="Y58" s="220"/>
      <c r="Z58" s="220"/>
      <c r="AA58" s="233"/>
      <c r="AB58" s="233"/>
      <c r="AC58" s="220"/>
    </row>
    <row r="59" spans="1:29" ht="12.75" customHeight="1" x14ac:dyDescent="0.2">
      <c r="A59" s="232"/>
      <c r="B59" s="232"/>
      <c r="C59" s="220"/>
      <c r="D59" s="220"/>
      <c r="E59" s="220"/>
      <c r="F59" s="220"/>
      <c r="G59" s="233"/>
      <c r="H59" s="220"/>
      <c r="I59" s="220"/>
      <c r="J59" s="220"/>
      <c r="K59" s="220"/>
      <c r="L59" s="233"/>
      <c r="M59" s="220"/>
      <c r="N59" s="220"/>
      <c r="O59" s="220"/>
      <c r="P59" s="220"/>
      <c r="Q59" s="233"/>
      <c r="R59" s="220"/>
      <c r="S59" s="220"/>
      <c r="T59" s="220"/>
      <c r="U59" s="220"/>
      <c r="V59" s="233"/>
      <c r="W59" s="220"/>
      <c r="X59" s="220"/>
      <c r="Y59" s="220"/>
      <c r="Z59" s="220"/>
      <c r="AA59" s="233"/>
      <c r="AB59" s="233"/>
      <c r="AC59" s="220"/>
    </row>
    <row r="60" spans="1:29" ht="12.75" customHeight="1" x14ac:dyDescent="0.2">
      <c r="A60" s="232"/>
      <c r="B60" s="232"/>
      <c r="C60" s="220"/>
      <c r="D60" s="220"/>
      <c r="E60" s="220"/>
      <c r="F60" s="220"/>
      <c r="G60" s="233"/>
      <c r="H60" s="220"/>
      <c r="I60" s="220"/>
      <c r="J60" s="220"/>
      <c r="K60" s="220"/>
      <c r="L60" s="233"/>
      <c r="M60" s="220"/>
      <c r="N60" s="220"/>
      <c r="O60" s="220"/>
      <c r="P60" s="220"/>
      <c r="Q60" s="233"/>
      <c r="R60" s="220"/>
      <c r="S60" s="220"/>
      <c r="T60" s="220"/>
      <c r="U60" s="220"/>
      <c r="V60" s="233"/>
      <c r="W60" s="220"/>
      <c r="X60" s="220"/>
      <c r="Y60" s="220"/>
      <c r="Z60" s="220"/>
      <c r="AA60" s="233"/>
      <c r="AB60" s="233"/>
      <c r="AC60" s="220"/>
    </row>
    <row r="61" spans="1:29" ht="12.75" customHeight="1" x14ac:dyDescent="0.2">
      <c r="A61" s="232"/>
      <c r="B61" s="232"/>
      <c r="C61" s="220"/>
      <c r="D61" s="220"/>
      <c r="E61" s="220"/>
      <c r="F61" s="220"/>
      <c r="G61" s="233"/>
      <c r="H61" s="220"/>
      <c r="I61" s="220"/>
      <c r="J61" s="220"/>
      <c r="K61" s="220"/>
      <c r="L61" s="233"/>
      <c r="M61" s="220"/>
      <c r="N61" s="220"/>
      <c r="O61" s="220"/>
      <c r="P61" s="220"/>
      <c r="Q61" s="233"/>
      <c r="R61" s="220"/>
      <c r="S61" s="220"/>
      <c r="T61" s="220"/>
      <c r="U61" s="220"/>
      <c r="V61" s="233"/>
      <c r="W61" s="220"/>
      <c r="X61" s="220"/>
      <c r="Y61" s="220"/>
      <c r="Z61" s="220"/>
      <c r="AA61" s="233"/>
      <c r="AB61" s="233"/>
      <c r="AC61" s="220"/>
    </row>
    <row r="62" spans="1:29" ht="12.75" customHeight="1" x14ac:dyDescent="0.2">
      <c r="A62" s="232"/>
      <c r="B62" s="232"/>
      <c r="C62" s="220"/>
      <c r="D62" s="220"/>
      <c r="E62" s="220"/>
      <c r="F62" s="220"/>
      <c r="G62" s="233"/>
      <c r="H62" s="220"/>
      <c r="I62" s="220"/>
      <c r="J62" s="220"/>
      <c r="K62" s="220"/>
      <c r="L62" s="233"/>
      <c r="M62" s="220"/>
      <c r="N62" s="220"/>
      <c r="O62" s="220"/>
      <c r="P62" s="220"/>
      <c r="Q62" s="233"/>
      <c r="R62" s="220"/>
      <c r="S62" s="220"/>
      <c r="T62" s="220"/>
      <c r="U62" s="220"/>
      <c r="V62" s="233"/>
      <c r="W62" s="220"/>
      <c r="X62" s="220"/>
      <c r="Y62" s="220"/>
      <c r="Z62" s="220"/>
      <c r="AA62" s="233"/>
      <c r="AB62" s="233"/>
      <c r="AC62" s="220"/>
    </row>
    <row r="63" spans="1:29" ht="12.75" customHeight="1" x14ac:dyDescent="0.2">
      <c r="A63" s="232"/>
      <c r="B63" s="232"/>
      <c r="C63" s="220"/>
      <c r="D63" s="220"/>
      <c r="E63" s="220"/>
      <c r="F63" s="220"/>
      <c r="G63" s="233"/>
      <c r="H63" s="220"/>
      <c r="I63" s="220"/>
      <c r="J63" s="220"/>
      <c r="K63" s="220"/>
      <c r="L63" s="233"/>
      <c r="M63" s="220"/>
      <c r="N63" s="220"/>
      <c r="O63" s="220"/>
      <c r="P63" s="220"/>
      <c r="Q63" s="233"/>
      <c r="R63" s="220"/>
      <c r="S63" s="220"/>
      <c r="T63" s="220"/>
      <c r="U63" s="220"/>
      <c r="V63" s="233"/>
      <c r="W63" s="220"/>
      <c r="X63" s="220"/>
      <c r="Y63" s="220"/>
      <c r="Z63" s="220"/>
      <c r="AA63" s="233"/>
      <c r="AB63" s="233"/>
      <c r="AC63" s="220"/>
    </row>
    <row r="64" spans="1:29" ht="12.75" customHeight="1" x14ac:dyDescent="0.2">
      <c r="A64" s="232"/>
      <c r="B64" s="232"/>
      <c r="C64" s="220"/>
      <c r="D64" s="220"/>
      <c r="E64" s="220"/>
      <c r="F64" s="220"/>
      <c r="G64" s="233"/>
      <c r="H64" s="220"/>
      <c r="I64" s="220"/>
      <c r="J64" s="220"/>
      <c r="K64" s="220"/>
      <c r="L64" s="233"/>
      <c r="M64" s="220"/>
      <c r="N64" s="220"/>
      <c r="O64" s="220"/>
      <c r="P64" s="220"/>
      <c r="Q64" s="233"/>
      <c r="R64" s="220"/>
      <c r="S64" s="220"/>
      <c r="T64" s="220"/>
      <c r="U64" s="220"/>
      <c r="V64" s="233"/>
      <c r="W64" s="220"/>
      <c r="X64" s="220"/>
      <c r="Y64" s="220"/>
      <c r="Z64" s="220"/>
      <c r="AA64" s="233"/>
      <c r="AB64" s="233"/>
      <c r="AC64" s="220"/>
    </row>
    <row r="65" spans="1:29" ht="12.75" customHeight="1" x14ac:dyDescent="0.2">
      <c r="A65" s="232"/>
      <c r="B65" s="232"/>
      <c r="C65" s="220"/>
      <c r="D65" s="220"/>
      <c r="E65" s="220"/>
      <c r="F65" s="220"/>
      <c r="G65" s="233"/>
      <c r="H65" s="220"/>
      <c r="I65" s="220"/>
      <c r="J65" s="220"/>
      <c r="K65" s="220"/>
      <c r="L65" s="233"/>
      <c r="M65" s="220"/>
      <c r="N65" s="220"/>
      <c r="O65" s="220"/>
      <c r="P65" s="220"/>
      <c r="Q65" s="233"/>
      <c r="R65" s="220"/>
      <c r="S65" s="220"/>
      <c r="T65" s="220"/>
      <c r="U65" s="220"/>
      <c r="V65" s="233"/>
      <c r="W65" s="220"/>
      <c r="X65" s="220"/>
      <c r="Y65" s="220"/>
      <c r="Z65" s="220"/>
      <c r="AA65" s="233"/>
      <c r="AB65" s="233"/>
      <c r="AC65" s="220"/>
    </row>
    <row r="66" spans="1:29" ht="12.75" customHeight="1" x14ac:dyDescent="0.2">
      <c r="A66" s="232"/>
      <c r="B66" s="232"/>
      <c r="C66" s="220"/>
      <c r="D66" s="220"/>
      <c r="E66" s="220"/>
      <c r="F66" s="220"/>
      <c r="G66" s="233"/>
      <c r="H66" s="220"/>
      <c r="I66" s="220"/>
      <c r="J66" s="220"/>
      <c r="K66" s="220"/>
      <c r="L66" s="233"/>
      <c r="M66" s="220"/>
      <c r="N66" s="220"/>
      <c r="O66" s="220"/>
      <c r="P66" s="220"/>
      <c r="Q66" s="233"/>
      <c r="R66" s="220"/>
      <c r="S66" s="220"/>
      <c r="T66" s="220"/>
      <c r="U66" s="220"/>
      <c r="V66" s="233"/>
      <c r="W66" s="220"/>
      <c r="X66" s="220"/>
      <c r="Y66" s="220"/>
      <c r="Z66" s="220"/>
      <c r="AA66" s="233"/>
      <c r="AB66" s="233"/>
      <c r="AC66" s="220"/>
    </row>
    <row r="67" spans="1:29" ht="12.75" customHeight="1" x14ac:dyDescent="0.2">
      <c r="A67" s="232"/>
      <c r="B67" s="232"/>
      <c r="C67" s="220"/>
      <c r="D67" s="220"/>
      <c r="E67" s="220"/>
      <c r="F67" s="220"/>
      <c r="G67" s="233"/>
      <c r="H67" s="220"/>
      <c r="I67" s="220"/>
      <c r="J67" s="220"/>
      <c r="K67" s="220"/>
      <c r="L67" s="233"/>
      <c r="M67" s="220"/>
      <c r="N67" s="220"/>
      <c r="O67" s="220"/>
      <c r="P67" s="220"/>
      <c r="Q67" s="233"/>
      <c r="R67" s="220"/>
      <c r="S67" s="220"/>
      <c r="T67" s="220"/>
      <c r="U67" s="220"/>
      <c r="V67" s="233"/>
      <c r="W67" s="220"/>
      <c r="X67" s="220"/>
      <c r="Y67" s="220"/>
      <c r="Z67" s="220"/>
      <c r="AA67" s="233"/>
      <c r="AB67" s="233"/>
      <c r="AC67" s="220"/>
    </row>
    <row r="68" spans="1:29" ht="12.75" customHeight="1" x14ac:dyDescent="0.2">
      <c r="A68" s="232"/>
      <c r="B68" s="232"/>
      <c r="C68" s="220"/>
      <c r="D68" s="220"/>
      <c r="E68" s="220"/>
      <c r="F68" s="220"/>
      <c r="G68" s="233"/>
      <c r="H68" s="220"/>
      <c r="I68" s="220"/>
      <c r="J68" s="220"/>
      <c r="K68" s="220"/>
      <c r="L68" s="233"/>
      <c r="M68" s="220"/>
      <c r="N68" s="220"/>
      <c r="O68" s="220"/>
      <c r="P68" s="220"/>
      <c r="Q68" s="233"/>
      <c r="R68" s="220"/>
      <c r="S68" s="220"/>
      <c r="T68" s="220"/>
      <c r="U68" s="220"/>
      <c r="V68" s="233"/>
      <c r="W68" s="220"/>
      <c r="X68" s="220"/>
      <c r="Y68" s="220"/>
      <c r="Z68" s="220"/>
      <c r="AA68" s="233"/>
      <c r="AB68" s="233"/>
      <c r="AC68" s="220"/>
    </row>
    <row r="69" spans="1:29" ht="12.75" customHeight="1" x14ac:dyDescent="0.2">
      <c r="A69" s="232"/>
      <c r="B69" s="232"/>
      <c r="C69" s="220"/>
      <c r="D69" s="220"/>
      <c r="E69" s="220"/>
      <c r="F69" s="220"/>
      <c r="G69" s="233"/>
      <c r="H69" s="220"/>
      <c r="I69" s="220"/>
      <c r="J69" s="220"/>
      <c r="K69" s="220"/>
      <c r="L69" s="233"/>
      <c r="M69" s="220"/>
      <c r="N69" s="220"/>
      <c r="O69" s="220"/>
      <c r="P69" s="220"/>
      <c r="Q69" s="233"/>
      <c r="R69" s="220"/>
      <c r="S69" s="220"/>
      <c r="T69" s="220"/>
      <c r="U69" s="220"/>
      <c r="V69" s="233"/>
      <c r="W69" s="220"/>
      <c r="X69" s="220"/>
      <c r="Y69" s="220"/>
      <c r="Z69" s="220"/>
      <c r="AA69" s="233"/>
      <c r="AB69" s="233"/>
      <c r="AC69" s="220"/>
    </row>
    <row r="70" spans="1:29" ht="12.75" customHeight="1" x14ac:dyDescent="0.2">
      <c r="A70" s="232"/>
      <c r="B70" s="232"/>
      <c r="C70" s="220"/>
      <c r="D70" s="220"/>
      <c r="E70" s="220"/>
      <c r="F70" s="220"/>
      <c r="G70" s="233"/>
      <c r="H70" s="220"/>
      <c r="I70" s="220"/>
      <c r="J70" s="220"/>
      <c r="K70" s="220"/>
      <c r="L70" s="233"/>
      <c r="M70" s="220"/>
      <c r="N70" s="220"/>
      <c r="O70" s="220"/>
      <c r="P70" s="220"/>
      <c r="Q70" s="233"/>
      <c r="R70" s="220"/>
      <c r="S70" s="220"/>
      <c r="T70" s="220"/>
      <c r="U70" s="220"/>
      <c r="V70" s="233"/>
      <c r="W70" s="220"/>
      <c r="X70" s="220"/>
      <c r="Y70" s="220"/>
      <c r="Z70" s="220"/>
      <c r="AA70" s="233"/>
      <c r="AB70" s="233"/>
      <c r="AC70" s="220"/>
    </row>
    <row r="71" spans="1:29" ht="12.75" customHeight="1" x14ac:dyDescent="0.2">
      <c r="A71" s="232"/>
      <c r="B71" s="232"/>
      <c r="C71" s="220"/>
      <c r="D71" s="220"/>
      <c r="E71" s="220"/>
      <c r="F71" s="220"/>
      <c r="G71" s="233"/>
      <c r="H71" s="220"/>
      <c r="I71" s="220"/>
      <c r="J71" s="220"/>
      <c r="K71" s="220"/>
      <c r="L71" s="233"/>
      <c r="M71" s="220"/>
      <c r="N71" s="220"/>
      <c r="O71" s="220"/>
      <c r="P71" s="220"/>
      <c r="Q71" s="233"/>
      <c r="R71" s="220"/>
      <c r="S71" s="220"/>
      <c r="T71" s="220"/>
      <c r="U71" s="220"/>
      <c r="V71" s="233"/>
      <c r="W71" s="220"/>
      <c r="X71" s="220"/>
      <c r="Y71" s="220"/>
      <c r="Z71" s="220"/>
      <c r="AA71" s="233"/>
      <c r="AB71" s="233"/>
      <c r="AC71" s="220"/>
    </row>
    <row r="72" spans="1:29" ht="12.75" customHeight="1" x14ac:dyDescent="0.2">
      <c r="A72" s="232"/>
      <c r="B72" s="232"/>
      <c r="C72" s="220"/>
      <c r="D72" s="220"/>
      <c r="E72" s="220"/>
      <c r="F72" s="220"/>
      <c r="G72" s="233"/>
      <c r="H72" s="220"/>
      <c r="I72" s="220"/>
      <c r="J72" s="220"/>
      <c r="K72" s="220"/>
      <c r="L72" s="233"/>
      <c r="M72" s="220"/>
      <c r="N72" s="220"/>
      <c r="O72" s="220"/>
      <c r="P72" s="220"/>
      <c r="Q72" s="233"/>
      <c r="R72" s="220"/>
      <c r="S72" s="220"/>
      <c r="T72" s="220"/>
      <c r="U72" s="220"/>
      <c r="V72" s="233"/>
      <c r="W72" s="220"/>
      <c r="X72" s="220"/>
      <c r="Y72" s="220"/>
      <c r="Z72" s="220"/>
      <c r="AA72" s="233"/>
      <c r="AB72" s="233"/>
      <c r="AC72" s="220"/>
    </row>
    <row r="73" spans="1:29" ht="12.75" customHeight="1" x14ac:dyDescent="0.2">
      <c r="A73" s="232"/>
      <c r="B73" s="232"/>
      <c r="C73" s="220"/>
      <c r="D73" s="220"/>
      <c r="E73" s="220"/>
      <c r="F73" s="220"/>
      <c r="G73" s="233"/>
      <c r="H73" s="220"/>
      <c r="I73" s="220"/>
      <c r="J73" s="220"/>
      <c r="K73" s="220"/>
      <c r="L73" s="233"/>
      <c r="M73" s="220"/>
      <c r="N73" s="220"/>
      <c r="O73" s="220"/>
      <c r="P73" s="220"/>
      <c r="Q73" s="233"/>
      <c r="R73" s="220"/>
      <c r="S73" s="220"/>
      <c r="T73" s="220"/>
      <c r="U73" s="220"/>
      <c r="V73" s="233"/>
      <c r="W73" s="220"/>
      <c r="X73" s="220"/>
      <c r="Y73" s="220"/>
      <c r="Z73" s="220"/>
      <c r="AA73" s="233"/>
      <c r="AB73" s="233"/>
      <c r="AC73" s="220"/>
    </row>
    <row r="74" spans="1:29" ht="12.75" customHeight="1" x14ac:dyDescent="0.2">
      <c r="A74" s="232"/>
      <c r="B74" s="232"/>
      <c r="C74" s="220"/>
      <c r="D74" s="220"/>
      <c r="E74" s="220"/>
      <c r="F74" s="220"/>
      <c r="G74" s="233"/>
      <c r="H74" s="220"/>
      <c r="I74" s="220"/>
      <c r="J74" s="220"/>
      <c r="K74" s="220"/>
      <c r="L74" s="233"/>
      <c r="M74" s="220"/>
      <c r="N74" s="220"/>
      <c r="O74" s="220"/>
      <c r="P74" s="220"/>
      <c r="Q74" s="233"/>
      <c r="R74" s="220"/>
      <c r="S74" s="220"/>
      <c r="T74" s="220"/>
      <c r="U74" s="220"/>
      <c r="V74" s="233"/>
      <c r="W74" s="220"/>
      <c r="X74" s="220"/>
      <c r="Y74" s="220"/>
      <c r="Z74" s="220"/>
      <c r="AA74" s="233"/>
      <c r="AB74" s="233"/>
      <c r="AC74" s="220"/>
    </row>
    <row r="75" spans="1:29" ht="12.75" customHeight="1" x14ac:dyDescent="0.2">
      <c r="A75" s="232"/>
      <c r="B75" s="232"/>
      <c r="C75" s="220"/>
      <c r="D75" s="220"/>
      <c r="E75" s="220"/>
      <c r="F75" s="220"/>
      <c r="G75" s="233"/>
      <c r="H75" s="220"/>
      <c r="I75" s="220"/>
      <c r="J75" s="220"/>
      <c r="K75" s="220"/>
      <c r="L75" s="233"/>
      <c r="M75" s="220"/>
      <c r="N75" s="220"/>
      <c r="O75" s="220"/>
      <c r="P75" s="220"/>
      <c r="Q75" s="233"/>
      <c r="R75" s="220"/>
      <c r="S75" s="220"/>
      <c r="T75" s="220"/>
      <c r="U75" s="220"/>
      <c r="V75" s="233"/>
      <c r="W75" s="220"/>
      <c r="X75" s="220"/>
      <c r="Y75" s="220"/>
      <c r="Z75" s="220"/>
      <c r="AA75" s="233"/>
      <c r="AB75" s="233"/>
      <c r="AC75" s="220"/>
    </row>
    <row r="76" spans="1:29" ht="12.75" customHeight="1" x14ac:dyDescent="0.2">
      <c r="A76" s="232"/>
      <c r="B76" s="232"/>
      <c r="C76" s="220"/>
      <c r="D76" s="220"/>
      <c r="E76" s="220"/>
      <c r="F76" s="220"/>
      <c r="G76" s="233"/>
      <c r="H76" s="220"/>
      <c r="I76" s="220"/>
      <c r="J76" s="220"/>
      <c r="K76" s="220"/>
      <c r="L76" s="233"/>
      <c r="M76" s="220"/>
      <c r="N76" s="220"/>
      <c r="O76" s="220"/>
      <c r="P76" s="220"/>
      <c r="Q76" s="233"/>
      <c r="R76" s="220"/>
      <c r="S76" s="220"/>
      <c r="T76" s="220"/>
      <c r="U76" s="220"/>
      <c r="V76" s="233"/>
      <c r="W76" s="220"/>
      <c r="X76" s="220"/>
      <c r="Y76" s="220"/>
      <c r="Z76" s="220"/>
      <c r="AA76" s="233"/>
      <c r="AB76" s="233"/>
      <c r="AC76" s="220"/>
    </row>
    <row r="77" spans="1:29" ht="12.75" customHeight="1" x14ac:dyDescent="0.2">
      <c r="A77" s="232"/>
      <c r="B77" s="232"/>
      <c r="C77" s="220"/>
      <c r="D77" s="220"/>
      <c r="E77" s="220"/>
      <c r="F77" s="220"/>
      <c r="G77" s="233"/>
      <c r="H77" s="220"/>
      <c r="I77" s="220"/>
      <c r="J77" s="220"/>
      <c r="K77" s="220"/>
      <c r="L77" s="233"/>
      <c r="M77" s="220"/>
      <c r="N77" s="220"/>
      <c r="O77" s="220"/>
      <c r="P77" s="220"/>
      <c r="Q77" s="233"/>
      <c r="R77" s="220"/>
      <c r="S77" s="220"/>
      <c r="T77" s="220"/>
      <c r="U77" s="220"/>
      <c r="V77" s="233"/>
      <c r="W77" s="220"/>
      <c r="X77" s="220"/>
      <c r="Y77" s="220"/>
      <c r="Z77" s="220"/>
      <c r="AA77" s="233"/>
      <c r="AB77" s="233"/>
      <c r="AC77" s="220"/>
    </row>
    <row r="78" spans="1:29" ht="12.75" customHeight="1" x14ac:dyDescent="0.2">
      <c r="A78" s="232"/>
      <c r="B78" s="232"/>
      <c r="C78" s="220"/>
      <c r="D78" s="220"/>
      <c r="E78" s="220"/>
      <c r="F78" s="220"/>
      <c r="G78" s="233"/>
      <c r="H78" s="220"/>
      <c r="I78" s="220"/>
      <c r="J78" s="220"/>
      <c r="K78" s="220"/>
      <c r="L78" s="233"/>
      <c r="M78" s="220"/>
      <c r="N78" s="220"/>
      <c r="O78" s="220"/>
      <c r="P78" s="220"/>
      <c r="Q78" s="233"/>
      <c r="R78" s="220"/>
      <c r="S78" s="220"/>
      <c r="T78" s="220"/>
      <c r="U78" s="220"/>
      <c r="V78" s="233"/>
      <c r="W78" s="220"/>
      <c r="X78" s="220"/>
      <c r="Y78" s="220"/>
      <c r="Z78" s="220"/>
      <c r="AA78" s="233"/>
      <c r="AB78" s="233"/>
      <c r="AC78" s="220"/>
    </row>
    <row r="79" spans="1:29" ht="12.75" customHeight="1" x14ac:dyDescent="0.2">
      <c r="A79" s="232"/>
      <c r="B79" s="232"/>
      <c r="C79" s="220"/>
      <c r="D79" s="220"/>
      <c r="E79" s="220"/>
      <c r="F79" s="220"/>
      <c r="G79" s="233"/>
      <c r="H79" s="220"/>
      <c r="I79" s="220"/>
      <c r="J79" s="220"/>
      <c r="K79" s="220"/>
      <c r="L79" s="233"/>
      <c r="M79" s="220"/>
      <c r="N79" s="220"/>
      <c r="O79" s="220"/>
      <c r="P79" s="220"/>
      <c r="Q79" s="233"/>
      <c r="R79" s="220"/>
      <c r="S79" s="220"/>
      <c r="T79" s="220"/>
      <c r="U79" s="220"/>
      <c r="V79" s="233"/>
      <c r="W79" s="220"/>
      <c r="X79" s="220"/>
      <c r="Y79" s="220"/>
      <c r="Z79" s="220"/>
      <c r="AA79" s="233"/>
      <c r="AB79" s="233"/>
      <c r="AC79" s="220"/>
    </row>
    <row r="80" spans="1:29" ht="12.75" customHeight="1" x14ac:dyDescent="0.2">
      <c r="A80" s="232"/>
      <c r="B80" s="232"/>
      <c r="C80" s="220"/>
      <c r="D80" s="220"/>
      <c r="E80" s="220"/>
      <c r="F80" s="220"/>
      <c r="G80" s="233"/>
      <c r="H80" s="220"/>
      <c r="I80" s="220"/>
      <c r="J80" s="220"/>
      <c r="K80" s="220"/>
      <c r="L80" s="233"/>
      <c r="M80" s="220"/>
      <c r="N80" s="220"/>
      <c r="O80" s="220"/>
      <c r="P80" s="220"/>
      <c r="Q80" s="233"/>
      <c r="R80" s="220"/>
      <c r="S80" s="220"/>
      <c r="T80" s="220"/>
      <c r="U80" s="220"/>
      <c r="V80" s="233"/>
      <c r="W80" s="220"/>
      <c r="X80" s="220"/>
      <c r="Y80" s="220"/>
      <c r="Z80" s="220"/>
      <c r="AA80" s="233"/>
      <c r="AB80" s="233"/>
      <c r="AC80" s="220"/>
    </row>
    <row r="81" spans="1:29" ht="12.75" customHeight="1" x14ac:dyDescent="0.2">
      <c r="A81" s="232"/>
      <c r="B81" s="232"/>
      <c r="C81" s="220"/>
      <c r="D81" s="220"/>
      <c r="E81" s="220"/>
      <c r="F81" s="220"/>
      <c r="G81" s="233"/>
      <c r="H81" s="220"/>
      <c r="I81" s="220"/>
      <c r="J81" s="220"/>
      <c r="K81" s="220"/>
      <c r="L81" s="233"/>
      <c r="M81" s="220"/>
      <c r="N81" s="220"/>
      <c r="O81" s="220"/>
      <c r="P81" s="220"/>
      <c r="Q81" s="233"/>
      <c r="R81" s="220"/>
      <c r="S81" s="220"/>
      <c r="T81" s="220"/>
      <c r="U81" s="220"/>
      <c r="V81" s="233"/>
      <c r="W81" s="220"/>
      <c r="X81" s="220"/>
      <c r="Y81" s="220"/>
      <c r="Z81" s="220"/>
      <c r="AA81" s="233"/>
      <c r="AB81" s="233"/>
      <c r="AC81" s="220"/>
    </row>
    <row r="82" spans="1:29" ht="12.75" customHeight="1" x14ac:dyDescent="0.2">
      <c r="A82" s="232"/>
      <c r="B82" s="232"/>
      <c r="C82" s="220"/>
      <c r="D82" s="220"/>
      <c r="E82" s="220"/>
      <c r="F82" s="220"/>
      <c r="G82" s="233"/>
      <c r="H82" s="220"/>
      <c r="I82" s="220"/>
      <c r="J82" s="220"/>
      <c r="K82" s="220"/>
      <c r="L82" s="233"/>
      <c r="M82" s="220"/>
      <c r="N82" s="220"/>
      <c r="O82" s="220"/>
      <c r="P82" s="220"/>
      <c r="Q82" s="233"/>
      <c r="R82" s="220"/>
      <c r="S82" s="220"/>
      <c r="T82" s="220"/>
      <c r="U82" s="220"/>
      <c r="V82" s="233"/>
      <c r="W82" s="220"/>
      <c r="X82" s="220"/>
      <c r="Y82" s="220"/>
      <c r="Z82" s="220"/>
      <c r="AA82" s="233"/>
      <c r="AB82" s="233"/>
      <c r="AC82" s="220"/>
    </row>
    <row r="83" spans="1:29" ht="12.75" customHeight="1" x14ac:dyDescent="0.2">
      <c r="A83" s="232"/>
      <c r="B83" s="232"/>
      <c r="C83" s="220"/>
      <c r="D83" s="220"/>
      <c r="E83" s="220"/>
      <c r="F83" s="220"/>
      <c r="G83" s="233"/>
      <c r="H83" s="220"/>
      <c r="I83" s="220"/>
      <c r="J83" s="220"/>
      <c r="K83" s="220"/>
      <c r="L83" s="233"/>
      <c r="M83" s="220"/>
      <c r="N83" s="220"/>
      <c r="O83" s="220"/>
      <c r="P83" s="220"/>
      <c r="Q83" s="233"/>
      <c r="R83" s="220"/>
      <c r="S83" s="220"/>
      <c r="T83" s="220"/>
      <c r="U83" s="220"/>
      <c r="V83" s="233"/>
      <c r="W83" s="220"/>
      <c r="X83" s="220"/>
      <c r="Y83" s="220"/>
      <c r="Z83" s="220"/>
      <c r="AA83" s="233"/>
      <c r="AB83" s="233"/>
      <c r="AC83" s="220"/>
    </row>
    <row r="84" spans="1:29" ht="12.75" customHeight="1" x14ac:dyDescent="0.2">
      <c r="A84" s="232"/>
      <c r="B84" s="232"/>
      <c r="C84" s="220"/>
      <c r="D84" s="220"/>
      <c r="E84" s="220"/>
      <c r="F84" s="220"/>
      <c r="G84" s="233"/>
      <c r="H84" s="220"/>
      <c r="I84" s="220"/>
      <c r="J84" s="220"/>
      <c r="K84" s="220"/>
      <c r="L84" s="233"/>
      <c r="M84" s="220"/>
      <c r="N84" s="220"/>
      <c r="O84" s="220"/>
      <c r="P84" s="220"/>
      <c r="Q84" s="233"/>
      <c r="R84" s="220"/>
      <c r="S84" s="220"/>
      <c r="T84" s="220"/>
      <c r="U84" s="220"/>
      <c r="V84" s="233"/>
      <c r="W84" s="220"/>
      <c r="X84" s="220"/>
      <c r="Y84" s="220"/>
      <c r="Z84" s="220"/>
      <c r="AA84" s="233"/>
      <c r="AB84" s="233"/>
      <c r="AC84" s="220"/>
    </row>
    <row r="85" spans="1:29" ht="12.75" customHeight="1" x14ac:dyDescent="0.2">
      <c r="A85" s="232"/>
      <c r="B85" s="232"/>
      <c r="C85" s="220"/>
      <c r="D85" s="220"/>
      <c r="E85" s="220"/>
      <c r="F85" s="220"/>
      <c r="G85" s="233"/>
      <c r="H85" s="220"/>
      <c r="I85" s="220"/>
      <c r="J85" s="220"/>
      <c r="K85" s="220"/>
      <c r="L85" s="233"/>
      <c r="M85" s="220"/>
      <c r="N85" s="220"/>
      <c r="O85" s="220"/>
      <c r="P85" s="220"/>
      <c r="Q85" s="233"/>
      <c r="R85" s="220"/>
      <c r="S85" s="220"/>
      <c r="T85" s="220"/>
      <c r="U85" s="220"/>
      <c r="V85" s="233"/>
      <c r="W85" s="220"/>
      <c r="X85" s="220"/>
      <c r="Y85" s="220"/>
      <c r="Z85" s="220"/>
      <c r="AA85" s="233"/>
      <c r="AB85" s="233"/>
      <c r="AC85" s="220"/>
    </row>
    <row r="86" spans="1:29" ht="12.75" customHeight="1" x14ac:dyDescent="0.2">
      <c r="A86" s="232"/>
      <c r="B86" s="232"/>
      <c r="C86" s="220"/>
      <c r="D86" s="220"/>
      <c r="E86" s="220"/>
      <c r="F86" s="220"/>
      <c r="G86" s="233"/>
      <c r="H86" s="220"/>
      <c r="I86" s="220"/>
      <c r="J86" s="220"/>
      <c r="K86" s="220"/>
      <c r="L86" s="233"/>
      <c r="M86" s="220"/>
      <c r="N86" s="220"/>
      <c r="O86" s="220"/>
      <c r="P86" s="220"/>
      <c r="Q86" s="233"/>
      <c r="R86" s="220"/>
      <c r="S86" s="220"/>
      <c r="T86" s="220"/>
      <c r="U86" s="220"/>
      <c r="V86" s="233"/>
      <c r="W86" s="220"/>
      <c r="X86" s="220"/>
      <c r="Y86" s="220"/>
      <c r="Z86" s="220"/>
      <c r="AA86" s="233"/>
      <c r="AB86" s="233"/>
      <c r="AC86" s="220"/>
    </row>
    <row r="87" spans="1:29" ht="12.75" customHeight="1" x14ac:dyDescent="0.2">
      <c r="A87" s="232"/>
      <c r="B87" s="232"/>
      <c r="C87" s="220"/>
      <c r="D87" s="220"/>
      <c r="E87" s="220"/>
      <c r="F87" s="220"/>
      <c r="G87" s="233"/>
      <c r="H87" s="220"/>
      <c r="I87" s="220"/>
      <c r="J87" s="220"/>
      <c r="K87" s="220"/>
      <c r="L87" s="233"/>
      <c r="M87" s="220"/>
      <c r="N87" s="220"/>
      <c r="O87" s="220"/>
      <c r="P87" s="220"/>
      <c r="Q87" s="233"/>
      <c r="R87" s="220"/>
      <c r="S87" s="220"/>
      <c r="T87" s="220"/>
      <c r="U87" s="220"/>
      <c r="V87" s="233"/>
      <c r="W87" s="220"/>
      <c r="X87" s="220"/>
      <c r="Y87" s="220"/>
      <c r="Z87" s="220"/>
      <c r="AA87" s="233"/>
      <c r="AB87" s="233"/>
      <c r="AC87" s="220"/>
    </row>
    <row r="88" spans="1:29" ht="12.75" customHeight="1" x14ac:dyDescent="0.2">
      <c r="A88" s="232"/>
      <c r="B88" s="232"/>
      <c r="C88" s="220"/>
      <c r="D88" s="220"/>
      <c r="E88" s="220"/>
      <c r="F88" s="220"/>
      <c r="G88" s="233"/>
      <c r="H88" s="220"/>
      <c r="I88" s="220"/>
      <c r="J88" s="220"/>
      <c r="K88" s="220"/>
      <c r="L88" s="233"/>
      <c r="M88" s="220"/>
      <c r="N88" s="220"/>
      <c r="O88" s="220"/>
      <c r="P88" s="220"/>
      <c r="Q88" s="233"/>
      <c r="R88" s="220"/>
      <c r="S88" s="220"/>
      <c r="T88" s="220"/>
      <c r="U88" s="220"/>
      <c r="V88" s="233"/>
      <c r="W88" s="220"/>
      <c r="X88" s="220"/>
      <c r="Y88" s="220"/>
      <c r="Z88" s="220"/>
      <c r="AA88" s="233"/>
      <c r="AB88" s="233"/>
      <c r="AC88" s="220"/>
    </row>
    <row r="89" spans="1:29" ht="12.75" customHeight="1" x14ac:dyDescent="0.2">
      <c r="A89" s="232"/>
      <c r="B89" s="232"/>
      <c r="C89" s="220"/>
      <c r="D89" s="220"/>
      <c r="E89" s="220"/>
      <c r="F89" s="220"/>
      <c r="G89" s="233"/>
      <c r="H89" s="220"/>
      <c r="I89" s="220"/>
      <c r="J89" s="220"/>
      <c r="K89" s="220"/>
      <c r="L89" s="233"/>
      <c r="M89" s="220"/>
      <c r="N89" s="220"/>
      <c r="O89" s="220"/>
      <c r="P89" s="220"/>
      <c r="Q89" s="233"/>
      <c r="R89" s="220"/>
      <c r="S89" s="220"/>
      <c r="T89" s="220"/>
      <c r="U89" s="220"/>
      <c r="V89" s="233"/>
      <c r="W89" s="220"/>
      <c r="X89" s="220"/>
      <c r="Y89" s="220"/>
      <c r="Z89" s="220"/>
      <c r="AA89" s="233"/>
      <c r="AB89" s="233"/>
      <c r="AC89" s="220"/>
    </row>
    <row r="90" spans="1:29" ht="12.75" customHeight="1" x14ac:dyDescent="0.2">
      <c r="A90" s="232"/>
      <c r="B90" s="232"/>
      <c r="C90" s="220"/>
      <c r="D90" s="220"/>
      <c r="E90" s="220"/>
      <c r="F90" s="220"/>
      <c r="G90" s="233"/>
      <c r="H90" s="220"/>
      <c r="I90" s="220"/>
      <c r="J90" s="220"/>
      <c r="K90" s="220"/>
      <c r="L90" s="233"/>
      <c r="M90" s="220"/>
      <c r="N90" s="220"/>
      <c r="O90" s="220"/>
      <c r="P90" s="220"/>
      <c r="Q90" s="233"/>
      <c r="R90" s="220"/>
      <c r="S90" s="220"/>
      <c r="T90" s="220"/>
      <c r="U90" s="220"/>
      <c r="V90" s="233"/>
      <c r="W90" s="220"/>
      <c r="X90" s="220"/>
      <c r="Y90" s="220"/>
      <c r="Z90" s="220"/>
      <c r="AA90" s="233"/>
      <c r="AB90" s="233"/>
      <c r="AC90" s="220"/>
    </row>
    <row r="91" spans="1:29" ht="12.75" customHeight="1" x14ac:dyDescent="0.2">
      <c r="A91" s="232"/>
      <c r="B91" s="232"/>
      <c r="C91" s="220"/>
      <c r="D91" s="220"/>
      <c r="E91" s="220"/>
      <c r="F91" s="220"/>
      <c r="G91" s="233"/>
      <c r="H91" s="220"/>
      <c r="I91" s="220"/>
      <c r="J91" s="220"/>
      <c r="K91" s="220"/>
      <c r="L91" s="233"/>
      <c r="M91" s="220"/>
      <c r="N91" s="220"/>
      <c r="O91" s="220"/>
      <c r="P91" s="220"/>
      <c r="Q91" s="233"/>
      <c r="R91" s="220"/>
      <c r="S91" s="220"/>
      <c r="T91" s="220"/>
      <c r="U91" s="220"/>
      <c r="V91" s="233"/>
      <c r="W91" s="220"/>
      <c r="X91" s="220"/>
      <c r="Y91" s="220"/>
      <c r="Z91" s="220"/>
      <c r="AA91" s="233"/>
      <c r="AB91" s="233"/>
      <c r="AC91" s="220"/>
    </row>
    <row r="92" spans="1:29" ht="12.75" customHeight="1" x14ac:dyDescent="0.2">
      <c r="A92" s="232"/>
      <c r="B92" s="232"/>
      <c r="C92" s="220"/>
      <c r="D92" s="220"/>
      <c r="E92" s="220"/>
      <c r="F92" s="220"/>
      <c r="G92" s="233"/>
      <c r="H92" s="220"/>
      <c r="I92" s="220"/>
      <c r="J92" s="220"/>
      <c r="K92" s="220"/>
      <c r="L92" s="233"/>
      <c r="M92" s="220"/>
      <c r="N92" s="220"/>
      <c r="O92" s="220"/>
      <c r="P92" s="220"/>
      <c r="Q92" s="233"/>
      <c r="R92" s="220"/>
      <c r="S92" s="220"/>
      <c r="T92" s="220"/>
      <c r="U92" s="220"/>
      <c r="V92" s="233"/>
      <c r="W92" s="220"/>
      <c r="X92" s="220"/>
      <c r="Y92" s="220"/>
      <c r="Z92" s="220"/>
      <c r="AA92" s="233"/>
      <c r="AB92" s="233"/>
      <c r="AC92" s="220"/>
    </row>
    <row r="93" spans="1:29" ht="12.75" customHeight="1" x14ac:dyDescent="0.2">
      <c r="A93" s="232"/>
      <c r="B93" s="232"/>
      <c r="C93" s="220"/>
      <c r="D93" s="220"/>
      <c r="E93" s="220"/>
      <c r="F93" s="220"/>
      <c r="G93" s="233"/>
      <c r="H93" s="220"/>
      <c r="I93" s="220"/>
      <c r="J93" s="220"/>
      <c r="K93" s="220"/>
      <c r="L93" s="233"/>
      <c r="M93" s="220"/>
      <c r="N93" s="220"/>
      <c r="O93" s="220"/>
      <c r="P93" s="220"/>
      <c r="Q93" s="233"/>
      <c r="R93" s="220"/>
      <c r="S93" s="220"/>
      <c r="T93" s="220"/>
      <c r="U93" s="220"/>
      <c r="V93" s="233"/>
      <c r="W93" s="220"/>
      <c r="X93" s="220"/>
      <c r="Y93" s="220"/>
      <c r="Z93" s="220"/>
      <c r="AA93" s="233"/>
      <c r="AB93" s="233"/>
      <c r="AC93" s="220"/>
    </row>
    <row r="94" spans="1:29" ht="12.75" customHeight="1" x14ac:dyDescent="0.2">
      <c r="A94" s="232"/>
      <c r="B94" s="232"/>
      <c r="C94" s="220"/>
      <c r="D94" s="220"/>
      <c r="E94" s="220"/>
      <c r="F94" s="220"/>
      <c r="G94" s="233"/>
      <c r="H94" s="220"/>
      <c r="I94" s="220"/>
      <c r="J94" s="220"/>
      <c r="K94" s="220"/>
      <c r="L94" s="233"/>
      <c r="M94" s="220"/>
      <c r="N94" s="220"/>
      <c r="O94" s="220"/>
      <c r="P94" s="220"/>
      <c r="Q94" s="233"/>
      <c r="R94" s="220"/>
      <c r="S94" s="220"/>
      <c r="T94" s="220"/>
      <c r="U94" s="220"/>
      <c r="V94" s="233"/>
      <c r="W94" s="220"/>
      <c r="X94" s="220"/>
      <c r="Y94" s="220"/>
      <c r="Z94" s="220"/>
      <c r="AA94" s="233"/>
      <c r="AB94" s="233"/>
      <c r="AC94" s="220"/>
    </row>
    <row r="95" spans="1:29" ht="12.75" customHeight="1" x14ac:dyDescent="0.2">
      <c r="A95" s="232"/>
      <c r="B95" s="232"/>
      <c r="C95" s="220"/>
      <c r="D95" s="220"/>
      <c r="E95" s="220"/>
      <c r="F95" s="220"/>
      <c r="G95" s="233"/>
      <c r="H95" s="220"/>
      <c r="I95" s="220"/>
      <c r="J95" s="220"/>
      <c r="K95" s="220"/>
      <c r="L95" s="233"/>
      <c r="M95" s="220"/>
      <c r="N95" s="220"/>
      <c r="O95" s="220"/>
      <c r="P95" s="220"/>
      <c r="Q95" s="233"/>
      <c r="R95" s="220"/>
      <c r="S95" s="220"/>
      <c r="T95" s="220"/>
      <c r="U95" s="220"/>
      <c r="V95" s="233"/>
      <c r="W95" s="220"/>
      <c r="X95" s="220"/>
      <c r="Y95" s="220"/>
      <c r="Z95" s="220"/>
      <c r="AA95" s="233"/>
      <c r="AB95" s="233"/>
      <c r="AC95" s="220"/>
    </row>
    <row r="96" spans="1:29" ht="12.75" customHeight="1" x14ac:dyDescent="0.2">
      <c r="A96" s="232"/>
      <c r="B96" s="232"/>
      <c r="C96" s="220"/>
      <c r="D96" s="220"/>
      <c r="E96" s="220"/>
      <c r="F96" s="220"/>
      <c r="G96" s="233"/>
      <c r="H96" s="220"/>
      <c r="I96" s="220"/>
      <c r="J96" s="220"/>
      <c r="K96" s="220"/>
      <c r="L96" s="233"/>
      <c r="M96" s="220"/>
      <c r="N96" s="220"/>
      <c r="O96" s="220"/>
      <c r="P96" s="220"/>
      <c r="Q96" s="233"/>
      <c r="R96" s="220"/>
      <c r="S96" s="220"/>
      <c r="T96" s="220"/>
      <c r="U96" s="220"/>
      <c r="V96" s="233"/>
      <c r="W96" s="220"/>
      <c r="X96" s="220"/>
      <c r="Y96" s="220"/>
      <c r="Z96" s="220"/>
      <c r="AA96" s="233"/>
      <c r="AB96" s="233"/>
      <c r="AC96" s="220"/>
    </row>
    <row r="97" spans="1:29" ht="12.75" customHeight="1" x14ac:dyDescent="0.2">
      <c r="A97" s="232"/>
      <c r="B97" s="232"/>
      <c r="C97" s="220"/>
      <c r="D97" s="220"/>
      <c r="E97" s="220"/>
      <c r="F97" s="220"/>
      <c r="G97" s="233"/>
      <c r="H97" s="220"/>
      <c r="I97" s="220"/>
      <c r="J97" s="220"/>
      <c r="K97" s="220"/>
      <c r="L97" s="233"/>
      <c r="M97" s="220"/>
      <c r="N97" s="220"/>
      <c r="O97" s="220"/>
      <c r="P97" s="220"/>
      <c r="Q97" s="233"/>
      <c r="R97" s="220"/>
      <c r="S97" s="220"/>
      <c r="T97" s="220"/>
      <c r="U97" s="220"/>
      <c r="V97" s="233"/>
      <c r="W97" s="220"/>
      <c r="X97" s="220"/>
      <c r="Y97" s="220"/>
      <c r="Z97" s="220"/>
      <c r="AA97" s="233"/>
      <c r="AB97" s="233"/>
      <c r="AC97" s="220"/>
    </row>
    <row r="98" spans="1:29" ht="12.75" customHeight="1" x14ac:dyDescent="0.2">
      <c r="A98" s="232"/>
      <c r="B98" s="232"/>
      <c r="C98" s="220"/>
      <c r="D98" s="220"/>
      <c r="E98" s="220"/>
      <c r="F98" s="220"/>
      <c r="G98" s="233"/>
      <c r="H98" s="220"/>
      <c r="I98" s="220"/>
      <c r="J98" s="220"/>
      <c r="K98" s="220"/>
      <c r="L98" s="233"/>
      <c r="M98" s="220"/>
      <c r="N98" s="220"/>
      <c r="O98" s="220"/>
      <c r="P98" s="220"/>
      <c r="Q98" s="233"/>
      <c r="R98" s="220"/>
      <c r="S98" s="220"/>
      <c r="T98" s="220"/>
      <c r="U98" s="220"/>
      <c r="V98" s="233"/>
      <c r="W98" s="220"/>
      <c r="X98" s="220"/>
      <c r="Y98" s="220"/>
      <c r="Z98" s="220"/>
      <c r="AA98" s="233"/>
      <c r="AB98" s="233"/>
      <c r="AC98" s="220"/>
    </row>
    <row r="99" spans="1:29" ht="12.75" customHeight="1" x14ac:dyDescent="0.2">
      <c r="A99" s="232"/>
      <c r="B99" s="232"/>
      <c r="C99" s="220"/>
      <c r="D99" s="220"/>
      <c r="E99" s="220"/>
      <c r="F99" s="220"/>
      <c r="G99" s="233"/>
      <c r="H99" s="220"/>
      <c r="I99" s="220"/>
      <c r="J99" s="220"/>
      <c r="K99" s="220"/>
      <c r="L99" s="233"/>
      <c r="M99" s="220"/>
      <c r="N99" s="220"/>
      <c r="O99" s="220"/>
      <c r="P99" s="220"/>
      <c r="Q99" s="233"/>
      <c r="R99" s="220"/>
      <c r="S99" s="220"/>
      <c r="T99" s="220"/>
      <c r="U99" s="220"/>
      <c r="V99" s="233"/>
      <c r="W99" s="220"/>
      <c r="X99" s="220"/>
      <c r="Y99" s="220"/>
      <c r="Z99" s="220"/>
      <c r="AA99" s="233"/>
      <c r="AB99" s="233"/>
      <c r="AC99" s="220"/>
    </row>
    <row r="100" spans="1:29" ht="12.75" customHeight="1" x14ac:dyDescent="0.2">
      <c r="A100" s="232"/>
      <c r="B100" s="232"/>
      <c r="C100" s="220"/>
      <c r="D100" s="220"/>
      <c r="E100" s="220"/>
      <c r="F100" s="220"/>
      <c r="G100" s="233"/>
      <c r="H100" s="220"/>
      <c r="I100" s="220"/>
      <c r="J100" s="220"/>
      <c r="K100" s="220"/>
      <c r="L100" s="233"/>
      <c r="M100" s="220"/>
      <c r="N100" s="220"/>
      <c r="O100" s="220"/>
      <c r="P100" s="220"/>
      <c r="Q100" s="233"/>
      <c r="R100" s="220"/>
      <c r="S100" s="220"/>
      <c r="T100" s="220"/>
      <c r="U100" s="220"/>
      <c r="V100" s="233"/>
      <c r="W100" s="220"/>
      <c r="X100" s="220"/>
      <c r="Y100" s="220"/>
      <c r="Z100" s="220"/>
      <c r="AA100" s="233"/>
      <c r="AB100" s="233"/>
      <c r="AC100" s="220"/>
    </row>
  </sheetData>
  <mergeCells count="25">
    <mergeCell ref="A4:A5"/>
    <mergeCell ref="B4:B5"/>
    <mergeCell ref="C4:D4"/>
    <mergeCell ref="R3:V3"/>
    <mergeCell ref="W4:X4"/>
    <mergeCell ref="T4:U4"/>
    <mergeCell ref="V4:V5"/>
    <mergeCell ref="L4:L5"/>
    <mergeCell ref="A1:AA1"/>
    <mergeCell ref="A2:AA2"/>
    <mergeCell ref="W3:AA3"/>
    <mergeCell ref="C3:G3"/>
    <mergeCell ref="E4:F4"/>
    <mergeCell ref="G4:G5"/>
    <mergeCell ref="O4:P4"/>
    <mergeCell ref="R4:S4"/>
    <mergeCell ref="Y4:Z4"/>
    <mergeCell ref="AA4:AA5"/>
    <mergeCell ref="M4:N4"/>
    <mergeCell ref="H3:L3"/>
    <mergeCell ref="M3:Q3"/>
    <mergeCell ref="N58:O58"/>
    <mergeCell ref="Q4:Q5"/>
    <mergeCell ref="H4:I4"/>
    <mergeCell ref="J4:K4"/>
  </mergeCells>
  <conditionalFormatting sqref="AB1:AB1048576">
    <cfRule type="cellIs" dxfId="12" priority="2" operator="greaterThan">
      <formula>10</formula>
    </cfRule>
  </conditionalFormatting>
  <pageMargins left="1.25" right="0.25" top="0.25" bottom="0.25" header="0" footer="0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K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ColWidth="14.42578125" defaultRowHeight="15" customHeight="1" x14ac:dyDescent="0.2"/>
  <cols>
    <col min="1" max="1" width="5.42578125" style="110" customWidth="1"/>
    <col min="2" max="2" width="31.28515625" style="110" customWidth="1"/>
    <col min="3" max="3" width="9.140625" style="110" customWidth="1"/>
    <col min="4" max="4" width="10" style="110" customWidth="1"/>
    <col min="5" max="5" width="10.85546875" style="110" customWidth="1"/>
    <col min="6" max="6" width="8.85546875" style="110" customWidth="1"/>
    <col min="7" max="7" width="9.85546875" style="110" customWidth="1"/>
    <col min="8" max="8" width="10.5703125" style="110" customWidth="1"/>
    <col min="9" max="9" width="9.140625" style="110" customWidth="1"/>
    <col min="10" max="10" width="8.140625" style="110" customWidth="1"/>
    <col min="11" max="11" width="8.85546875" style="110" customWidth="1"/>
    <col min="12" max="16384" width="14.42578125" style="110"/>
  </cols>
  <sheetData>
    <row r="1" spans="1:11" ht="14.25" customHeight="1" x14ac:dyDescent="0.2">
      <c r="A1" s="384" t="s">
        <v>1007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spans="1:11" ht="13.5" customHeight="1" x14ac:dyDescent="0.2">
      <c r="A2" s="379" t="s">
        <v>63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</row>
    <row r="3" spans="1:11" ht="13.5" customHeight="1" x14ac:dyDescent="0.2">
      <c r="A3" s="111"/>
      <c r="B3" s="112" t="s">
        <v>64</v>
      </c>
      <c r="C3" s="113"/>
      <c r="D3" s="113"/>
      <c r="E3" s="113"/>
      <c r="F3" s="113"/>
      <c r="G3" s="113"/>
      <c r="H3" s="113"/>
      <c r="I3" s="113"/>
      <c r="J3" s="388" t="s">
        <v>65</v>
      </c>
      <c r="K3" s="389"/>
    </row>
    <row r="4" spans="1:11" ht="15" customHeight="1" x14ac:dyDescent="0.2">
      <c r="A4" s="385" t="s">
        <v>2</v>
      </c>
      <c r="B4" s="385" t="s">
        <v>3</v>
      </c>
      <c r="C4" s="387" t="s">
        <v>66</v>
      </c>
      <c r="D4" s="382"/>
      <c r="E4" s="383"/>
      <c r="F4" s="381" t="s">
        <v>67</v>
      </c>
      <c r="G4" s="382"/>
      <c r="H4" s="383"/>
      <c r="I4" s="381" t="s">
        <v>68</v>
      </c>
      <c r="J4" s="382"/>
      <c r="K4" s="383"/>
    </row>
    <row r="5" spans="1:11" ht="30" customHeight="1" x14ac:dyDescent="0.2">
      <c r="A5" s="386"/>
      <c r="B5" s="386"/>
      <c r="C5" s="115" t="s">
        <v>1004</v>
      </c>
      <c r="D5" s="116" t="s">
        <v>1005</v>
      </c>
      <c r="E5" s="116" t="s">
        <v>1006</v>
      </c>
      <c r="F5" s="115" t="s">
        <v>1004</v>
      </c>
      <c r="G5" s="116" t="s">
        <v>1005</v>
      </c>
      <c r="H5" s="116" t="s">
        <v>1006</v>
      </c>
      <c r="I5" s="115" t="s">
        <v>1004</v>
      </c>
      <c r="J5" s="116" t="s">
        <v>1005</v>
      </c>
      <c r="K5" s="116" t="s">
        <v>1006</v>
      </c>
    </row>
    <row r="6" spans="1:11" ht="13.5" customHeight="1" x14ac:dyDescent="0.2">
      <c r="A6" s="117">
        <v>1</v>
      </c>
      <c r="B6" s="118" t="s">
        <v>9</v>
      </c>
      <c r="C6" s="119">
        <v>97321</v>
      </c>
      <c r="D6" s="119">
        <v>384773</v>
      </c>
      <c r="E6" s="119">
        <v>1579884</v>
      </c>
      <c r="F6" s="119">
        <v>96338</v>
      </c>
      <c r="G6" s="119">
        <v>348258</v>
      </c>
      <c r="H6" s="119">
        <v>1054055</v>
      </c>
      <c r="I6" s="120">
        <f t="shared" ref="I6:K6" si="0">F6*100/C6</f>
        <v>98.989940506160025</v>
      </c>
      <c r="J6" s="120">
        <f t="shared" si="0"/>
        <v>90.509989006505137</v>
      </c>
      <c r="K6" s="120">
        <f t="shared" si="0"/>
        <v>66.717239999898723</v>
      </c>
    </row>
    <row r="7" spans="1:11" ht="13.5" customHeight="1" x14ac:dyDescent="0.2">
      <c r="A7" s="117">
        <v>2</v>
      </c>
      <c r="B7" s="121" t="s">
        <v>10</v>
      </c>
      <c r="C7" s="119">
        <v>590311</v>
      </c>
      <c r="D7" s="119">
        <v>810404</v>
      </c>
      <c r="E7" s="119">
        <v>2161364</v>
      </c>
      <c r="F7" s="119">
        <v>687919</v>
      </c>
      <c r="G7" s="119">
        <v>605247</v>
      </c>
      <c r="H7" s="119">
        <v>1458203</v>
      </c>
      <c r="I7" s="120">
        <f t="shared" ref="I7:K7" si="1">F7*100/C7</f>
        <v>116.53501289997985</v>
      </c>
      <c r="J7" s="120">
        <f t="shared" si="1"/>
        <v>74.684601754186801</v>
      </c>
      <c r="K7" s="120">
        <f t="shared" si="1"/>
        <v>67.466794117048309</v>
      </c>
    </row>
    <row r="8" spans="1:11" ht="13.5" customHeight="1" x14ac:dyDescent="0.2">
      <c r="A8" s="117">
        <v>3</v>
      </c>
      <c r="B8" s="121" t="s">
        <v>11</v>
      </c>
      <c r="C8" s="119">
        <v>223047</v>
      </c>
      <c r="D8" s="119">
        <v>119799</v>
      </c>
      <c r="E8" s="119">
        <v>448945</v>
      </c>
      <c r="F8" s="119">
        <v>120968</v>
      </c>
      <c r="G8" s="119">
        <v>52683</v>
      </c>
      <c r="H8" s="119">
        <v>433951</v>
      </c>
      <c r="I8" s="120">
        <f t="shared" ref="I8:K8" si="2">F8*100/C8</f>
        <v>54.234309360807366</v>
      </c>
      <c r="J8" s="120">
        <f t="shared" si="2"/>
        <v>43.976160068114091</v>
      </c>
      <c r="K8" s="120">
        <f t="shared" si="2"/>
        <v>96.66016995400328</v>
      </c>
    </row>
    <row r="9" spans="1:11" ht="13.5" customHeight="1" x14ac:dyDescent="0.2">
      <c r="A9" s="117">
        <v>4</v>
      </c>
      <c r="B9" s="121" t="s">
        <v>12</v>
      </c>
      <c r="C9" s="119">
        <v>106513.2</v>
      </c>
      <c r="D9" s="119">
        <v>252938.7</v>
      </c>
      <c r="E9" s="119">
        <v>1248743.8999999999</v>
      </c>
      <c r="F9" s="119">
        <v>78985</v>
      </c>
      <c r="G9" s="119">
        <v>264327.3</v>
      </c>
      <c r="H9" s="119">
        <v>1260129.7</v>
      </c>
      <c r="I9" s="120">
        <f t="shared" ref="I9:K9" si="3">F9*100/C9</f>
        <v>74.155128190684351</v>
      </c>
      <c r="J9" s="120">
        <f t="shared" si="3"/>
        <v>104.50251385019374</v>
      </c>
      <c r="K9" s="120">
        <f t="shared" si="3"/>
        <v>100.91178022971725</v>
      </c>
    </row>
    <row r="10" spans="1:11" ht="13.5" customHeight="1" x14ac:dyDescent="0.2">
      <c r="A10" s="117">
        <v>5</v>
      </c>
      <c r="B10" s="121" t="s">
        <v>13</v>
      </c>
      <c r="C10" s="119">
        <v>859899</v>
      </c>
      <c r="D10" s="119">
        <v>891865</v>
      </c>
      <c r="E10" s="119">
        <v>1883466</v>
      </c>
      <c r="F10" s="119">
        <v>442834</v>
      </c>
      <c r="G10" s="119">
        <v>481301</v>
      </c>
      <c r="H10" s="119">
        <v>564117</v>
      </c>
      <c r="I10" s="120">
        <f t="shared" ref="I10:K10" si="4">F10*100/C10</f>
        <v>51.498373646207284</v>
      </c>
      <c r="J10" s="120">
        <f t="shared" si="4"/>
        <v>53.965678662129356</v>
      </c>
      <c r="K10" s="120">
        <f t="shared" si="4"/>
        <v>29.951005221225124</v>
      </c>
    </row>
    <row r="11" spans="1:11" ht="13.5" customHeight="1" x14ac:dyDescent="0.2">
      <c r="A11" s="117">
        <v>6</v>
      </c>
      <c r="B11" s="121" t="s">
        <v>14</v>
      </c>
      <c r="C11" s="119">
        <v>237053</v>
      </c>
      <c r="D11" s="119">
        <v>281113</v>
      </c>
      <c r="E11" s="119">
        <v>1177750</v>
      </c>
      <c r="F11" s="119">
        <v>261807</v>
      </c>
      <c r="G11" s="119">
        <v>107514</v>
      </c>
      <c r="H11" s="119">
        <v>787137</v>
      </c>
      <c r="I11" s="120">
        <f t="shared" ref="I11:K11" si="5">F11*100/C11</f>
        <v>110.4423905202634</v>
      </c>
      <c r="J11" s="120">
        <f t="shared" si="5"/>
        <v>38.245829968731435</v>
      </c>
      <c r="K11" s="120">
        <f t="shared" si="5"/>
        <v>66.833963065166628</v>
      </c>
    </row>
    <row r="12" spans="1:11" ht="13.5" customHeight="1" x14ac:dyDescent="0.2">
      <c r="A12" s="117">
        <v>7</v>
      </c>
      <c r="B12" s="121" t="s">
        <v>15</v>
      </c>
      <c r="C12" s="119">
        <v>13153</v>
      </c>
      <c r="D12" s="119">
        <v>8369</v>
      </c>
      <c r="E12" s="119">
        <v>182738</v>
      </c>
      <c r="F12" s="119">
        <v>8372</v>
      </c>
      <c r="G12" s="119">
        <v>8477</v>
      </c>
      <c r="H12" s="119">
        <v>101721</v>
      </c>
      <c r="I12" s="120">
        <f t="shared" ref="I12:K12" si="6">F12*100/C12</f>
        <v>63.650878126663116</v>
      </c>
      <c r="J12" s="120">
        <f t="shared" si="6"/>
        <v>101.29047675946947</v>
      </c>
      <c r="K12" s="120">
        <f t="shared" si="6"/>
        <v>55.664941063161464</v>
      </c>
    </row>
    <row r="13" spans="1:11" ht="13.5" customHeight="1" x14ac:dyDescent="0.2">
      <c r="A13" s="117">
        <v>8</v>
      </c>
      <c r="B13" s="121" t="s">
        <v>1021</v>
      </c>
      <c r="C13" s="119">
        <v>15022</v>
      </c>
      <c r="D13" s="119">
        <v>14070</v>
      </c>
      <c r="E13" s="119">
        <v>144042</v>
      </c>
      <c r="F13" s="119">
        <v>7483</v>
      </c>
      <c r="G13" s="119">
        <v>9056</v>
      </c>
      <c r="H13" s="119">
        <v>82687</v>
      </c>
      <c r="I13" s="120">
        <f t="shared" ref="I13:K13" si="7">F13*100/C13</f>
        <v>49.813606710158432</v>
      </c>
      <c r="J13" s="120">
        <f t="shared" si="7"/>
        <v>64.36389481165601</v>
      </c>
      <c r="K13" s="120">
        <f t="shared" si="7"/>
        <v>57.404784715569072</v>
      </c>
    </row>
    <row r="14" spans="1:11" ht="13.5" customHeight="1" x14ac:dyDescent="0.2">
      <c r="A14" s="117">
        <v>9</v>
      </c>
      <c r="B14" s="121" t="s">
        <v>17</v>
      </c>
      <c r="C14" s="119">
        <v>220199</v>
      </c>
      <c r="D14" s="119">
        <v>495546</v>
      </c>
      <c r="E14" s="119">
        <v>2831066</v>
      </c>
      <c r="F14" s="119">
        <v>208299</v>
      </c>
      <c r="G14" s="119">
        <v>282854</v>
      </c>
      <c r="H14" s="119">
        <v>2037326</v>
      </c>
      <c r="I14" s="120">
        <f t="shared" ref="I14:K14" si="8">F14*100/C14</f>
        <v>94.595797437772191</v>
      </c>
      <c r="J14" s="120">
        <f t="shared" si="8"/>
        <v>57.079262066488276</v>
      </c>
      <c r="K14" s="120">
        <f t="shared" si="8"/>
        <v>71.963211030756611</v>
      </c>
    </row>
    <row r="15" spans="1:11" ht="13.5" customHeight="1" x14ac:dyDescent="0.2">
      <c r="A15" s="117">
        <v>10</v>
      </c>
      <c r="B15" s="121" t="s">
        <v>18</v>
      </c>
      <c r="C15" s="119">
        <v>1344049</v>
      </c>
      <c r="D15" s="119">
        <v>4202813</v>
      </c>
      <c r="E15" s="119">
        <v>10191275</v>
      </c>
      <c r="F15" s="119">
        <v>899340</v>
      </c>
      <c r="G15" s="119">
        <v>2082663</v>
      </c>
      <c r="H15" s="119">
        <v>4537590</v>
      </c>
      <c r="I15" s="120">
        <f t="shared" ref="I15:K15" si="9">F15*100/C15</f>
        <v>66.91273904448424</v>
      </c>
      <c r="J15" s="120">
        <f t="shared" si="9"/>
        <v>49.55402488761694</v>
      </c>
      <c r="K15" s="120">
        <f t="shared" si="9"/>
        <v>44.524262175243038</v>
      </c>
    </row>
    <row r="16" spans="1:11" ht="13.5" customHeight="1" x14ac:dyDescent="0.2">
      <c r="A16" s="117">
        <v>11</v>
      </c>
      <c r="B16" s="121" t="s">
        <v>19</v>
      </c>
      <c r="C16" s="119">
        <v>88911</v>
      </c>
      <c r="D16" s="119">
        <v>112541</v>
      </c>
      <c r="E16" s="119">
        <v>666924</v>
      </c>
      <c r="F16" s="119">
        <v>76971</v>
      </c>
      <c r="G16" s="119">
        <v>74846</v>
      </c>
      <c r="H16" s="119">
        <v>471831</v>
      </c>
      <c r="I16" s="120">
        <f t="shared" ref="I16:K16" si="10">F16*100/C16</f>
        <v>86.570840503424776</v>
      </c>
      <c r="J16" s="120">
        <f t="shared" si="10"/>
        <v>66.505540203125975</v>
      </c>
      <c r="K16" s="120">
        <f t="shared" si="10"/>
        <v>70.747341526170899</v>
      </c>
    </row>
    <row r="17" spans="1:11" ht="13.5" customHeight="1" x14ac:dyDescent="0.2">
      <c r="A17" s="117">
        <v>12</v>
      </c>
      <c r="B17" s="121" t="s">
        <v>20</v>
      </c>
      <c r="C17" s="119">
        <v>425259</v>
      </c>
      <c r="D17" s="119">
        <v>610011</v>
      </c>
      <c r="E17" s="119">
        <v>2489001</v>
      </c>
      <c r="F17" s="119">
        <v>238551</v>
      </c>
      <c r="G17" s="119">
        <v>301440</v>
      </c>
      <c r="H17" s="119">
        <v>1088980</v>
      </c>
      <c r="I17" s="120">
        <f t="shared" ref="I17:K17" si="11">F17*100/C17</f>
        <v>56.095461824441102</v>
      </c>
      <c r="J17" s="120">
        <f t="shared" si="11"/>
        <v>49.415502343400362</v>
      </c>
      <c r="K17" s="120">
        <f t="shared" si="11"/>
        <v>43.751689935038193</v>
      </c>
    </row>
    <row r="18" spans="1:11" ht="13.5" customHeight="1" x14ac:dyDescent="0.2">
      <c r="A18" s="122"/>
      <c r="B18" s="123" t="s">
        <v>21</v>
      </c>
      <c r="C18" s="124">
        <f t="shared" ref="C18:H18" si="12">SUM(C6:C17)</f>
        <v>4220737.2</v>
      </c>
      <c r="D18" s="124">
        <f t="shared" si="12"/>
        <v>8184242.7000000002</v>
      </c>
      <c r="E18" s="124">
        <f t="shared" si="12"/>
        <v>25005198.899999999</v>
      </c>
      <c r="F18" s="124">
        <f t="shared" si="12"/>
        <v>3127867</v>
      </c>
      <c r="G18" s="124">
        <f t="shared" si="12"/>
        <v>4618666.3</v>
      </c>
      <c r="H18" s="124">
        <f t="shared" si="12"/>
        <v>13877727.699999999</v>
      </c>
      <c r="I18" s="125">
        <f t="shared" ref="I18:K18" si="13">F18*100/C18</f>
        <v>74.107125172351402</v>
      </c>
      <c r="J18" s="125">
        <f t="shared" si="13"/>
        <v>56.43364290748611</v>
      </c>
      <c r="K18" s="125">
        <f t="shared" si="13"/>
        <v>55.499369373142642</v>
      </c>
    </row>
    <row r="19" spans="1:11" ht="13.5" customHeight="1" x14ac:dyDescent="0.2">
      <c r="A19" s="117">
        <v>13</v>
      </c>
      <c r="B19" s="121" t="s">
        <v>22</v>
      </c>
      <c r="C19" s="119">
        <v>41161.49</v>
      </c>
      <c r="D19" s="119">
        <v>164089.39000000001</v>
      </c>
      <c r="E19" s="119">
        <v>1340792</v>
      </c>
      <c r="F19" s="119">
        <v>41373.17</v>
      </c>
      <c r="G19" s="119">
        <v>143987.28</v>
      </c>
      <c r="H19" s="119">
        <v>1105880</v>
      </c>
      <c r="I19" s="120">
        <f t="shared" ref="I19:K19" si="14">F19*100/C19</f>
        <v>100.51426709771683</v>
      </c>
      <c r="J19" s="120">
        <f t="shared" si="14"/>
        <v>87.749293235839318</v>
      </c>
      <c r="K19" s="120">
        <f t="shared" si="14"/>
        <v>82.479609066879874</v>
      </c>
    </row>
    <row r="20" spans="1:11" ht="13.5" customHeight="1" x14ac:dyDescent="0.2">
      <c r="A20" s="117">
        <v>14</v>
      </c>
      <c r="B20" s="121" t="s">
        <v>23</v>
      </c>
      <c r="C20" s="119">
        <v>8213.56</v>
      </c>
      <c r="D20" s="119">
        <v>29363.95</v>
      </c>
      <c r="E20" s="119">
        <v>115912.99</v>
      </c>
      <c r="F20" s="119">
        <v>46189.1</v>
      </c>
      <c r="G20" s="119">
        <v>196408.41</v>
      </c>
      <c r="H20" s="119">
        <v>466413.61</v>
      </c>
      <c r="I20" s="120">
        <f t="shared" ref="I20:K20" si="15">F20*100/C20</f>
        <v>562.35176951285439</v>
      </c>
      <c r="J20" s="120">
        <f t="shared" si="15"/>
        <v>668.8759856899361</v>
      </c>
      <c r="K20" s="120">
        <f t="shared" si="15"/>
        <v>402.38251985390076</v>
      </c>
    </row>
    <row r="21" spans="1:11" ht="13.5" customHeight="1" x14ac:dyDescent="0.2">
      <c r="A21" s="117">
        <v>15</v>
      </c>
      <c r="B21" s="121" t="s">
        <v>24</v>
      </c>
      <c r="C21" s="119">
        <v>0</v>
      </c>
      <c r="D21" s="119">
        <v>0</v>
      </c>
      <c r="E21" s="119">
        <v>5373</v>
      </c>
      <c r="F21" s="119">
        <v>0</v>
      </c>
      <c r="G21" s="119">
        <v>0</v>
      </c>
      <c r="H21" s="119">
        <v>1498</v>
      </c>
      <c r="I21" s="120">
        <v>0</v>
      </c>
      <c r="J21" s="120">
        <v>0</v>
      </c>
      <c r="K21" s="120">
        <f>H21*100/E21</f>
        <v>27.880141447980645</v>
      </c>
    </row>
    <row r="22" spans="1:11" ht="13.5" customHeight="1" x14ac:dyDescent="0.2">
      <c r="A22" s="117">
        <v>16</v>
      </c>
      <c r="B22" s="121" t="s">
        <v>25</v>
      </c>
      <c r="C22" s="119">
        <v>0</v>
      </c>
      <c r="D22" s="119">
        <v>247.82</v>
      </c>
      <c r="E22" s="119">
        <v>6228.63</v>
      </c>
      <c r="F22" s="119">
        <v>0</v>
      </c>
      <c r="G22" s="119">
        <v>659.28</v>
      </c>
      <c r="H22" s="119">
        <v>12942.8</v>
      </c>
      <c r="I22" s="120">
        <v>0</v>
      </c>
      <c r="J22" s="120">
        <f t="shared" ref="J22:K22" si="16">G22*100/D22</f>
        <v>266.03179727221374</v>
      </c>
      <c r="K22" s="120">
        <f t="shared" si="16"/>
        <v>207.79529366810999</v>
      </c>
    </row>
    <row r="23" spans="1:11" ht="13.5" customHeight="1" x14ac:dyDescent="0.2">
      <c r="A23" s="117">
        <v>17</v>
      </c>
      <c r="B23" s="121" t="s">
        <v>26</v>
      </c>
      <c r="C23" s="119">
        <v>9278.9246933999984</v>
      </c>
      <c r="D23" s="119">
        <v>19318.5733186</v>
      </c>
      <c r="E23" s="119">
        <v>13213.457002000003</v>
      </c>
      <c r="F23" s="119">
        <v>37075.279126599999</v>
      </c>
      <c r="G23" s="119">
        <v>50365.216891899996</v>
      </c>
      <c r="H23" s="119">
        <v>27031.799425000001</v>
      </c>
      <c r="I23" s="120">
        <f t="shared" ref="I23:K23" si="17">F23*100/C23</f>
        <v>399.56439298371777</v>
      </c>
      <c r="J23" s="120">
        <f t="shared" si="17"/>
        <v>260.70878041189593</v>
      </c>
      <c r="K23" s="120">
        <f t="shared" si="17"/>
        <v>204.57779838318191</v>
      </c>
    </row>
    <row r="24" spans="1:11" ht="13.5" customHeight="1" x14ac:dyDescent="0.2">
      <c r="A24" s="117">
        <v>18</v>
      </c>
      <c r="B24" s="126" t="s">
        <v>27</v>
      </c>
      <c r="C24" s="119">
        <v>0</v>
      </c>
      <c r="D24" s="119">
        <v>0</v>
      </c>
      <c r="E24" s="119">
        <v>3025</v>
      </c>
      <c r="F24" s="119">
        <v>0</v>
      </c>
      <c r="G24" s="119">
        <v>0</v>
      </c>
      <c r="H24" s="119">
        <v>452</v>
      </c>
      <c r="I24" s="120">
        <v>0</v>
      </c>
      <c r="J24" s="120">
        <v>0</v>
      </c>
      <c r="K24" s="120">
        <f>H24*100/E24</f>
        <v>14.942148760330578</v>
      </c>
    </row>
    <row r="25" spans="1:11" ht="13.5" customHeight="1" x14ac:dyDescent="0.2">
      <c r="A25" s="117">
        <v>19</v>
      </c>
      <c r="B25" s="121" t="s">
        <v>28</v>
      </c>
      <c r="C25" s="119">
        <v>2317</v>
      </c>
      <c r="D25" s="119">
        <v>2842</v>
      </c>
      <c r="E25" s="119">
        <v>84027</v>
      </c>
      <c r="F25" s="119">
        <v>4864</v>
      </c>
      <c r="G25" s="119">
        <v>5621</v>
      </c>
      <c r="H25" s="119">
        <v>54142</v>
      </c>
      <c r="I25" s="120">
        <f t="shared" ref="I25:K25" si="18">F25*100/C25</f>
        <v>209.9266292619767</v>
      </c>
      <c r="J25" s="120">
        <f t="shared" si="18"/>
        <v>197.78325123152709</v>
      </c>
      <c r="K25" s="120">
        <f t="shared" si="18"/>
        <v>64.434050959810534</v>
      </c>
    </row>
    <row r="26" spans="1:11" ht="13.5" customHeight="1" x14ac:dyDescent="0.2">
      <c r="A26" s="117">
        <v>20</v>
      </c>
      <c r="B26" s="121" t="s">
        <v>29</v>
      </c>
      <c r="C26" s="119">
        <v>13230.99</v>
      </c>
      <c r="D26" s="119">
        <v>281232.08</v>
      </c>
      <c r="E26" s="119">
        <v>1880860.8</v>
      </c>
      <c r="F26" s="119">
        <v>16013.66</v>
      </c>
      <c r="G26" s="119">
        <v>612032.23</v>
      </c>
      <c r="H26" s="119">
        <v>2074388.81</v>
      </c>
      <c r="I26" s="120">
        <f t="shared" ref="I26:K26" si="19">F26*100/C26</f>
        <v>121.03145720766172</v>
      </c>
      <c r="J26" s="120">
        <f t="shared" si="19"/>
        <v>217.62532567408383</v>
      </c>
      <c r="K26" s="120">
        <f t="shared" si="19"/>
        <v>110.28933188463495</v>
      </c>
    </row>
    <row r="27" spans="1:11" ht="13.5" customHeight="1" x14ac:dyDescent="0.2">
      <c r="A27" s="117">
        <v>21</v>
      </c>
      <c r="B27" s="121" t="s">
        <v>30</v>
      </c>
      <c r="C27" s="119">
        <v>23488.880000000001</v>
      </c>
      <c r="D27" s="119">
        <v>258453.86</v>
      </c>
      <c r="E27" s="119">
        <v>1544650.1</v>
      </c>
      <c r="F27" s="119">
        <v>105845</v>
      </c>
      <c r="G27" s="119">
        <v>612162</v>
      </c>
      <c r="H27" s="119">
        <v>1598210</v>
      </c>
      <c r="I27" s="120">
        <f t="shared" ref="I27:K27" si="20">F27*100/C27</f>
        <v>450.61748367738267</v>
      </c>
      <c r="J27" s="120">
        <f t="shared" si="20"/>
        <v>236.85542943719241</v>
      </c>
      <c r="K27" s="120">
        <f t="shared" si="20"/>
        <v>103.46744547519208</v>
      </c>
    </row>
    <row r="28" spans="1:11" ht="13.5" customHeight="1" x14ac:dyDescent="0.2">
      <c r="A28" s="117">
        <v>22</v>
      </c>
      <c r="B28" s="121" t="s">
        <v>31</v>
      </c>
      <c r="C28" s="119">
        <v>15331</v>
      </c>
      <c r="D28" s="119">
        <v>95116</v>
      </c>
      <c r="E28" s="119">
        <v>696869</v>
      </c>
      <c r="F28" s="119">
        <v>20558</v>
      </c>
      <c r="G28" s="119">
        <v>60916</v>
      </c>
      <c r="H28" s="119">
        <v>253662</v>
      </c>
      <c r="I28" s="120">
        <f t="shared" ref="I28:K28" si="21">F28*100/C28</f>
        <v>134.09431870067183</v>
      </c>
      <c r="J28" s="120">
        <f t="shared" si="21"/>
        <v>64.043904285293749</v>
      </c>
      <c r="K28" s="120">
        <f t="shared" si="21"/>
        <v>36.400241652304807</v>
      </c>
    </row>
    <row r="29" spans="1:11" ht="13.5" customHeight="1" x14ac:dyDescent="0.2">
      <c r="A29" s="117">
        <v>23</v>
      </c>
      <c r="B29" s="121" t="s">
        <v>32</v>
      </c>
      <c r="C29" s="119">
        <v>18697</v>
      </c>
      <c r="D29" s="119">
        <v>32513</v>
      </c>
      <c r="E29" s="119">
        <v>126790</v>
      </c>
      <c r="F29" s="119">
        <v>42889</v>
      </c>
      <c r="G29" s="119">
        <v>83392</v>
      </c>
      <c r="H29" s="119">
        <v>242698</v>
      </c>
      <c r="I29" s="120">
        <f t="shared" ref="I29:K29" si="22">F29*100/C29</f>
        <v>229.38974166978659</v>
      </c>
      <c r="J29" s="120">
        <f t="shared" si="22"/>
        <v>256.48817396118477</v>
      </c>
      <c r="K29" s="120">
        <f t="shared" si="22"/>
        <v>191.41730420380156</v>
      </c>
    </row>
    <row r="30" spans="1:11" ht="13.5" customHeight="1" x14ac:dyDescent="0.2">
      <c r="A30" s="117">
        <v>24</v>
      </c>
      <c r="B30" s="121" t="s">
        <v>33</v>
      </c>
      <c r="C30" s="119">
        <v>13242.079680000001</v>
      </c>
      <c r="D30" s="119">
        <v>23740.105769999998</v>
      </c>
      <c r="E30" s="119">
        <v>403782.12017000001</v>
      </c>
      <c r="F30" s="119">
        <v>127909</v>
      </c>
      <c r="G30" s="119">
        <v>93417</v>
      </c>
      <c r="H30" s="119">
        <v>415898</v>
      </c>
      <c r="I30" s="120">
        <f t="shared" ref="I30:K30" si="23">F30*100/C30</f>
        <v>965.92833671878338</v>
      </c>
      <c r="J30" s="120">
        <f t="shared" si="23"/>
        <v>393.49866805585003</v>
      </c>
      <c r="K30" s="120">
        <f t="shared" si="23"/>
        <v>103.00059839819033</v>
      </c>
    </row>
    <row r="31" spans="1:11" ht="13.5" customHeight="1" x14ac:dyDescent="0.2">
      <c r="A31" s="117">
        <v>25</v>
      </c>
      <c r="B31" s="121" t="s">
        <v>34</v>
      </c>
      <c r="C31" s="119">
        <v>0</v>
      </c>
      <c r="D31" s="119">
        <v>0</v>
      </c>
      <c r="E31" s="119">
        <v>5838</v>
      </c>
      <c r="F31" s="119">
        <v>0</v>
      </c>
      <c r="G31" s="119">
        <v>0</v>
      </c>
      <c r="H31" s="119">
        <v>4139</v>
      </c>
      <c r="I31" s="120">
        <v>0</v>
      </c>
      <c r="J31" s="120">
        <v>0</v>
      </c>
      <c r="K31" s="120">
        <f t="shared" ref="K31:K33" si="24">H31*100/E31</f>
        <v>70.897567660157591</v>
      </c>
    </row>
    <row r="32" spans="1:11" ht="13.5" customHeight="1" x14ac:dyDescent="0.2">
      <c r="A32" s="117">
        <v>26</v>
      </c>
      <c r="B32" s="121" t="s">
        <v>35</v>
      </c>
      <c r="C32" s="119">
        <v>0</v>
      </c>
      <c r="D32" s="119">
        <v>0</v>
      </c>
      <c r="E32" s="119">
        <v>23421.684452500005</v>
      </c>
      <c r="F32" s="119">
        <v>0</v>
      </c>
      <c r="G32" s="119">
        <v>0</v>
      </c>
      <c r="H32" s="119">
        <v>41904.016849899992</v>
      </c>
      <c r="I32" s="120">
        <v>0</v>
      </c>
      <c r="J32" s="120">
        <v>0</v>
      </c>
      <c r="K32" s="120">
        <f t="shared" si="24"/>
        <v>178.9112005794579</v>
      </c>
    </row>
    <row r="33" spans="1:11" ht="13.5" customHeight="1" x14ac:dyDescent="0.2">
      <c r="A33" s="117">
        <v>27</v>
      </c>
      <c r="B33" s="121" t="s">
        <v>36</v>
      </c>
      <c r="C33" s="119">
        <v>0</v>
      </c>
      <c r="D33" s="119">
        <v>0</v>
      </c>
      <c r="E33" s="119">
        <v>20010.68</v>
      </c>
      <c r="F33" s="119">
        <v>0</v>
      </c>
      <c r="G33" s="119">
        <v>0</v>
      </c>
      <c r="H33" s="119">
        <v>7954.32</v>
      </c>
      <c r="I33" s="120">
        <v>0</v>
      </c>
      <c r="J33" s="120">
        <v>0</v>
      </c>
      <c r="K33" s="120">
        <f t="shared" si="24"/>
        <v>39.750373300657451</v>
      </c>
    </row>
    <row r="34" spans="1:11" ht="13.5" customHeight="1" x14ac:dyDescent="0.2">
      <c r="A34" s="117">
        <v>28</v>
      </c>
      <c r="B34" s="121" t="s">
        <v>37</v>
      </c>
      <c r="C34" s="119">
        <v>13925.95</v>
      </c>
      <c r="D34" s="119">
        <v>28930.81</v>
      </c>
      <c r="E34" s="119">
        <v>295214.67</v>
      </c>
      <c r="F34" s="119">
        <v>42470.48</v>
      </c>
      <c r="G34" s="119">
        <v>90035.41</v>
      </c>
      <c r="H34" s="119">
        <v>514046.06</v>
      </c>
      <c r="I34" s="120">
        <f t="shared" ref="I34:K34" si="25">F34*100/C34</f>
        <v>304.97366427425055</v>
      </c>
      <c r="J34" s="120">
        <f t="shared" si="25"/>
        <v>311.20943381813368</v>
      </c>
      <c r="K34" s="120">
        <f t="shared" si="25"/>
        <v>174.12619095114752</v>
      </c>
    </row>
    <row r="35" spans="1:11" ht="13.5" customHeight="1" x14ac:dyDescent="0.2">
      <c r="A35" s="117">
        <v>29</v>
      </c>
      <c r="B35" s="126" t="s">
        <v>38</v>
      </c>
      <c r="C35" s="119">
        <v>0</v>
      </c>
      <c r="D35" s="119">
        <v>199</v>
      </c>
      <c r="E35" s="119">
        <v>5837</v>
      </c>
      <c r="F35" s="119">
        <v>0</v>
      </c>
      <c r="G35" s="119">
        <v>1044</v>
      </c>
      <c r="H35" s="119">
        <v>4202</v>
      </c>
      <c r="I35" s="120">
        <v>0</v>
      </c>
      <c r="J35" s="120">
        <f t="shared" ref="J35:K35" si="26">G35*100/D35</f>
        <v>524.62311557788939</v>
      </c>
      <c r="K35" s="120">
        <f t="shared" si="26"/>
        <v>71.989035463422994</v>
      </c>
    </row>
    <row r="36" spans="1:11" ht="13.5" customHeight="1" x14ac:dyDescent="0.2">
      <c r="A36" s="117">
        <v>30</v>
      </c>
      <c r="B36" s="121" t="s">
        <v>39</v>
      </c>
      <c r="C36" s="119">
        <v>4005.5498472999998</v>
      </c>
      <c r="D36" s="119">
        <v>11138.7794018</v>
      </c>
      <c r="E36" s="119">
        <v>37874.577000799996</v>
      </c>
      <c r="F36" s="119">
        <v>25279.921090600001</v>
      </c>
      <c r="G36" s="119">
        <v>28111.3256396</v>
      </c>
      <c r="H36" s="119">
        <v>27882.643616599998</v>
      </c>
      <c r="I36" s="120">
        <f t="shared" ref="I36:K36" si="27">F36*100/C36</f>
        <v>631.12236907101044</v>
      </c>
      <c r="J36" s="120">
        <f t="shared" si="27"/>
        <v>252.37348389409055</v>
      </c>
      <c r="K36" s="120">
        <f t="shared" si="27"/>
        <v>73.618363093562877</v>
      </c>
    </row>
    <row r="37" spans="1:11" ht="13.5" customHeight="1" x14ac:dyDescent="0.2">
      <c r="A37" s="117">
        <v>31</v>
      </c>
      <c r="B37" s="121" t="s">
        <v>40</v>
      </c>
      <c r="C37" s="119">
        <v>0</v>
      </c>
      <c r="D37" s="119">
        <v>0</v>
      </c>
      <c r="E37" s="119">
        <v>29184</v>
      </c>
      <c r="F37" s="119">
        <v>0</v>
      </c>
      <c r="G37" s="119">
        <v>0</v>
      </c>
      <c r="H37" s="119">
        <v>8047</v>
      </c>
      <c r="I37" s="120">
        <v>0</v>
      </c>
      <c r="J37" s="120">
        <v>0</v>
      </c>
      <c r="K37" s="120">
        <f t="shared" ref="K37:K38" si="28">H37*100/E37</f>
        <v>27.573327850877192</v>
      </c>
    </row>
    <row r="38" spans="1:11" ht="13.5" customHeight="1" x14ac:dyDescent="0.2">
      <c r="A38" s="117">
        <v>32</v>
      </c>
      <c r="B38" s="121" t="s">
        <v>41</v>
      </c>
      <c r="C38" s="119">
        <v>0</v>
      </c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120">
        <v>0</v>
      </c>
      <c r="J38" s="120">
        <v>0</v>
      </c>
      <c r="K38" s="120" t="e">
        <f t="shared" si="28"/>
        <v>#DIV/0!</v>
      </c>
    </row>
    <row r="39" spans="1:11" ht="13.5" customHeight="1" x14ac:dyDescent="0.2">
      <c r="A39" s="117">
        <v>33</v>
      </c>
      <c r="B39" s="121" t="s">
        <v>42</v>
      </c>
      <c r="C39" s="119">
        <v>0</v>
      </c>
      <c r="D39" s="119">
        <v>337.35</v>
      </c>
      <c r="E39" s="119">
        <v>2370.19</v>
      </c>
      <c r="F39" s="119">
        <v>0</v>
      </c>
      <c r="G39" s="119">
        <v>876.92</v>
      </c>
      <c r="H39" s="119">
        <v>4400.1400000000003</v>
      </c>
      <c r="I39" s="120">
        <v>0</v>
      </c>
      <c r="J39" s="120">
        <f t="shared" ref="J39:K39" si="29">G39*100/D39</f>
        <v>259.94367867200236</v>
      </c>
      <c r="K39" s="120">
        <f t="shared" si="29"/>
        <v>185.64503267670526</v>
      </c>
    </row>
    <row r="40" spans="1:11" ht="13.5" customHeight="1" x14ac:dyDescent="0.2">
      <c r="A40" s="117">
        <v>34</v>
      </c>
      <c r="B40" s="121" t="s">
        <v>43</v>
      </c>
      <c r="C40" s="119">
        <v>5607</v>
      </c>
      <c r="D40" s="119">
        <v>16484</v>
      </c>
      <c r="E40" s="119">
        <v>196487</v>
      </c>
      <c r="F40" s="119">
        <v>12246</v>
      </c>
      <c r="G40" s="119">
        <v>37999</v>
      </c>
      <c r="H40" s="119">
        <v>227176</v>
      </c>
      <c r="I40" s="120">
        <f t="shared" ref="I40:K40" si="30">F40*100/C40</f>
        <v>218.40556447298022</v>
      </c>
      <c r="J40" s="120">
        <f t="shared" si="30"/>
        <v>230.52050473186119</v>
      </c>
      <c r="K40" s="120">
        <f t="shared" si="30"/>
        <v>115.61884501264714</v>
      </c>
    </row>
    <row r="41" spans="1:11" ht="12.75" customHeight="1" x14ac:dyDescent="0.2">
      <c r="A41" s="122"/>
      <c r="B41" s="123" t="s">
        <v>44</v>
      </c>
      <c r="C41" s="124">
        <f t="shared" ref="C41" si="31">SUM(C19:C40)</f>
        <v>168499.42422069999</v>
      </c>
      <c r="D41" s="124">
        <f t="shared" ref="D41:H41" si="32">SUM(D19:D40)</f>
        <v>964006.71849040012</v>
      </c>
      <c r="E41" s="124">
        <f t="shared" si="32"/>
        <v>6837761.8986253003</v>
      </c>
      <c r="F41" s="124">
        <f t="shared" si="32"/>
        <v>522712.61021719995</v>
      </c>
      <c r="G41" s="124">
        <f t="shared" si="32"/>
        <v>2017027.0725314997</v>
      </c>
      <c r="H41" s="124">
        <f t="shared" si="32"/>
        <v>7092968.1998914992</v>
      </c>
      <c r="I41" s="125">
        <f t="shared" ref="I41:K41" si="33">F41*100/C41</f>
        <v>310.21625897816284</v>
      </c>
      <c r="J41" s="125">
        <f t="shared" si="33"/>
        <v>209.23371526809393</v>
      </c>
      <c r="K41" s="125">
        <f t="shared" si="33"/>
        <v>103.73230751596523</v>
      </c>
    </row>
    <row r="42" spans="1:11" ht="13.5" customHeight="1" x14ac:dyDescent="0.2">
      <c r="A42" s="122"/>
      <c r="B42" s="123" t="s">
        <v>45</v>
      </c>
      <c r="C42" s="124">
        <f t="shared" ref="C42" si="34">C41+C18</f>
        <v>4389236.6242207</v>
      </c>
      <c r="D42" s="124">
        <f t="shared" ref="D42:H42" si="35">D41+D18</f>
        <v>9148249.4184904005</v>
      </c>
      <c r="E42" s="124">
        <f t="shared" si="35"/>
        <v>31842960.798625298</v>
      </c>
      <c r="F42" s="124">
        <f t="shared" si="35"/>
        <v>3650579.6102172001</v>
      </c>
      <c r="G42" s="124">
        <f t="shared" si="35"/>
        <v>6635693.3725314997</v>
      </c>
      <c r="H42" s="124">
        <f t="shared" si="35"/>
        <v>20970695.899891499</v>
      </c>
      <c r="I42" s="125">
        <f t="shared" ref="I42:K42" si="36">F42*100/C42</f>
        <v>83.171173549235405</v>
      </c>
      <c r="J42" s="125">
        <f t="shared" si="36"/>
        <v>72.535116490368821</v>
      </c>
      <c r="K42" s="125">
        <f t="shared" si="36"/>
        <v>65.856614378637914</v>
      </c>
    </row>
    <row r="43" spans="1:11" ht="13.5" customHeight="1" x14ac:dyDescent="0.2">
      <c r="A43" s="117">
        <v>35</v>
      </c>
      <c r="B43" s="121" t="s">
        <v>46</v>
      </c>
      <c r="C43" s="119">
        <v>485607</v>
      </c>
      <c r="D43" s="119">
        <v>249914</v>
      </c>
      <c r="E43" s="119">
        <v>190366</v>
      </c>
      <c r="F43" s="119">
        <v>197324</v>
      </c>
      <c r="G43" s="119">
        <v>80439</v>
      </c>
      <c r="H43" s="119">
        <v>32848</v>
      </c>
      <c r="I43" s="120">
        <f t="shared" ref="I43:K43" si="37">F43*100/C43</f>
        <v>40.634504856808078</v>
      </c>
      <c r="J43" s="120">
        <f t="shared" si="37"/>
        <v>32.186672215242041</v>
      </c>
      <c r="K43" s="120">
        <f t="shared" si="37"/>
        <v>17.255182122858074</v>
      </c>
    </row>
    <row r="44" spans="1:11" ht="13.5" customHeight="1" x14ac:dyDescent="0.2">
      <c r="A44" s="117">
        <v>36</v>
      </c>
      <c r="B44" s="121" t="s">
        <v>47</v>
      </c>
      <c r="C44" s="119">
        <v>712245</v>
      </c>
      <c r="D44" s="119">
        <v>576722</v>
      </c>
      <c r="E44" s="119">
        <v>322267</v>
      </c>
      <c r="F44" s="119">
        <v>654376</v>
      </c>
      <c r="G44" s="119">
        <v>381993</v>
      </c>
      <c r="H44" s="119">
        <v>157018</v>
      </c>
      <c r="I44" s="120">
        <f t="shared" ref="I44:K44" si="38">F44*100/C44</f>
        <v>91.875127238520449</v>
      </c>
      <c r="J44" s="120">
        <f t="shared" si="38"/>
        <v>66.235205176844303</v>
      </c>
      <c r="K44" s="120">
        <f t="shared" si="38"/>
        <v>48.722953327520351</v>
      </c>
    </row>
    <row r="45" spans="1:11" ht="13.5" customHeight="1" x14ac:dyDescent="0.2">
      <c r="A45" s="122"/>
      <c r="B45" s="123" t="s">
        <v>48</v>
      </c>
      <c r="C45" s="124">
        <f t="shared" ref="C45:H45" si="39">SUM(C43:C44)</f>
        <v>1197852</v>
      </c>
      <c r="D45" s="124">
        <f t="shared" si="39"/>
        <v>826636</v>
      </c>
      <c r="E45" s="124">
        <f t="shared" si="39"/>
        <v>512633</v>
      </c>
      <c r="F45" s="124">
        <f t="shared" si="39"/>
        <v>851700</v>
      </c>
      <c r="G45" s="124">
        <f t="shared" si="39"/>
        <v>462432</v>
      </c>
      <c r="H45" s="124">
        <f t="shared" si="39"/>
        <v>189866</v>
      </c>
      <c r="I45" s="125">
        <f t="shared" ref="I45:K45" si="40">F45*100/C45</f>
        <v>71.102273068793139</v>
      </c>
      <c r="J45" s="125">
        <f t="shared" si="40"/>
        <v>55.941430085309619</v>
      </c>
      <c r="K45" s="125">
        <f t="shared" si="40"/>
        <v>37.037412729964714</v>
      </c>
    </row>
    <row r="46" spans="1:11" ht="13.5" customHeight="1" x14ac:dyDescent="0.2">
      <c r="A46" s="117">
        <v>37</v>
      </c>
      <c r="B46" s="121" t="s">
        <v>49</v>
      </c>
      <c r="C46" s="119">
        <v>1375397</v>
      </c>
      <c r="D46" s="119">
        <v>978060</v>
      </c>
      <c r="E46" s="119">
        <v>702981</v>
      </c>
      <c r="F46" s="119">
        <v>2030953</v>
      </c>
      <c r="G46" s="119">
        <v>1218572</v>
      </c>
      <c r="H46" s="119">
        <v>812381</v>
      </c>
      <c r="I46" s="120">
        <f t="shared" ref="I46:K46" si="41">F46*100/C46</f>
        <v>147.66303838091838</v>
      </c>
      <c r="J46" s="120">
        <f t="shared" si="41"/>
        <v>124.59072040570108</v>
      </c>
      <c r="K46" s="120">
        <f t="shared" si="41"/>
        <v>115.56229826979677</v>
      </c>
    </row>
    <row r="47" spans="1:11" ht="13.5" customHeight="1" x14ac:dyDescent="0.2">
      <c r="A47" s="122"/>
      <c r="B47" s="123" t="s">
        <v>50</v>
      </c>
      <c r="C47" s="124">
        <f t="shared" ref="C47:H47" si="42">C46</f>
        <v>1375397</v>
      </c>
      <c r="D47" s="124">
        <f t="shared" si="42"/>
        <v>978060</v>
      </c>
      <c r="E47" s="124">
        <f t="shared" si="42"/>
        <v>702981</v>
      </c>
      <c r="F47" s="124">
        <f t="shared" si="42"/>
        <v>2030953</v>
      </c>
      <c r="G47" s="124">
        <f t="shared" si="42"/>
        <v>1218572</v>
      </c>
      <c r="H47" s="124">
        <f t="shared" si="42"/>
        <v>812381</v>
      </c>
      <c r="I47" s="125">
        <f t="shared" ref="I47:K47" si="43">F47*100/C47</f>
        <v>147.66303838091838</v>
      </c>
      <c r="J47" s="125">
        <f t="shared" si="43"/>
        <v>124.59072040570108</v>
      </c>
      <c r="K47" s="125">
        <f t="shared" si="43"/>
        <v>115.56229826979677</v>
      </c>
    </row>
    <row r="48" spans="1:11" ht="13.5" customHeight="1" x14ac:dyDescent="0.2">
      <c r="A48" s="117">
        <v>38</v>
      </c>
      <c r="B48" s="126" t="s">
        <v>51</v>
      </c>
      <c r="C48" s="119">
        <v>256.93</v>
      </c>
      <c r="D48" s="119">
        <v>35868.04</v>
      </c>
      <c r="E48" s="119">
        <v>149779.76999999999</v>
      </c>
      <c r="F48" s="119">
        <v>3002.98</v>
      </c>
      <c r="G48" s="119">
        <v>197834.91</v>
      </c>
      <c r="H48" s="119">
        <v>483432.33</v>
      </c>
      <c r="I48" s="120">
        <f t="shared" ref="I48:K48" si="44">F48*100/C48</f>
        <v>1168.7930564745261</v>
      </c>
      <c r="J48" s="120">
        <f t="shared" si="44"/>
        <v>551.56320222682928</v>
      </c>
      <c r="K48" s="120">
        <f t="shared" si="44"/>
        <v>322.76209931421317</v>
      </c>
    </row>
    <row r="49" spans="1:11" ht="13.5" customHeight="1" x14ac:dyDescent="0.2">
      <c r="A49" s="117">
        <v>39</v>
      </c>
      <c r="B49" s="121" t="s">
        <v>52</v>
      </c>
      <c r="C49" s="119">
        <v>4759</v>
      </c>
      <c r="D49" s="119">
        <v>6805</v>
      </c>
      <c r="E49" s="119">
        <v>62076</v>
      </c>
      <c r="F49" s="119">
        <v>204</v>
      </c>
      <c r="G49" s="119">
        <v>9066</v>
      </c>
      <c r="H49" s="119">
        <v>49393</v>
      </c>
      <c r="I49" s="120">
        <f t="shared" ref="I49:K49" si="45">F49*100/C49</f>
        <v>4.28661483504938</v>
      </c>
      <c r="J49" s="120">
        <f t="shared" si="45"/>
        <v>133.22556943423953</v>
      </c>
      <c r="K49" s="120">
        <f t="shared" si="45"/>
        <v>79.568593337199559</v>
      </c>
    </row>
    <row r="50" spans="1:11" ht="13.5" customHeight="1" x14ac:dyDescent="0.2">
      <c r="A50" s="117">
        <v>40</v>
      </c>
      <c r="B50" s="121" t="s">
        <v>53</v>
      </c>
      <c r="C50" s="119">
        <v>73.91</v>
      </c>
      <c r="D50" s="119">
        <v>3579.52</v>
      </c>
      <c r="E50" s="119">
        <v>5815.07</v>
      </c>
      <c r="F50" s="119">
        <v>1671.58</v>
      </c>
      <c r="G50" s="119">
        <v>38772.07</v>
      </c>
      <c r="H50" s="119">
        <v>41119.919999999998</v>
      </c>
      <c r="I50" s="120">
        <f t="shared" ref="I50:K50" si="46">F50*100/C50</f>
        <v>2261.6425382221623</v>
      </c>
      <c r="J50" s="120">
        <f t="shared" si="46"/>
        <v>1083.1639437689969</v>
      </c>
      <c r="K50" s="120">
        <f t="shared" si="46"/>
        <v>707.12682736407305</v>
      </c>
    </row>
    <row r="51" spans="1:11" ht="13.5" customHeight="1" x14ac:dyDescent="0.2">
      <c r="A51" s="117">
        <v>41</v>
      </c>
      <c r="B51" s="126" t="s">
        <v>54</v>
      </c>
      <c r="C51" s="119">
        <v>186.61</v>
      </c>
      <c r="D51" s="119">
        <v>1947.49</v>
      </c>
      <c r="E51" s="119">
        <v>9994.1</v>
      </c>
      <c r="F51" s="119">
        <v>4037.19</v>
      </c>
      <c r="G51" s="119">
        <v>36800.129999999997</v>
      </c>
      <c r="H51" s="119">
        <v>22392.3</v>
      </c>
      <c r="I51" s="120">
        <f t="shared" ref="I51:K51" si="47">F51*100/C51</f>
        <v>2163.437114838433</v>
      </c>
      <c r="J51" s="120">
        <f t="shared" si="47"/>
        <v>1889.6184319303306</v>
      </c>
      <c r="K51" s="120">
        <f t="shared" si="47"/>
        <v>224.05519256361254</v>
      </c>
    </row>
    <row r="52" spans="1:11" ht="13.5" customHeight="1" x14ac:dyDescent="0.2">
      <c r="A52" s="117">
        <v>42</v>
      </c>
      <c r="B52" s="126" t="s">
        <v>55</v>
      </c>
      <c r="C52" s="119">
        <v>320.33</v>
      </c>
      <c r="D52" s="119">
        <v>2290.16</v>
      </c>
      <c r="E52" s="119">
        <v>34358.51</v>
      </c>
      <c r="F52" s="119">
        <v>17035.36</v>
      </c>
      <c r="G52" s="119">
        <v>7239.64</v>
      </c>
      <c r="H52" s="119">
        <v>77153.05</v>
      </c>
      <c r="I52" s="120">
        <f t="shared" ref="I52:K52" si="48">F52*100/C52</f>
        <v>5318.0657447007779</v>
      </c>
      <c r="J52" s="120">
        <f t="shared" si="48"/>
        <v>316.11939777133477</v>
      </c>
      <c r="K52" s="120">
        <f t="shared" si="48"/>
        <v>224.55295645823989</v>
      </c>
    </row>
    <row r="53" spans="1:11" ht="13.5" customHeight="1" x14ac:dyDescent="0.2">
      <c r="A53" s="117">
        <v>43</v>
      </c>
      <c r="B53" s="126" t="s">
        <v>56</v>
      </c>
      <c r="C53" s="119">
        <v>62.26</v>
      </c>
      <c r="D53" s="119">
        <v>78.61</v>
      </c>
      <c r="E53" s="119">
        <v>5348</v>
      </c>
      <c r="F53" s="119">
        <v>3689.58</v>
      </c>
      <c r="G53" s="119">
        <v>5856.96</v>
      </c>
      <c r="H53" s="119">
        <v>22197.48</v>
      </c>
      <c r="I53" s="120">
        <f t="shared" ref="I53:K53" si="49">F53*100/C53</f>
        <v>5926.0841631866369</v>
      </c>
      <c r="J53" s="120">
        <f t="shared" si="49"/>
        <v>7450.6551329347412</v>
      </c>
      <c r="K53" s="120">
        <f t="shared" si="49"/>
        <v>415.06133133881826</v>
      </c>
    </row>
    <row r="54" spans="1:11" ht="13.5" customHeight="1" x14ac:dyDescent="0.2">
      <c r="A54" s="117">
        <v>44</v>
      </c>
      <c r="B54" s="126" t="s">
        <v>57</v>
      </c>
      <c r="C54" s="119">
        <v>454.02</v>
      </c>
      <c r="D54" s="119">
        <v>2720.36</v>
      </c>
      <c r="E54" s="119">
        <v>7193.09</v>
      </c>
      <c r="F54" s="119">
        <v>667.28</v>
      </c>
      <c r="G54" s="119">
        <v>6060.57</v>
      </c>
      <c r="H54" s="119">
        <v>18841.310000000001</v>
      </c>
      <c r="I54" s="120">
        <f t="shared" ref="I54:K54" si="50">F54*100/C54</f>
        <v>146.97149905290516</v>
      </c>
      <c r="J54" s="120">
        <f t="shared" si="50"/>
        <v>222.78558720169389</v>
      </c>
      <c r="K54" s="120">
        <f t="shared" si="50"/>
        <v>261.93624714830486</v>
      </c>
    </row>
    <row r="55" spans="1:11" ht="13.5" customHeight="1" x14ac:dyDescent="0.2">
      <c r="A55" s="117">
        <v>45</v>
      </c>
      <c r="B55" s="126" t="s">
        <v>58</v>
      </c>
      <c r="C55" s="119">
        <v>449.51</v>
      </c>
      <c r="D55" s="119">
        <v>60.26</v>
      </c>
      <c r="E55" s="119">
        <v>21661.22</v>
      </c>
      <c r="F55" s="119">
        <v>11918</v>
      </c>
      <c r="G55" s="119">
        <v>1695</v>
      </c>
      <c r="H55" s="119">
        <v>21505</v>
      </c>
      <c r="I55" s="120">
        <f t="shared" ref="I55:K55" si="51">F55*100/C55</f>
        <v>2651.3314498008945</v>
      </c>
      <c r="J55" s="120">
        <f t="shared" si="51"/>
        <v>2812.8111516760705</v>
      </c>
      <c r="K55" s="120">
        <f t="shared" si="51"/>
        <v>99.278803317634001</v>
      </c>
    </row>
    <row r="56" spans="1:11" ht="13.5" customHeight="1" x14ac:dyDescent="0.2">
      <c r="A56" s="122"/>
      <c r="B56" s="127" t="s">
        <v>59</v>
      </c>
      <c r="C56" s="124">
        <f t="shared" ref="C56:H56" si="52">SUM(C48:C55)</f>
        <v>6562.57</v>
      </c>
      <c r="D56" s="124">
        <f t="shared" si="52"/>
        <v>53349.439999999995</v>
      </c>
      <c r="E56" s="124">
        <f t="shared" si="52"/>
        <v>296225.76</v>
      </c>
      <c r="F56" s="124">
        <f t="shared" si="52"/>
        <v>42225.97</v>
      </c>
      <c r="G56" s="124">
        <f t="shared" si="52"/>
        <v>303325.28000000003</v>
      </c>
      <c r="H56" s="124">
        <f t="shared" si="52"/>
        <v>736034.39000000025</v>
      </c>
      <c r="I56" s="125">
        <f t="shared" ref="I56:K56" si="53">F56*100/C56</f>
        <v>643.43648905840246</v>
      </c>
      <c r="J56" s="125">
        <f t="shared" si="53"/>
        <v>568.56319391543764</v>
      </c>
      <c r="K56" s="125">
        <f t="shared" si="53"/>
        <v>248.47075757354804</v>
      </c>
    </row>
    <row r="57" spans="1:11" ht="13.5" customHeight="1" x14ac:dyDescent="0.2">
      <c r="A57" s="117">
        <v>46</v>
      </c>
      <c r="B57" s="126" t="s">
        <v>60</v>
      </c>
      <c r="C57" s="119">
        <v>0</v>
      </c>
      <c r="D57" s="119">
        <v>0</v>
      </c>
      <c r="E57" s="119">
        <v>15936.41</v>
      </c>
      <c r="F57" s="119">
        <v>0</v>
      </c>
      <c r="G57" s="119">
        <v>0</v>
      </c>
      <c r="H57" s="119">
        <v>0</v>
      </c>
      <c r="I57" s="120">
        <v>0</v>
      </c>
      <c r="J57" s="120">
        <v>0</v>
      </c>
      <c r="K57" s="120">
        <f t="shared" ref="K57:K58" si="54">H57*100/E57</f>
        <v>0</v>
      </c>
    </row>
    <row r="58" spans="1:11" ht="13.5" customHeight="1" x14ac:dyDescent="0.2">
      <c r="A58" s="122"/>
      <c r="B58" s="127" t="s">
        <v>61</v>
      </c>
      <c r="C58" s="124">
        <f t="shared" ref="C58:H58" si="55">C57</f>
        <v>0</v>
      </c>
      <c r="D58" s="124">
        <f t="shared" si="55"/>
        <v>0</v>
      </c>
      <c r="E58" s="124">
        <f t="shared" si="55"/>
        <v>15936.41</v>
      </c>
      <c r="F58" s="124">
        <f t="shared" si="55"/>
        <v>0</v>
      </c>
      <c r="G58" s="124">
        <f t="shared" si="55"/>
        <v>0</v>
      </c>
      <c r="H58" s="124">
        <f t="shared" si="55"/>
        <v>0</v>
      </c>
      <c r="I58" s="120">
        <v>0</v>
      </c>
      <c r="J58" s="120">
        <v>0</v>
      </c>
      <c r="K58" s="120">
        <f t="shared" si="54"/>
        <v>0</v>
      </c>
    </row>
    <row r="59" spans="1:11" ht="13.5" customHeight="1" x14ac:dyDescent="0.2">
      <c r="A59" s="122"/>
      <c r="B59" s="127" t="s">
        <v>7</v>
      </c>
      <c r="C59" s="124">
        <f t="shared" ref="C59:H59" si="56">C58+C56+C47+C45+C42</f>
        <v>6969048.1942207003</v>
      </c>
      <c r="D59" s="124">
        <f t="shared" si="56"/>
        <v>11006294.8584904</v>
      </c>
      <c r="E59" s="124">
        <f t="shared" si="56"/>
        <v>33370736.9686253</v>
      </c>
      <c r="F59" s="124">
        <f t="shared" si="56"/>
        <v>6575458.5802171994</v>
      </c>
      <c r="G59" s="124">
        <f t="shared" si="56"/>
        <v>8620022.652531499</v>
      </c>
      <c r="H59" s="124">
        <f t="shared" si="56"/>
        <v>22708977.2898915</v>
      </c>
      <c r="I59" s="125">
        <f t="shared" ref="I59:K59" si="57">F59*100/C59</f>
        <v>94.352318953255377</v>
      </c>
      <c r="J59" s="125">
        <f t="shared" si="57"/>
        <v>78.319023462122686</v>
      </c>
      <c r="K59" s="125">
        <f t="shared" si="57"/>
        <v>68.050571706708681</v>
      </c>
    </row>
    <row r="60" spans="1:11" ht="13.5" customHeight="1" x14ac:dyDescent="0.2">
      <c r="A60" s="111"/>
      <c r="B60" s="128"/>
      <c r="C60" s="113"/>
      <c r="D60" s="129"/>
      <c r="E60" s="129" t="s">
        <v>62</v>
      </c>
      <c r="F60" s="113"/>
      <c r="G60" s="113"/>
      <c r="H60" s="113"/>
      <c r="I60" s="113"/>
      <c r="J60" s="113"/>
      <c r="K60" s="113"/>
    </row>
    <row r="61" spans="1:11" ht="13.5" customHeight="1" x14ac:dyDescent="0.2">
      <c r="A61" s="111"/>
      <c r="B61" s="128"/>
      <c r="C61" s="130"/>
      <c r="D61" s="130"/>
      <c r="E61" s="130"/>
      <c r="F61" s="130"/>
      <c r="G61" s="130"/>
      <c r="H61" s="130"/>
      <c r="I61" s="113"/>
      <c r="J61" s="113"/>
      <c r="K61" s="113"/>
    </row>
    <row r="62" spans="1:11" ht="13.5" customHeight="1" x14ac:dyDescent="0.2">
      <c r="A62" s="111"/>
      <c r="B62" s="128"/>
      <c r="C62" s="130"/>
      <c r="D62" s="130"/>
      <c r="E62" s="130"/>
      <c r="F62" s="130"/>
      <c r="G62" s="130"/>
      <c r="H62" s="130"/>
      <c r="I62" s="113"/>
      <c r="J62" s="113"/>
      <c r="K62" s="113"/>
    </row>
    <row r="63" spans="1:11" ht="13.5" customHeight="1" x14ac:dyDescent="0.2">
      <c r="A63" s="111"/>
      <c r="B63" s="128"/>
      <c r="C63" s="113"/>
      <c r="D63" s="113"/>
      <c r="E63" s="113"/>
      <c r="F63" s="113"/>
      <c r="G63" s="113"/>
      <c r="H63" s="113"/>
      <c r="I63" s="113"/>
      <c r="J63" s="113"/>
      <c r="K63" s="113"/>
    </row>
    <row r="64" spans="1:11" ht="13.5" customHeight="1" x14ac:dyDescent="0.2">
      <c r="A64" s="111"/>
      <c r="B64" s="128"/>
      <c r="C64" s="113"/>
      <c r="D64" s="113"/>
      <c r="E64" s="113"/>
      <c r="F64" s="113"/>
      <c r="G64" s="113"/>
      <c r="H64" s="113"/>
      <c r="I64" s="113"/>
      <c r="J64" s="113"/>
      <c r="K64" s="113"/>
    </row>
    <row r="65" spans="1:11" ht="13.5" customHeight="1" x14ac:dyDescent="0.2">
      <c r="A65" s="111"/>
      <c r="B65" s="128"/>
      <c r="C65" s="113"/>
      <c r="D65" s="113"/>
      <c r="E65" s="113"/>
      <c r="F65" s="113"/>
      <c r="G65" s="113"/>
      <c r="H65" s="113"/>
      <c r="I65" s="113"/>
      <c r="J65" s="113"/>
      <c r="K65" s="113"/>
    </row>
    <row r="66" spans="1:11" ht="13.5" customHeight="1" x14ac:dyDescent="0.2">
      <c r="A66" s="111"/>
      <c r="B66" s="128"/>
      <c r="C66" s="113"/>
      <c r="D66" s="113"/>
      <c r="E66" s="113"/>
      <c r="F66" s="113"/>
      <c r="G66" s="113"/>
      <c r="H66" s="113"/>
      <c r="I66" s="113"/>
      <c r="J66" s="113"/>
      <c r="K66" s="113"/>
    </row>
    <row r="67" spans="1:11" ht="13.5" customHeight="1" x14ac:dyDescent="0.2">
      <c r="A67" s="111"/>
      <c r="B67" s="128"/>
      <c r="C67" s="113"/>
      <c r="D67" s="113"/>
      <c r="E67" s="113"/>
      <c r="F67" s="113"/>
      <c r="G67" s="113"/>
      <c r="H67" s="113"/>
      <c r="I67" s="113"/>
      <c r="J67" s="113"/>
      <c r="K67" s="113"/>
    </row>
    <row r="68" spans="1:11" ht="13.5" customHeight="1" x14ac:dyDescent="0.2">
      <c r="A68" s="111"/>
      <c r="B68" s="128"/>
      <c r="C68" s="113"/>
      <c r="D68" s="113"/>
      <c r="E68" s="113"/>
      <c r="F68" s="113"/>
      <c r="G68" s="113"/>
      <c r="H68" s="113"/>
      <c r="I68" s="113"/>
      <c r="J68" s="113"/>
      <c r="K68" s="113"/>
    </row>
    <row r="69" spans="1:11" ht="13.5" customHeight="1" x14ac:dyDescent="0.2">
      <c r="A69" s="111"/>
      <c r="B69" s="128"/>
      <c r="C69" s="113"/>
      <c r="D69" s="113"/>
      <c r="E69" s="113"/>
      <c r="F69" s="113"/>
      <c r="G69" s="113"/>
      <c r="H69" s="113"/>
      <c r="I69" s="113"/>
      <c r="J69" s="113"/>
      <c r="K69" s="113"/>
    </row>
    <row r="70" spans="1:11" ht="13.5" customHeight="1" x14ac:dyDescent="0.2">
      <c r="A70" s="111"/>
      <c r="B70" s="128"/>
      <c r="C70" s="113"/>
      <c r="D70" s="113"/>
      <c r="E70" s="113"/>
      <c r="F70" s="113"/>
      <c r="G70" s="113"/>
      <c r="H70" s="113"/>
      <c r="I70" s="113"/>
      <c r="J70" s="113"/>
      <c r="K70" s="113"/>
    </row>
    <row r="71" spans="1:11" ht="13.5" customHeight="1" x14ac:dyDescent="0.2">
      <c r="A71" s="111"/>
      <c r="B71" s="128"/>
      <c r="C71" s="113"/>
      <c r="D71" s="113"/>
      <c r="E71" s="113"/>
      <c r="F71" s="113"/>
      <c r="G71" s="113"/>
      <c r="H71" s="113"/>
      <c r="I71" s="113"/>
      <c r="J71" s="113"/>
      <c r="K71" s="113"/>
    </row>
    <row r="72" spans="1:11" ht="13.5" customHeight="1" x14ac:dyDescent="0.2">
      <c r="A72" s="111"/>
      <c r="B72" s="128"/>
      <c r="C72" s="113"/>
      <c r="D72" s="113"/>
      <c r="E72" s="113"/>
      <c r="F72" s="113"/>
      <c r="G72" s="113"/>
      <c r="H72" s="113"/>
      <c r="I72" s="113"/>
      <c r="J72" s="113"/>
      <c r="K72" s="113"/>
    </row>
    <row r="73" spans="1:11" ht="13.5" customHeight="1" x14ac:dyDescent="0.2">
      <c r="A73" s="111"/>
      <c r="B73" s="128"/>
      <c r="C73" s="113"/>
      <c r="D73" s="113"/>
      <c r="E73" s="113"/>
      <c r="F73" s="113"/>
      <c r="G73" s="113"/>
      <c r="H73" s="113"/>
      <c r="I73" s="113"/>
      <c r="J73" s="113"/>
      <c r="K73" s="113"/>
    </row>
    <row r="74" spans="1:11" ht="13.5" customHeight="1" x14ac:dyDescent="0.2">
      <c r="A74" s="111"/>
      <c r="B74" s="128"/>
      <c r="C74" s="113"/>
      <c r="D74" s="113"/>
      <c r="E74" s="113"/>
      <c r="F74" s="113"/>
      <c r="G74" s="113"/>
      <c r="H74" s="113"/>
      <c r="I74" s="113"/>
      <c r="J74" s="113"/>
      <c r="K74" s="113"/>
    </row>
    <row r="75" spans="1:11" ht="13.5" customHeight="1" x14ac:dyDescent="0.2">
      <c r="A75" s="111"/>
      <c r="B75" s="128"/>
      <c r="C75" s="113"/>
      <c r="D75" s="113"/>
      <c r="E75" s="113"/>
      <c r="F75" s="113"/>
      <c r="G75" s="113"/>
      <c r="H75" s="113"/>
      <c r="I75" s="113"/>
      <c r="J75" s="113"/>
      <c r="K75" s="113"/>
    </row>
    <row r="76" spans="1:11" ht="13.5" customHeight="1" x14ac:dyDescent="0.2">
      <c r="A76" s="111"/>
      <c r="B76" s="128"/>
      <c r="C76" s="113"/>
      <c r="D76" s="113"/>
      <c r="E76" s="113"/>
      <c r="F76" s="113"/>
      <c r="G76" s="113"/>
      <c r="H76" s="113"/>
      <c r="I76" s="113"/>
      <c r="J76" s="113"/>
      <c r="K76" s="113"/>
    </row>
    <row r="77" spans="1:11" ht="13.5" customHeight="1" x14ac:dyDescent="0.2">
      <c r="A77" s="111"/>
      <c r="B77" s="128"/>
      <c r="C77" s="113"/>
      <c r="D77" s="113"/>
      <c r="E77" s="113"/>
      <c r="F77" s="113"/>
      <c r="G77" s="113"/>
      <c r="H77" s="113"/>
      <c r="I77" s="113"/>
      <c r="J77" s="113"/>
      <c r="K77" s="113"/>
    </row>
    <row r="78" spans="1:11" ht="13.5" customHeight="1" x14ac:dyDescent="0.2">
      <c r="A78" s="111"/>
      <c r="B78" s="128"/>
      <c r="C78" s="113"/>
      <c r="D78" s="113"/>
      <c r="E78" s="113"/>
      <c r="F78" s="113"/>
      <c r="G78" s="113"/>
      <c r="H78" s="113"/>
      <c r="I78" s="113"/>
      <c r="J78" s="113"/>
      <c r="K78" s="113"/>
    </row>
    <row r="79" spans="1:11" ht="13.5" customHeight="1" x14ac:dyDescent="0.2">
      <c r="A79" s="111"/>
      <c r="B79" s="128"/>
      <c r="C79" s="113"/>
      <c r="D79" s="113"/>
      <c r="E79" s="113"/>
      <c r="F79" s="113"/>
      <c r="G79" s="113"/>
      <c r="H79" s="113"/>
      <c r="I79" s="113"/>
      <c r="J79" s="113"/>
      <c r="K79" s="113"/>
    </row>
    <row r="80" spans="1:11" ht="13.5" customHeight="1" x14ac:dyDescent="0.2">
      <c r="A80" s="111"/>
      <c r="B80" s="128"/>
      <c r="C80" s="113"/>
      <c r="D80" s="113"/>
      <c r="E80" s="113"/>
      <c r="F80" s="113"/>
      <c r="G80" s="113"/>
      <c r="H80" s="113"/>
      <c r="I80" s="113"/>
      <c r="J80" s="113"/>
      <c r="K80" s="113"/>
    </row>
    <row r="81" spans="1:11" ht="13.5" customHeight="1" x14ac:dyDescent="0.2">
      <c r="A81" s="111"/>
      <c r="B81" s="128"/>
      <c r="C81" s="113"/>
      <c r="D81" s="113"/>
      <c r="E81" s="113"/>
      <c r="F81" s="113"/>
      <c r="G81" s="113"/>
      <c r="H81" s="113"/>
      <c r="I81" s="113"/>
      <c r="J81" s="113"/>
      <c r="K81" s="113"/>
    </row>
    <row r="82" spans="1:11" ht="13.5" customHeight="1" x14ac:dyDescent="0.2">
      <c r="A82" s="111"/>
      <c r="B82" s="128"/>
      <c r="C82" s="113"/>
      <c r="D82" s="113"/>
      <c r="E82" s="113"/>
      <c r="F82" s="113"/>
      <c r="G82" s="113"/>
      <c r="H82" s="113"/>
      <c r="I82" s="113"/>
      <c r="J82" s="113"/>
      <c r="K82" s="113"/>
    </row>
    <row r="83" spans="1:11" ht="13.5" customHeight="1" x14ac:dyDescent="0.2">
      <c r="A83" s="111"/>
      <c r="B83" s="128"/>
      <c r="C83" s="113"/>
      <c r="D83" s="113"/>
      <c r="E83" s="113"/>
      <c r="F83" s="113"/>
      <c r="G83" s="113"/>
      <c r="H83" s="113"/>
      <c r="I83" s="113"/>
      <c r="J83" s="113"/>
      <c r="K83" s="113"/>
    </row>
    <row r="84" spans="1:11" ht="13.5" customHeight="1" x14ac:dyDescent="0.2">
      <c r="A84" s="111"/>
      <c r="B84" s="128"/>
      <c r="C84" s="113"/>
      <c r="D84" s="113"/>
      <c r="E84" s="113"/>
      <c r="F84" s="113"/>
      <c r="G84" s="113"/>
      <c r="H84" s="113"/>
      <c r="I84" s="113"/>
      <c r="J84" s="113"/>
      <c r="K84" s="113"/>
    </row>
    <row r="85" spans="1:11" ht="13.5" customHeight="1" x14ac:dyDescent="0.2">
      <c r="A85" s="111"/>
      <c r="B85" s="128"/>
      <c r="C85" s="113"/>
      <c r="D85" s="113"/>
      <c r="E85" s="113"/>
      <c r="F85" s="113"/>
      <c r="G85" s="113"/>
      <c r="H85" s="113"/>
      <c r="I85" s="113"/>
      <c r="J85" s="113"/>
      <c r="K85" s="113"/>
    </row>
    <row r="86" spans="1:11" ht="13.5" customHeight="1" x14ac:dyDescent="0.2">
      <c r="A86" s="111"/>
      <c r="B86" s="128"/>
      <c r="C86" s="113"/>
      <c r="D86" s="113"/>
      <c r="E86" s="113"/>
      <c r="F86" s="113"/>
      <c r="G86" s="113"/>
      <c r="H86" s="113"/>
      <c r="I86" s="113"/>
      <c r="J86" s="113"/>
      <c r="K86" s="113"/>
    </row>
    <row r="87" spans="1:11" ht="13.5" customHeight="1" x14ac:dyDescent="0.2">
      <c r="A87" s="111"/>
      <c r="B87" s="128"/>
      <c r="C87" s="113"/>
      <c r="D87" s="113"/>
      <c r="E87" s="113"/>
      <c r="F87" s="113"/>
      <c r="G87" s="113"/>
      <c r="H87" s="113"/>
      <c r="I87" s="113"/>
      <c r="J87" s="113"/>
      <c r="K87" s="113"/>
    </row>
    <row r="88" spans="1:11" ht="13.5" customHeight="1" x14ac:dyDescent="0.2">
      <c r="A88" s="111"/>
      <c r="B88" s="128"/>
      <c r="C88" s="113"/>
      <c r="D88" s="113"/>
      <c r="E88" s="113"/>
      <c r="F88" s="113"/>
      <c r="G88" s="113"/>
      <c r="H88" s="113"/>
      <c r="I88" s="113"/>
      <c r="J88" s="113"/>
      <c r="K88" s="113"/>
    </row>
    <row r="89" spans="1:11" ht="13.5" customHeight="1" x14ac:dyDescent="0.2">
      <c r="A89" s="111"/>
      <c r="B89" s="128"/>
      <c r="C89" s="113"/>
      <c r="D89" s="113"/>
      <c r="E89" s="113"/>
      <c r="F89" s="113"/>
      <c r="G89" s="113"/>
      <c r="H89" s="113"/>
      <c r="I89" s="113"/>
      <c r="J89" s="113"/>
      <c r="K89" s="113"/>
    </row>
    <row r="90" spans="1:11" ht="13.5" customHeight="1" x14ac:dyDescent="0.2">
      <c r="A90" s="111"/>
      <c r="B90" s="128"/>
      <c r="C90" s="113"/>
      <c r="D90" s="113"/>
      <c r="E90" s="113"/>
      <c r="F90" s="113"/>
      <c r="G90" s="113"/>
      <c r="H90" s="113"/>
      <c r="I90" s="113"/>
      <c r="J90" s="113"/>
      <c r="K90" s="113"/>
    </row>
    <row r="91" spans="1:11" ht="13.5" customHeight="1" x14ac:dyDescent="0.2">
      <c r="A91" s="111"/>
      <c r="B91" s="128"/>
      <c r="C91" s="113"/>
      <c r="D91" s="113"/>
      <c r="E91" s="113"/>
      <c r="F91" s="113"/>
      <c r="G91" s="113"/>
      <c r="H91" s="113"/>
      <c r="I91" s="113"/>
      <c r="J91" s="113"/>
      <c r="K91" s="113"/>
    </row>
    <row r="92" spans="1:11" ht="13.5" customHeight="1" x14ac:dyDescent="0.2">
      <c r="A92" s="111"/>
      <c r="B92" s="128"/>
      <c r="C92" s="113"/>
      <c r="D92" s="113"/>
      <c r="E92" s="113"/>
      <c r="F92" s="113"/>
      <c r="G92" s="113"/>
      <c r="H92" s="113"/>
      <c r="I92" s="113"/>
      <c r="J92" s="113"/>
      <c r="K92" s="113"/>
    </row>
    <row r="93" spans="1:11" ht="13.5" customHeight="1" x14ac:dyDescent="0.2">
      <c r="A93" s="111"/>
      <c r="B93" s="128"/>
      <c r="C93" s="113"/>
      <c r="D93" s="113"/>
      <c r="E93" s="113"/>
      <c r="F93" s="113"/>
      <c r="G93" s="113"/>
      <c r="H93" s="113"/>
      <c r="I93" s="113"/>
      <c r="J93" s="113"/>
      <c r="K93" s="113"/>
    </row>
    <row r="94" spans="1:11" ht="13.5" customHeight="1" x14ac:dyDescent="0.2">
      <c r="A94" s="111"/>
      <c r="B94" s="128"/>
      <c r="C94" s="113"/>
      <c r="D94" s="113"/>
      <c r="E94" s="113"/>
      <c r="F94" s="113"/>
      <c r="G94" s="113"/>
      <c r="H94" s="113"/>
      <c r="I94" s="113"/>
      <c r="J94" s="113"/>
      <c r="K94" s="113"/>
    </row>
    <row r="95" spans="1:11" ht="13.5" customHeight="1" x14ac:dyDescent="0.2">
      <c r="A95" s="111"/>
      <c r="B95" s="128"/>
      <c r="C95" s="113"/>
      <c r="D95" s="113"/>
      <c r="E95" s="113"/>
      <c r="F95" s="113"/>
      <c r="G95" s="113"/>
      <c r="H95" s="113"/>
      <c r="I95" s="113"/>
      <c r="J95" s="113"/>
      <c r="K95" s="113"/>
    </row>
    <row r="96" spans="1:11" ht="13.5" customHeight="1" x14ac:dyDescent="0.2">
      <c r="A96" s="111"/>
      <c r="B96" s="128"/>
      <c r="C96" s="113"/>
      <c r="D96" s="113"/>
      <c r="E96" s="113"/>
      <c r="F96" s="113"/>
      <c r="G96" s="113"/>
      <c r="H96" s="113"/>
      <c r="I96" s="113"/>
      <c r="J96" s="113"/>
      <c r="K96" s="113"/>
    </row>
    <row r="97" spans="1:11" ht="13.5" customHeight="1" x14ac:dyDescent="0.2">
      <c r="A97" s="111"/>
      <c r="B97" s="128"/>
      <c r="C97" s="113"/>
      <c r="D97" s="113"/>
      <c r="E97" s="113"/>
      <c r="F97" s="113"/>
      <c r="G97" s="113"/>
      <c r="H97" s="113"/>
      <c r="I97" s="113"/>
      <c r="J97" s="113"/>
      <c r="K97" s="113"/>
    </row>
    <row r="98" spans="1:11" ht="13.5" customHeight="1" x14ac:dyDescent="0.2">
      <c r="A98" s="111"/>
      <c r="B98" s="128"/>
      <c r="C98" s="113"/>
      <c r="D98" s="113"/>
      <c r="E98" s="113"/>
      <c r="F98" s="113"/>
      <c r="G98" s="113"/>
      <c r="H98" s="113"/>
      <c r="I98" s="113"/>
      <c r="J98" s="113"/>
      <c r="K98" s="113"/>
    </row>
    <row r="99" spans="1:11" ht="13.5" customHeight="1" x14ac:dyDescent="0.2">
      <c r="A99" s="111"/>
      <c r="B99" s="128"/>
      <c r="C99" s="113"/>
      <c r="D99" s="113"/>
      <c r="E99" s="113"/>
      <c r="F99" s="113"/>
      <c r="G99" s="113"/>
      <c r="H99" s="113"/>
      <c r="I99" s="113"/>
      <c r="J99" s="113"/>
      <c r="K99" s="113"/>
    </row>
    <row r="100" spans="1:11" ht="13.5" customHeight="1" x14ac:dyDescent="0.2">
      <c r="A100" s="111"/>
      <c r="B100" s="128"/>
      <c r="C100" s="113"/>
      <c r="D100" s="113"/>
      <c r="E100" s="113"/>
      <c r="F100" s="113"/>
      <c r="G100" s="113"/>
      <c r="H100" s="113"/>
      <c r="I100" s="113"/>
      <c r="J100" s="113"/>
      <c r="K100" s="113"/>
    </row>
  </sheetData>
  <autoFilter ref="F5:H54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ageMargins left="0.75" right="0.25" top="0.25" bottom="0.25" header="0" footer="0"/>
  <pageSetup scale="80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10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4" sqref="E14"/>
    </sheetView>
  </sheetViews>
  <sheetFormatPr defaultColWidth="14.42578125" defaultRowHeight="15" customHeight="1" x14ac:dyDescent="0.2"/>
  <cols>
    <col min="1" max="1" width="5.85546875" style="83" customWidth="1"/>
    <col min="2" max="2" width="25.28515625" style="83" customWidth="1"/>
    <col min="3" max="3" width="15.140625" style="83" customWidth="1"/>
    <col min="4" max="4" width="10.85546875" style="83" customWidth="1"/>
    <col min="5" max="5" width="13.7109375" style="83" customWidth="1"/>
    <col min="6" max="6" width="15.140625" style="83" customWidth="1"/>
    <col min="7" max="7" width="9.140625" style="176" customWidth="1"/>
    <col min="8" max="8" width="14.42578125" style="176"/>
    <col min="9" max="16384" width="14.42578125" style="83"/>
  </cols>
  <sheetData>
    <row r="1" spans="1:8" ht="15.75" x14ac:dyDescent="0.2">
      <c r="A1" s="467" t="s">
        <v>202</v>
      </c>
      <c r="B1" s="400"/>
      <c r="C1" s="400"/>
      <c r="D1" s="400"/>
      <c r="E1" s="400"/>
      <c r="F1" s="400"/>
      <c r="G1" s="251"/>
    </row>
    <row r="2" spans="1:8" s="269" customFormat="1" x14ac:dyDescent="0.2">
      <c r="A2" s="266"/>
      <c r="B2" s="267" t="s">
        <v>64</v>
      </c>
      <c r="C2" s="268"/>
      <c r="D2" s="268"/>
      <c r="E2" s="268"/>
      <c r="F2" s="268" t="s">
        <v>203</v>
      </c>
      <c r="G2" s="268"/>
      <c r="H2" s="270"/>
    </row>
    <row r="3" spans="1:8" ht="45" customHeight="1" x14ac:dyDescent="0.2">
      <c r="A3" s="472" t="s">
        <v>72</v>
      </c>
      <c r="B3" s="472" t="s">
        <v>3</v>
      </c>
      <c r="C3" s="471" t="s">
        <v>204</v>
      </c>
      <c r="D3" s="471"/>
      <c r="E3" s="471" t="s">
        <v>205</v>
      </c>
      <c r="F3" s="471"/>
      <c r="G3" s="251"/>
    </row>
    <row r="4" spans="1:8" ht="9.9499999999999993" customHeight="1" x14ac:dyDescent="0.2">
      <c r="A4" s="473"/>
      <c r="B4" s="473"/>
      <c r="C4" s="468" t="s">
        <v>95</v>
      </c>
      <c r="D4" s="470" t="s">
        <v>96</v>
      </c>
      <c r="E4" s="468" t="s">
        <v>95</v>
      </c>
      <c r="F4" s="470" t="s">
        <v>96</v>
      </c>
      <c r="G4" s="251"/>
    </row>
    <row r="5" spans="1:8" ht="9.9499999999999993" customHeight="1" x14ac:dyDescent="0.2">
      <c r="A5" s="474"/>
      <c r="B5" s="474"/>
      <c r="C5" s="469"/>
      <c r="D5" s="469"/>
      <c r="E5" s="469"/>
      <c r="F5" s="469"/>
      <c r="G5" s="251"/>
    </row>
    <row r="6" spans="1:8" ht="13.5" customHeight="1" x14ac:dyDescent="0.2">
      <c r="A6" s="257">
        <v>1</v>
      </c>
      <c r="B6" s="258" t="s">
        <v>9</v>
      </c>
      <c r="C6" s="258">
        <v>40098</v>
      </c>
      <c r="D6" s="258">
        <v>87543</v>
      </c>
      <c r="E6" s="259">
        <f>OutstandingAgri_4!E6</f>
        <v>87213</v>
      </c>
      <c r="F6" s="259">
        <f>OutstandingAgri_4!F6</f>
        <v>169786</v>
      </c>
      <c r="G6" s="251">
        <f>C6*100/E6</f>
        <v>45.977090571359774</v>
      </c>
      <c r="H6" s="251">
        <f>D6*100/F6</f>
        <v>51.560788286431155</v>
      </c>
    </row>
    <row r="7" spans="1:8" ht="13.5" customHeight="1" x14ac:dyDescent="0.2">
      <c r="A7" s="257">
        <v>2</v>
      </c>
      <c r="B7" s="258" t="s">
        <v>10</v>
      </c>
      <c r="C7" s="258">
        <v>75716</v>
      </c>
      <c r="D7" s="258">
        <v>437344</v>
      </c>
      <c r="E7" s="259">
        <f>OutstandingAgri_4!E7</f>
        <v>386180</v>
      </c>
      <c r="F7" s="259">
        <f>OutstandingAgri_4!F7</f>
        <v>876536</v>
      </c>
      <c r="G7" s="251">
        <f t="shared" ref="G7:G58" si="0">C7*100/E7</f>
        <v>19.606401160080793</v>
      </c>
      <c r="H7" s="251">
        <f t="shared" ref="H7:H58" si="1">D7*100/F7</f>
        <v>49.894585048417866</v>
      </c>
    </row>
    <row r="8" spans="1:8" ht="13.5" customHeight="1" x14ac:dyDescent="0.2">
      <c r="A8" s="257">
        <v>3</v>
      </c>
      <c r="B8" s="258" t="s">
        <v>11</v>
      </c>
      <c r="C8" s="258">
        <v>3522</v>
      </c>
      <c r="D8" s="258">
        <v>8224</v>
      </c>
      <c r="E8" s="259">
        <f>OutstandingAgri_4!E8</f>
        <v>38942</v>
      </c>
      <c r="F8" s="259">
        <f>OutstandingAgri_4!F8</f>
        <v>73124</v>
      </c>
      <c r="G8" s="251">
        <f t="shared" si="0"/>
        <v>9.0442196086487598</v>
      </c>
      <c r="H8" s="251">
        <f t="shared" si="1"/>
        <v>11.246649526831137</v>
      </c>
    </row>
    <row r="9" spans="1:8" ht="13.5" customHeight="1" x14ac:dyDescent="0.2">
      <c r="A9" s="257">
        <v>4</v>
      </c>
      <c r="B9" s="258" t="s">
        <v>12</v>
      </c>
      <c r="C9" s="258">
        <v>7779</v>
      </c>
      <c r="D9" s="258">
        <v>14948</v>
      </c>
      <c r="E9" s="259">
        <f>OutstandingAgri_4!E9</f>
        <v>67979</v>
      </c>
      <c r="F9" s="259">
        <f>OutstandingAgri_4!F9</f>
        <v>139500</v>
      </c>
      <c r="G9" s="251">
        <f t="shared" si="0"/>
        <v>11.443239824063314</v>
      </c>
      <c r="H9" s="251">
        <f t="shared" si="1"/>
        <v>10.715412186379929</v>
      </c>
    </row>
    <row r="10" spans="1:8" ht="13.5" customHeight="1" x14ac:dyDescent="0.2">
      <c r="A10" s="257">
        <v>5</v>
      </c>
      <c r="B10" s="258" t="s">
        <v>13</v>
      </c>
      <c r="C10" s="258">
        <v>41722</v>
      </c>
      <c r="D10" s="258">
        <v>84476</v>
      </c>
      <c r="E10" s="259">
        <f>OutstandingAgri_4!E10</f>
        <v>261374</v>
      </c>
      <c r="F10" s="259">
        <f>OutstandingAgri_4!F10</f>
        <v>483545</v>
      </c>
      <c r="G10" s="251">
        <f t="shared" si="0"/>
        <v>15.962567049515254</v>
      </c>
      <c r="H10" s="251">
        <f t="shared" si="1"/>
        <v>17.470142385920649</v>
      </c>
    </row>
    <row r="11" spans="1:8" ht="13.5" customHeight="1" x14ac:dyDescent="0.2">
      <c r="A11" s="255">
        <v>6</v>
      </c>
      <c r="B11" s="256" t="s">
        <v>14</v>
      </c>
      <c r="C11" s="256">
        <v>2594</v>
      </c>
      <c r="D11" s="256">
        <v>3772</v>
      </c>
      <c r="E11" s="259">
        <f>OutstandingAgri_4!E11</f>
        <v>83751</v>
      </c>
      <c r="F11" s="259">
        <f>OutstandingAgri_4!F11</f>
        <v>166087</v>
      </c>
      <c r="G11" s="251">
        <f t="shared" si="0"/>
        <v>3.0972764504304426</v>
      </c>
      <c r="H11" s="251">
        <f t="shared" si="1"/>
        <v>2.2710988819112874</v>
      </c>
    </row>
    <row r="12" spans="1:8" ht="13.5" customHeight="1" x14ac:dyDescent="0.2">
      <c r="A12" s="172">
        <v>7</v>
      </c>
      <c r="B12" s="132" t="s">
        <v>15</v>
      </c>
      <c r="C12" s="132">
        <v>1429</v>
      </c>
      <c r="D12" s="132">
        <v>2433</v>
      </c>
      <c r="E12" s="259">
        <f>OutstandingAgri_4!E12</f>
        <v>3560</v>
      </c>
      <c r="F12" s="259">
        <f>OutstandingAgri_4!F12</f>
        <v>8763.9</v>
      </c>
      <c r="G12" s="251">
        <f t="shared" si="0"/>
        <v>40.140449438202246</v>
      </c>
      <c r="H12" s="251">
        <f t="shared" si="1"/>
        <v>27.761612980522372</v>
      </c>
    </row>
    <row r="13" spans="1:8" ht="13.5" customHeight="1" x14ac:dyDescent="0.2">
      <c r="A13" s="172">
        <v>8</v>
      </c>
      <c r="B13" s="132" t="s">
        <v>16</v>
      </c>
      <c r="C13" s="132">
        <v>166</v>
      </c>
      <c r="D13" s="132">
        <v>309</v>
      </c>
      <c r="E13" s="259">
        <f>OutstandingAgri_4!E13</f>
        <v>4648</v>
      </c>
      <c r="F13" s="259">
        <f>OutstandingAgri_4!F13</f>
        <v>9550</v>
      </c>
      <c r="G13" s="251">
        <f t="shared" si="0"/>
        <v>3.5714285714285716</v>
      </c>
      <c r="H13" s="251">
        <f t="shared" si="1"/>
        <v>3.2356020942408379</v>
      </c>
    </row>
    <row r="14" spans="1:8" ht="13.5" customHeight="1" x14ac:dyDescent="0.2">
      <c r="A14" s="172">
        <v>9</v>
      </c>
      <c r="B14" s="132" t="s">
        <v>17</v>
      </c>
      <c r="C14" s="132">
        <v>49355</v>
      </c>
      <c r="D14" s="132">
        <v>119189</v>
      </c>
      <c r="E14" s="259">
        <f>OutstandingAgri_4!E14</f>
        <v>180578</v>
      </c>
      <c r="F14" s="259">
        <f>OutstandingAgri_4!F14</f>
        <v>331974</v>
      </c>
      <c r="G14" s="251">
        <f t="shared" si="0"/>
        <v>27.331679385085668</v>
      </c>
      <c r="H14" s="251">
        <f t="shared" si="1"/>
        <v>35.903112894383298</v>
      </c>
    </row>
    <row r="15" spans="1:8" ht="13.5" customHeight="1" x14ac:dyDescent="0.2">
      <c r="A15" s="172">
        <v>10</v>
      </c>
      <c r="B15" s="132" t="s">
        <v>18</v>
      </c>
      <c r="C15" s="132">
        <v>317370</v>
      </c>
      <c r="D15" s="132">
        <v>889711</v>
      </c>
      <c r="E15" s="259">
        <f>OutstandingAgri_4!E15</f>
        <v>590224</v>
      </c>
      <c r="F15" s="259">
        <f>OutstandingAgri_4!F15</f>
        <v>1341071</v>
      </c>
      <c r="G15" s="251">
        <f t="shared" si="0"/>
        <v>53.771110629184854</v>
      </c>
      <c r="H15" s="251">
        <f t="shared" si="1"/>
        <v>66.343318139009796</v>
      </c>
    </row>
    <row r="16" spans="1:8" ht="13.5" customHeight="1" x14ac:dyDescent="0.2">
      <c r="A16" s="172">
        <v>11</v>
      </c>
      <c r="B16" s="132" t="s">
        <v>19</v>
      </c>
      <c r="C16" s="132">
        <v>2487</v>
      </c>
      <c r="D16" s="132">
        <v>3910</v>
      </c>
      <c r="E16" s="259">
        <f>OutstandingAgri_4!E16</f>
        <v>49627</v>
      </c>
      <c r="F16" s="259">
        <f>OutstandingAgri_4!F16</f>
        <v>94971</v>
      </c>
      <c r="G16" s="251">
        <f t="shared" si="0"/>
        <v>5.0113849315896593</v>
      </c>
      <c r="H16" s="251">
        <f t="shared" si="1"/>
        <v>4.117046256225585</v>
      </c>
    </row>
    <row r="17" spans="1:8" ht="13.5" customHeight="1" x14ac:dyDescent="0.2">
      <c r="A17" s="172">
        <v>12</v>
      </c>
      <c r="B17" s="132" t="s">
        <v>20</v>
      </c>
      <c r="C17" s="132">
        <v>148883</v>
      </c>
      <c r="D17" s="132">
        <v>164129</v>
      </c>
      <c r="E17" s="259">
        <f>OutstandingAgri_4!E17</f>
        <v>160510</v>
      </c>
      <c r="F17" s="259">
        <f>OutstandingAgri_4!F17</f>
        <v>394865</v>
      </c>
      <c r="G17" s="251">
        <f t="shared" si="0"/>
        <v>92.756214566070653</v>
      </c>
      <c r="H17" s="251">
        <f t="shared" si="1"/>
        <v>41.56585162017398</v>
      </c>
    </row>
    <row r="18" spans="1:8" s="168" customFormat="1" ht="13.5" customHeight="1" x14ac:dyDescent="0.2">
      <c r="A18" s="260"/>
      <c r="B18" s="261" t="s">
        <v>21</v>
      </c>
      <c r="C18" s="261">
        <f t="shared" ref="C18:D18" si="2">SUM(C6:C17)</f>
        <v>691121</v>
      </c>
      <c r="D18" s="261">
        <f t="shared" si="2"/>
        <v>1815988</v>
      </c>
      <c r="E18" s="262">
        <f>OutstandingAgri_4!E18</f>
        <v>1914586</v>
      </c>
      <c r="F18" s="262">
        <f>OutstandingAgri_4!F18</f>
        <v>4089772.9</v>
      </c>
      <c r="G18" s="251">
        <f t="shared" si="0"/>
        <v>36.097673335123105</v>
      </c>
      <c r="H18" s="251">
        <f t="shared" si="1"/>
        <v>44.40315011134237</v>
      </c>
    </row>
    <row r="19" spans="1:8" ht="13.5" customHeight="1" x14ac:dyDescent="0.2">
      <c r="A19" s="172">
        <v>13</v>
      </c>
      <c r="B19" s="132" t="s">
        <v>22</v>
      </c>
      <c r="C19" s="132">
        <v>10990</v>
      </c>
      <c r="D19" s="132">
        <v>46061.17</v>
      </c>
      <c r="E19" s="259">
        <f>OutstandingAgri_4!E19</f>
        <v>39260</v>
      </c>
      <c r="F19" s="259">
        <f>OutstandingAgri_4!F19</f>
        <v>172810.61</v>
      </c>
      <c r="G19" s="251">
        <f t="shared" si="0"/>
        <v>27.992868059093226</v>
      </c>
      <c r="H19" s="251">
        <f t="shared" si="1"/>
        <v>26.654133099813723</v>
      </c>
    </row>
    <row r="20" spans="1:8" ht="13.5" customHeight="1" x14ac:dyDescent="0.2">
      <c r="A20" s="172">
        <v>14</v>
      </c>
      <c r="B20" s="132" t="s">
        <v>23</v>
      </c>
      <c r="C20" s="132">
        <v>260</v>
      </c>
      <c r="D20" s="132">
        <v>1723.06</v>
      </c>
      <c r="E20" s="259">
        <f>OutstandingAgri_4!E20</f>
        <v>595</v>
      </c>
      <c r="F20" s="259">
        <f>OutstandingAgri_4!F20</f>
        <v>8287.2099999999991</v>
      </c>
      <c r="G20" s="251">
        <f t="shared" si="0"/>
        <v>43.69747899159664</v>
      </c>
      <c r="H20" s="251">
        <f t="shared" si="1"/>
        <v>20.791798446039138</v>
      </c>
    </row>
    <row r="21" spans="1:8" ht="13.5" customHeight="1" x14ac:dyDescent="0.2">
      <c r="A21" s="172">
        <v>15</v>
      </c>
      <c r="B21" s="132" t="s">
        <v>24</v>
      </c>
      <c r="C21" s="132">
        <v>0</v>
      </c>
      <c r="D21" s="132">
        <v>0</v>
      </c>
      <c r="E21" s="259">
        <f>OutstandingAgri_4!E21</f>
        <v>74</v>
      </c>
      <c r="F21" s="259">
        <f>OutstandingAgri_4!F21</f>
        <v>65.932541299999997</v>
      </c>
      <c r="G21" s="251">
        <f t="shared" si="0"/>
        <v>0</v>
      </c>
      <c r="H21" s="251">
        <f t="shared" si="1"/>
        <v>0</v>
      </c>
    </row>
    <row r="22" spans="1:8" ht="13.5" customHeight="1" x14ac:dyDescent="0.2">
      <c r="A22" s="172">
        <v>16</v>
      </c>
      <c r="B22" s="132" t="s">
        <v>25</v>
      </c>
      <c r="C22" s="132">
        <v>0</v>
      </c>
      <c r="D22" s="132">
        <v>0</v>
      </c>
      <c r="E22" s="259">
        <f>OutstandingAgri_4!E22</f>
        <v>0</v>
      </c>
      <c r="F22" s="259">
        <f>OutstandingAgri_4!F22</f>
        <v>0</v>
      </c>
      <c r="G22" s="251" t="e">
        <f t="shared" si="0"/>
        <v>#DIV/0!</v>
      </c>
      <c r="H22" s="251" t="e">
        <f t="shared" si="1"/>
        <v>#DIV/0!</v>
      </c>
    </row>
    <row r="23" spans="1:8" ht="13.5" customHeight="1" x14ac:dyDescent="0.2">
      <c r="A23" s="172">
        <v>17</v>
      </c>
      <c r="B23" s="132" t="s">
        <v>26</v>
      </c>
      <c r="C23" s="132">
        <v>101</v>
      </c>
      <c r="D23" s="132">
        <v>1891</v>
      </c>
      <c r="E23" s="259">
        <f>OutstandingAgri_4!E23</f>
        <v>12122</v>
      </c>
      <c r="F23" s="259">
        <f>OutstandingAgri_4!F23</f>
        <v>42627</v>
      </c>
      <c r="G23" s="251">
        <f t="shared" si="0"/>
        <v>0.83319584227025245</v>
      </c>
      <c r="H23" s="251">
        <f t="shared" si="1"/>
        <v>4.4361554883055341</v>
      </c>
    </row>
    <row r="24" spans="1:8" ht="13.5" customHeight="1" x14ac:dyDescent="0.2">
      <c r="A24" s="172">
        <v>18</v>
      </c>
      <c r="B24" s="132" t="s">
        <v>27</v>
      </c>
      <c r="C24" s="132">
        <v>0</v>
      </c>
      <c r="D24" s="132">
        <v>0</v>
      </c>
      <c r="E24" s="259">
        <f>OutstandingAgri_4!E24</f>
        <v>0</v>
      </c>
      <c r="F24" s="259">
        <f>OutstandingAgri_4!F24</f>
        <v>0</v>
      </c>
      <c r="G24" s="251" t="e">
        <f t="shared" si="0"/>
        <v>#DIV/0!</v>
      </c>
      <c r="H24" s="251" t="e">
        <f t="shared" si="1"/>
        <v>#DIV/0!</v>
      </c>
    </row>
    <row r="25" spans="1:8" ht="13.5" customHeight="1" x14ac:dyDescent="0.2">
      <c r="A25" s="172">
        <v>19</v>
      </c>
      <c r="B25" s="132" t="s">
        <v>28</v>
      </c>
      <c r="C25" s="132">
        <v>0</v>
      </c>
      <c r="D25" s="132">
        <v>1748</v>
      </c>
      <c r="E25" s="259">
        <f>OutstandingAgri_4!E25</f>
        <v>8855</v>
      </c>
      <c r="F25" s="259">
        <f>OutstandingAgri_4!F25</f>
        <v>15046</v>
      </c>
      <c r="G25" s="251">
        <f t="shared" si="0"/>
        <v>0</v>
      </c>
      <c r="H25" s="251">
        <f t="shared" si="1"/>
        <v>11.617705702512296</v>
      </c>
    </row>
    <row r="26" spans="1:8" ht="13.5" customHeight="1" x14ac:dyDescent="0.2">
      <c r="A26" s="172">
        <v>20</v>
      </c>
      <c r="B26" s="132" t="s">
        <v>29</v>
      </c>
      <c r="C26" s="132">
        <v>35824</v>
      </c>
      <c r="D26" s="132">
        <v>147298.47</v>
      </c>
      <c r="E26" s="259">
        <f>OutstandingAgri_4!E26</f>
        <v>54499</v>
      </c>
      <c r="F26" s="259">
        <f>OutstandingAgri_4!F26</f>
        <v>296703.31</v>
      </c>
      <c r="G26" s="251">
        <f t="shared" si="0"/>
        <v>65.733316207636832</v>
      </c>
      <c r="H26" s="251">
        <f t="shared" si="1"/>
        <v>49.645037664055721</v>
      </c>
    </row>
    <row r="27" spans="1:8" ht="13.5" customHeight="1" x14ac:dyDescent="0.2">
      <c r="A27" s="172">
        <v>21</v>
      </c>
      <c r="B27" s="132" t="s">
        <v>30</v>
      </c>
      <c r="C27" s="132">
        <v>59964</v>
      </c>
      <c r="D27" s="132">
        <v>55658</v>
      </c>
      <c r="E27" s="259">
        <f>OutstandingAgri_4!E27</f>
        <v>72971</v>
      </c>
      <c r="F27" s="259">
        <f>OutstandingAgri_4!F27</f>
        <v>405002</v>
      </c>
      <c r="G27" s="251">
        <f t="shared" si="0"/>
        <v>82.175110660399341</v>
      </c>
      <c r="H27" s="251">
        <f t="shared" si="1"/>
        <v>13.74264818445341</v>
      </c>
    </row>
    <row r="28" spans="1:8" ht="13.5" customHeight="1" x14ac:dyDescent="0.2">
      <c r="A28" s="172">
        <v>22</v>
      </c>
      <c r="B28" s="132" t="s">
        <v>31</v>
      </c>
      <c r="C28" s="132">
        <v>10788</v>
      </c>
      <c r="D28" s="132">
        <v>14436</v>
      </c>
      <c r="E28" s="259">
        <f>OutstandingAgri_4!E28</f>
        <v>25075</v>
      </c>
      <c r="F28" s="259">
        <f>OutstandingAgri_4!F28</f>
        <v>56329</v>
      </c>
      <c r="G28" s="251">
        <f t="shared" si="0"/>
        <v>43.022931206380861</v>
      </c>
      <c r="H28" s="251">
        <f t="shared" si="1"/>
        <v>25.628006888103819</v>
      </c>
    </row>
    <row r="29" spans="1:8" ht="13.5" customHeight="1" x14ac:dyDescent="0.2">
      <c r="A29" s="172">
        <v>23</v>
      </c>
      <c r="B29" s="132" t="s">
        <v>32</v>
      </c>
      <c r="C29" s="132">
        <v>0</v>
      </c>
      <c r="D29" s="132">
        <v>12786</v>
      </c>
      <c r="E29" s="259">
        <f>OutstandingAgri_4!E29</f>
        <v>2578</v>
      </c>
      <c r="F29" s="259">
        <f>OutstandingAgri_4!F29</f>
        <v>24228</v>
      </c>
      <c r="G29" s="251">
        <f t="shared" si="0"/>
        <v>0</v>
      </c>
      <c r="H29" s="251">
        <f t="shared" si="1"/>
        <v>52.773650321941552</v>
      </c>
    </row>
    <row r="30" spans="1:8" ht="13.5" customHeight="1" x14ac:dyDescent="0.2">
      <c r="A30" s="172">
        <v>24</v>
      </c>
      <c r="B30" s="132" t="s">
        <v>33</v>
      </c>
      <c r="C30" s="132">
        <v>977</v>
      </c>
      <c r="D30" s="132">
        <v>7488</v>
      </c>
      <c r="E30" s="259">
        <f>OutstandingAgri_4!E30</f>
        <v>6174</v>
      </c>
      <c r="F30" s="259">
        <f>OutstandingAgri_4!F30</f>
        <v>59146</v>
      </c>
      <c r="G30" s="251">
        <f t="shared" si="0"/>
        <v>15.824425008098478</v>
      </c>
      <c r="H30" s="251">
        <f t="shared" si="1"/>
        <v>12.660196801136172</v>
      </c>
    </row>
    <row r="31" spans="1:8" ht="13.5" customHeight="1" x14ac:dyDescent="0.2">
      <c r="A31" s="172">
        <v>25</v>
      </c>
      <c r="B31" s="132" t="s">
        <v>34</v>
      </c>
      <c r="C31" s="132">
        <v>0</v>
      </c>
      <c r="D31" s="132">
        <v>0</v>
      </c>
      <c r="E31" s="259">
        <f>OutstandingAgri_4!E31</f>
        <v>1</v>
      </c>
      <c r="F31" s="259">
        <f>OutstandingAgri_4!F31</f>
        <v>61</v>
      </c>
      <c r="G31" s="251">
        <f t="shared" si="0"/>
        <v>0</v>
      </c>
      <c r="H31" s="251">
        <f t="shared" si="1"/>
        <v>0</v>
      </c>
    </row>
    <row r="32" spans="1:8" ht="13.5" customHeight="1" x14ac:dyDescent="0.2">
      <c r="A32" s="172">
        <v>26</v>
      </c>
      <c r="B32" s="132" t="s">
        <v>35</v>
      </c>
      <c r="C32" s="132">
        <v>11</v>
      </c>
      <c r="D32" s="132">
        <v>70</v>
      </c>
      <c r="E32" s="259">
        <f>OutstandingAgri_4!E32</f>
        <v>584</v>
      </c>
      <c r="F32" s="259">
        <f>OutstandingAgri_4!F32</f>
        <v>2395.3916758999999</v>
      </c>
      <c r="G32" s="251">
        <f t="shared" si="0"/>
        <v>1.8835616438356164</v>
      </c>
      <c r="H32" s="251">
        <f t="shared" si="1"/>
        <v>2.9222778347386344</v>
      </c>
    </row>
    <row r="33" spans="1:8" ht="13.5" customHeight="1" x14ac:dyDescent="0.2">
      <c r="A33" s="172">
        <v>27</v>
      </c>
      <c r="B33" s="132" t="s">
        <v>36</v>
      </c>
      <c r="C33" s="132">
        <v>1</v>
      </c>
      <c r="D33" s="132">
        <v>14.73</v>
      </c>
      <c r="E33" s="259">
        <f>OutstandingAgri_4!E33</f>
        <v>1</v>
      </c>
      <c r="F33" s="259">
        <f>OutstandingAgri_4!F33</f>
        <v>79.319999999999993</v>
      </c>
      <c r="G33" s="251">
        <f t="shared" si="0"/>
        <v>100</v>
      </c>
      <c r="H33" s="251">
        <f t="shared" si="1"/>
        <v>18.570347957639942</v>
      </c>
    </row>
    <row r="34" spans="1:8" ht="13.5" customHeight="1" x14ac:dyDescent="0.2">
      <c r="A34" s="172">
        <v>28</v>
      </c>
      <c r="B34" s="132" t="s">
        <v>37</v>
      </c>
      <c r="C34" s="132">
        <v>0</v>
      </c>
      <c r="D34" s="132">
        <v>0</v>
      </c>
      <c r="E34" s="259">
        <f>OutstandingAgri_4!E34</f>
        <v>1625</v>
      </c>
      <c r="F34" s="259">
        <f>OutstandingAgri_4!F34</f>
        <v>1433.46</v>
      </c>
      <c r="G34" s="251">
        <f t="shared" si="0"/>
        <v>0</v>
      </c>
      <c r="H34" s="251">
        <f t="shared" si="1"/>
        <v>0</v>
      </c>
    </row>
    <row r="35" spans="1:8" ht="13.5" customHeight="1" x14ac:dyDescent="0.2">
      <c r="A35" s="172">
        <v>29</v>
      </c>
      <c r="B35" s="132" t="s">
        <v>38</v>
      </c>
      <c r="C35" s="132">
        <v>0</v>
      </c>
      <c r="D35" s="132">
        <v>0</v>
      </c>
      <c r="E35" s="259">
        <f>OutstandingAgri_4!E35</f>
        <v>1</v>
      </c>
      <c r="F35" s="259">
        <f>OutstandingAgri_4!F35</f>
        <v>0.64773999999999998</v>
      </c>
      <c r="G35" s="251">
        <f t="shared" si="0"/>
        <v>0</v>
      </c>
      <c r="H35" s="251">
        <f t="shared" si="1"/>
        <v>0</v>
      </c>
    </row>
    <row r="36" spans="1:8" ht="13.5" customHeight="1" x14ac:dyDescent="0.2">
      <c r="A36" s="172">
        <v>30</v>
      </c>
      <c r="B36" s="132" t="s">
        <v>39</v>
      </c>
      <c r="C36" s="132">
        <v>2174</v>
      </c>
      <c r="D36" s="132">
        <v>10643.9</v>
      </c>
      <c r="E36" s="259">
        <f>OutstandingAgri_4!E36</f>
        <v>4853</v>
      </c>
      <c r="F36" s="259">
        <f>OutstandingAgri_4!F36</f>
        <v>15431</v>
      </c>
      <c r="G36" s="251">
        <f t="shared" si="0"/>
        <v>44.797032763239237</v>
      </c>
      <c r="H36" s="251">
        <f t="shared" si="1"/>
        <v>68.97738318968311</v>
      </c>
    </row>
    <row r="37" spans="1:8" ht="13.5" customHeight="1" x14ac:dyDescent="0.2">
      <c r="A37" s="172">
        <v>31</v>
      </c>
      <c r="B37" s="132" t="s">
        <v>40</v>
      </c>
      <c r="C37" s="132">
        <v>0</v>
      </c>
      <c r="D37" s="132">
        <v>0</v>
      </c>
      <c r="E37" s="259">
        <f>OutstandingAgri_4!E37</f>
        <v>0</v>
      </c>
      <c r="F37" s="259">
        <f>OutstandingAgri_4!F37</f>
        <v>0</v>
      </c>
      <c r="G37" s="251" t="e">
        <f t="shared" si="0"/>
        <v>#DIV/0!</v>
      </c>
      <c r="H37" s="251" t="e">
        <f t="shared" si="1"/>
        <v>#DIV/0!</v>
      </c>
    </row>
    <row r="38" spans="1:8" ht="13.5" customHeight="1" x14ac:dyDescent="0.2">
      <c r="A38" s="172">
        <v>32</v>
      </c>
      <c r="B38" s="132" t="s">
        <v>41</v>
      </c>
      <c r="C38" s="132">
        <v>0</v>
      </c>
      <c r="D38" s="132">
        <v>0</v>
      </c>
      <c r="E38" s="259">
        <f>OutstandingAgri_4!E38</f>
        <v>0</v>
      </c>
      <c r="F38" s="259">
        <f>OutstandingAgri_4!F38</f>
        <v>0</v>
      </c>
      <c r="G38" s="251" t="e">
        <f t="shared" si="0"/>
        <v>#DIV/0!</v>
      </c>
      <c r="H38" s="251" t="e">
        <f t="shared" si="1"/>
        <v>#DIV/0!</v>
      </c>
    </row>
    <row r="39" spans="1:8" ht="13.5" customHeight="1" x14ac:dyDescent="0.2">
      <c r="A39" s="172">
        <v>33</v>
      </c>
      <c r="B39" s="132" t="s">
        <v>42</v>
      </c>
      <c r="C39" s="132">
        <v>1</v>
      </c>
      <c r="D39" s="132">
        <v>0.49</v>
      </c>
      <c r="E39" s="259">
        <f>OutstandingAgri_4!E39</f>
        <v>361</v>
      </c>
      <c r="F39" s="259">
        <f>OutstandingAgri_4!F39</f>
        <v>573.04999999999995</v>
      </c>
      <c r="G39" s="251">
        <f t="shared" si="0"/>
        <v>0.2770083102493075</v>
      </c>
      <c r="H39" s="251">
        <f t="shared" si="1"/>
        <v>8.5507372829596029E-2</v>
      </c>
    </row>
    <row r="40" spans="1:8" ht="13.5" customHeight="1" x14ac:dyDescent="0.2">
      <c r="A40" s="172">
        <v>34</v>
      </c>
      <c r="B40" s="132" t="s">
        <v>43</v>
      </c>
      <c r="C40" s="132">
        <v>1260</v>
      </c>
      <c r="D40" s="132">
        <v>4827</v>
      </c>
      <c r="E40" s="259">
        <f>OutstandingAgri_4!E40</f>
        <v>1649</v>
      </c>
      <c r="F40" s="259">
        <f>OutstandingAgri_4!F40</f>
        <v>7494</v>
      </c>
      <c r="G40" s="251">
        <f t="shared" si="0"/>
        <v>76.409945421467555</v>
      </c>
      <c r="H40" s="251">
        <f t="shared" si="1"/>
        <v>64.411529223378707</v>
      </c>
    </row>
    <row r="41" spans="1:8" s="168" customFormat="1" ht="13.5" customHeight="1" x14ac:dyDescent="0.2">
      <c r="A41" s="260"/>
      <c r="B41" s="261" t="s">
        <v>118</v>
      </c>
      <c r="C41" s="261">
        <f t="shared" ref="C41:D41" si="3">SUM(C19:C40)</f>
        <v>122351</v>
      </c>
      <c r="D41" s="261">
        <f t="shared" si="3"/>
        <v>304645.82</v>
      </c>
      <c r="E41" s="262">
        <f>OutstandingAgri_4!E41</f>
        <v>231278</v>
      </c>
      <c r="F41" s="262">
        <f>OutstandingAgri_4!F41</f>
        <v>1107712.9319571999</v>
      </c>
      <c r="G41" s="251">
        <f t="shared" si="0"/>
        <v>52.902135092832005</v>
      </c>
      <c r="H41" s="251">
        <f t="shared" si="1"/>
        <v>27.502235571243741</v>
      </c>
    </row>
    <row r="42" spans="1:8" s="168" customFormat="1" ht="13.5" customHeight="1" x14ac:dyDescent="0.2">
      <c r="A42" s="260"/>
      <c r="B42" s="261" t="s">
        <v>45</v>
      </c>
      <c r="C42" s="263">
        <f t="shared" ref="C42:D42" si="4">C41+C18</f>
        <v>813472</v>
      </c>
      <c r="D42" s="263">
        <f t="shared" si="4"/>
        <v>2120633.8199999998</v>
      </c>
      <c r="E42" s="262">
        <f>OutstandingAgri_4!E42</f>
        <v>2145864</v>
      </c>
      <c r="F42" s="262">
        <f>OutstandingAgri_4!F42</f>
        <v>5197485.8319571996</v>
      </c>
      <c r="G42" s="251">
        <f t="shared" si="0"/>
        <v>37.908832992211998</v>
      </c>
      <c r="H42" s="251">
        <f t="shared" si="1"/>
        <v>40.801146719075128</v>
      </c>
    </row>
    <row r="43" spans="1:8" ht="13.5" customHeight="1" x14ac:dyDescent="0.2">
      <c r="A43" s="172">
        <v>35</v>
      </c>
      <c r="B43" s="132" t="s">
        <v>46</v>
      </c>
      <c r="C43" s="132">
        <v>83178</v>
      </c>
      <c r="D43" s="132">
        <v>125905</v>
      </c>
      <c r="E43" s="259">
        <f>OutstandingAgri_4!E43</f>
        <v>173800</v>
      </c>
      <c r="F43" s="259">
        <f>OutstandingAgri_4!F43</f>
        <v>184762</v>
      </c>
      <c r="G43" s="251">
        <f t="shared" si="0"/>
        <v>47.858457997698501</v>
      </c>
      <c r="H43" s="251">
        <f t="shared" si="1"/>
        <v>68.144423636895027</v>
      </c>
    </row>
    <row r="44" spans="1:8" ht="13.5" customHeight="1" x14ac:dyDescent="0.2">
      <c r="A44" s="172">
        <v>36</v>
      </c>
      <c r="B44" s="132" t="s">
        <v>47</v>
      </c>
      <c r="C44" s="132">
        <v>279661</v>
      </c>
      <c r="D44" s="132">
        <v>272729.53000000003</v>
      </c>
      <c r="E44" s="259">
        <f>OutstandingAgri_4!E44</f>
        <v>359854</v>
      </c>
      <c r="F44" s="259">
        <f>OutstandingAgri_4!F44</f>
        <v>628713.94999999995</v>
      </c>
      <c r="G44" s="251">
        <f t="shared" si="0"/>
        <v>77.715128913392647</v>
      </c>
      <c r="H44" s="251">
        <f t="shared" si="1"/>
        <v>43.3789531789457</v>
      </c>
    </row>
    <row r="45" spans="1:8" s="168" customFormat="1" ht="13.5" customHeight="1" x14ac:dyDescent="0.2">
      <c r="A45" s="260"/>
      <c r="B45" s="261" t="s">
        <v>48</v>
      </c>
      <c r="C45" s="261">
        <f t="shared" ref="C45:D45" si="5">SUM(C43:C44)</f>
        <v>362839</v>
      </c>
      <c r="D45" s="261">
        <f t="shared" si="5"/>
        <v>398634.53</v>
      </c>
      <c r="E45" s="262">
        <f>OutstandingAgri_4!E45</f>
        <v>533654</v>
      </c>
      <c r="F45" s="262">
        <f>OutstandingAgri_4!F45</f>
        <v>813475.95</v>
      </c>
      <c r="G45" s="251">
        <f t="shared" si="0"/>
        <v>67.991432651118515</v>
      </c>
      <c r="H45" s="251">
        <f t="shared" si="1"/>
        <v>49.003849468444642</v>
      </c>
    </row>
    <row r="46" spans="1:8" ht="13.5" customHeight="1" x14ac:dyDescent="0.2">
      <c r="A46" s="172">
        <v>37</v>
      </c>
      <c r="B46" s="132" t="s">
        <v>49</v>
      </c>
      <c r="C46" s="132">
        <v>2184827</v>
      </c>
      <c r="D46" s="132">
        <v>1400900</v>
      </c>
      <c r="E46" s="259">
        <f>OutstandingAgri_4!E46</f>
        <v>3870562</v>
      </c>
      <c r="F46" s="259">
        <f>OutstandingAgri_4!F46</f>
        <v>3523742</v>
      </c>
      <c r="G46" s="251">
        <f t="shared" si="0"/>
        <v>56.447280782480682</v>
      </c>
      <c r="H46" s="251">
        <f t="shared" si="1"/>
        <v>39.756032081803944</v>
      </c>
    </row>
    <row r="47" spans="1:8" s="168" customFormat="1" ht="13.5" customHeight="1" x14ac:dyDescent="0.2">
      <c r="A47" s="260"/>
      <c r="B47" s="261" t="s">
        <v>50</v>
      </c>
      <c r="C47" s="261">
        <f t="shared" ref="C47:D47" si="6">C46</f>
        <v>2184827</v>
      </c>
      <c r="D47" s="261">
        <f t="shared" si="6"/>
        <v>1400900</v>
      </c>
      <c r="E47" s="262">
        <f>OutstandingAgri_4!E47</f>
        <v>3870562</v>
      </c>
      <c r="F47" s="262">
        <f>OutstandingAgri_4!F47</f>
        <v>3523742</v>
      </c>
      <c r="G47" s="251">
        <f t="shared" si="0"/>
        <v>56.447280782480682</v>
      </c>
      <c r="H47" s="251">
        <f t="shared" si="1"/>
        <v>39.756032081803944</v>
      </c>
    </row>
    <row r="48" spans="1:8" ht="13.5" customHeight="1" x14ac:dyDescent="0.2">
      <c r="A48" s="172">
        <v>38</v>
      </c>
      <c r="B48" s="132" t="s">
        <v>51</v>
      </c>
      <c r="C48" s="132">
        <v>0</v>
      </c>
      <c r="D48" s="132">
        <v>0</v>
      </c>
      <c r="E48" s="259">
        <f>OutstandingAgri_4!E48</f>
        <v>0</v>
      </c>
      <c r="F48" s="259">
        <f>OutstandingAgri_4!F48</f>
        <v>0</v>
      </c>
      <c r="G48" s="251" t="e">
        <f t="shared" si="0"/>
        <v>#DIV/0!</v>
      </c>
      <c r="H48" s="251" t="e">
        <f t="shared" si="1"/>
        <v>#DIV/0!</v>
      </c>
    </row>
    <row r="49" spans="1:8" ht="13.5" customHeight="1" x14ac:dyDescent="0.2">
      <c r="A49" s="172">
        <v>39</v>
      </c>
      <c r="B49" s="132" t="s">
        <v>52</v>
      </c>
      <c r="C49" s="132">
        <v>0</v>
      </c>
      <c r="D49" s="132">
        <v>0</v>
      </c>
      <c r="E49" s="259">
        <f>OutstandingAgri_4!E49</f>
        <v>0</v>
      </c>
      <c r="F49" s="259">
        <f>OutstandingAgri_4!F49</f>
        <v>0</v>
      </c>
      <c r="G49" s="251" t="e">
        <f t="shared" si="0"/>
        <v>#DIV/0!</v>
      </c>
      <c r="H49" s="251" t="e">
        <f t="shared" si="1"/>
        <v>#DIV/0!</v>
      </c>
    </row>
    <row r="50" spans="1:8" ht="13.5" customHeight="1" x14ac:dyDescent="0.2">
      <c r="A50" s="172">
        <v>40</v>
      </c>
      <c r="B50" s="132" t="s">
        <v>53</v>
      </c>
      <c r="C50" s="132">
        <v>5</v>
      </c>
      <c r="D50" s="132">
        <v>5.19</v>
      </c>
      <c r="E50" s="259">
        <f>OutstandingAgri_4!E50</f>
        <v>5</v>
      </c>
      <c r="F50" s="259">
        <f>OutstandingAgri_4!F50</f>
        <v>5.19</v>
      </c>
      <c r="G50" s="251">
        <f t="shared" si="0"/>
        <v>100</v>
      </c>
      <c r="H50" s="251">
        <f t="shared" si="1"/>
        <v>99.999999999999986</v>
      </c>
    </row>
    <row r="51" spans="1:8" ht="13.5" customHeight="1" x14ac:dyDescent="0.2">
      <c r="A51" s="172">
        <v>41</v>
      </c>
      <c r="B51" s="132" t="s">
        <v>54</v>
      </c>
      <c r="C51" s="132">
        <v>0</v>
      </c>
      <c r="D51" s="132">
        <v>0</v>
      </c>
      <c r="E51" s="259">
        <f>OutstandingAgri_4!E51</f>
        <v>0</v>
      </c>
      <c r="F51" s="259">
        <f>OutstandingAgri_4!F51</f>
        <v>0</v>
      </c>
      <c r="G51" s="251" t="e">
        <f t="shared" si="0"/>
        <v>#DIV/0!</v>
      </c>
      <c r="H51" s="251" t="e">
        <f t="shared" si="1"/>
        <v>#DIV/0!</v>
      </c>
    </row>
    <row r="52" spans="1:8" ht="13.5" customHeight="1" x14ac:dyDescent="0.2">
      <c r="A52" s="172">
        <v>42</v>
      </c>
      <c r="B52" s="132" t="s">
        <v>55</v>
      </c>
      <c r="C52" s="132">
        <v>0</v>
      </c>
      <c r="D52" s="132">
        <v>0</v>
      </c>
      <c r="E52" s="259">
        <f>OutstandingAgri_4!E52</f>
        <v>0</v>
      </c>
      <c r="F52" s="259">
        <f>OutstandingAgri_4!F52</f>
        <v>0</v>
      </c>
      <c r="G52" s="251" t="e">
        <f t="shared" si="0"/>
        <v>#DIV/0!</v>
      </c>
      <c r="H52" s="251" t="e">
        <f t="shared" si="1"/>
        <v>#DIV/0!</v>
      </c>
    </row>
    <row r="53" spans="1:8" ht="13.5" customHeight="1" x14ac:dyDescent="0.2">
      <c r="A53" s="172">
        <v>43</v>
      </c>
      <c r="B53" s="132" t="s">
        <v>56</v>
      </c>
      <c r="C53" s="132">
        <v>0</v>
      </c>
      <c r="D53" s="132">
        <v>0</v>
      </c>
      <c r="E53" s="259">
        <f>OutstandingAgri_4!E53</f>
        <v>0</v>
      </c>
      <c r="F53" s="259">
        <f>OutstandingAgri_4!F53</f>
        <v>0</v>
      </c>
      <c r="G53" s="251" t="e">
        <f t="shared" si="0"/>
        <v>#DIV/0!</v>
      </c>
      <c r="H53" s="251" t="e">
        <f t="shared" si="1"/>
        <v>#DIV/0!</v>
      </c>
    </row>
    <row r="54" spans="1:8" ht="13.5" customHeight="1" x14ac:dyDescent="0.2">
      <c r="A54" s="172">
        <v>44</v>
      </c>
      <c r="B54" s="132" t="s">
        <v>57</v>
      </c>
      <c r="C54" s="132">
        <v>0</v>
      </c>
      <c r="D54" s="132">
        <v>0</v>
      </c>
      <c r="E54" s="259">
        <f>OutstandingAgri_4!E54</f>
        <v>0</v>
      </c>
      <c r="F54" s="259">
        <f>OutstandingAgri_4!F54</f>
        <v>0</v>
      </c>
      <c r="G54" s="251" t="e">
        <f t="shared" si="0"/>
        <v>#DIV/0!</v>
      </c>
      <c r="H54" s="251" t="e">
        <f t="shared" si="1"/>
        <v>#DIV/0!</v>
      </c>
    </row>
    <row r="55" spans="1:8" ht="13.5" customHeight="1" x14ac:dyDescent="0.2">
      <c r="A55" s="172">
        <v>45</v>
      </c>
      <c r="B55" s="132" t="s">
        <v>58</v>
      </c>
      <c r="C55" s="132">
        <v>0</v>
      </c>
      <c r="D55" s="132">
        <v>0</v>
      </c>
      <c r="E55" s="259">
        <f>OutstandingAgri_4!E55</f>
        <v>0</v>
      </c>
      <c r="F55" s="259">
        <f>OutstandingAgri_4!F55</f>
        <v>0</v>
      </c>
      <c r="G55" s="251" t="e">
        <f t="shared" si="0"/>
        <v>#DIV/0!</v>
      </c>
      <c r="H55" s="251" t="e">
        <f t="shared" si="1"/>
        <v>#DIV/0!</v>
      </c>
    </row>
    <row r="56" spans="1:8" s="168" customFormat="1" ht="13.5" customHeight="1" x14ac:dyDescent="0.2">
      <c r="A56" s="260"/>
      <c r="B56" s="261" t="s">
        <v>59</v>
      </c>
      <c r="C56" s="261">
        <f t="shared" ref="C56:D56" si="7">SUM(C48:C55)</f>
        <v>5</v>
      </c>
      <c r="D56" s="261">
        <f t="shared" si="7"/>
        <v>5.19</v>
      </c>
      <c r="E56" s="262">
        <f>OutstandingAgri_4!E56</f>
        <v>5</v>
      </c>
      <c r="F56" s="262">
        <f>OutstandingAgri_4!F56</f>
        <v>5.19</v>
      </c>
      <c r="G56" s="251">
        <f t="shared" si="0"/>
        <v>100</v>
      </c>
      <c r="H56" s="251">
        <f t="shared" si="1"/>
        <v>99.999999999999986</v>
      </c>
    </row>
    <row r="57" spans="1:8" s="168" customFormat="1" ht="13.5" customHeight="1" x14ac:dyDescent="0.2">
      <c r="A57" s="264"/>
      <c r="B57" s="265" t="s">
        <v>7</v>
      </c>
      <c r="C57" s="261">
        <f t="shared" ref="C57:D57" si="8">C56+C47+C45+C42</f>
        <v>3361143</v>
      </c>
      <c r="D57" s="261">
        <f t="shared" si="8"/>
        <v>3920173.54</v>
      </c>
      <c r="E57" s="262">
        <f>OutstandingAgri_4!E57</f>
        <v>6550085</v>
      </c>
      <c r="F57" s="262">
        <f>OutstandingAgri_4!F57</f>
        <v>9534708.9719571993</v>
      </c>
      <c r="G57" s="251">
        <f t="shared" si="0"/>
        <v>51.314494392057505</v>
      </c>
      <c r="H57" s="251">
        <f t="shared" si="1"/>
        <v>41.114768699597782</v>
      </c>
    </row>
    <row r="58" spans="1:8" ht="15.75" customHeight="1" x14ac:dyDescent="0.2">
      <c r="A58" s="254"/>
      <c r="B58" s="250"/>
      <c r="C58" s="251"/>
      <c r="D58" s="252" t="s">
        <v>62</v>
      </c>
      <c r="E58" s="251"/>
      <c r="F58" s="251"/>
      <c r="G58" s="251" t="e">
        <f t="shared" si="0"/>
        <v>#DIV/0!</v>
      </c>
      <c r="H58" s="251" t="e">
        <f t="shared" si="1"/>
        <v>#VALUE!</v>
      </c>
    </row>
    <row r="59" spans="1:8" ht="15.75" customHeight="1" x14ac:dyDescent="0.2">
      <c r="A59" s="254"/>
      <c r="B59" s="250"/>
      <c r="C59" s="251"/>
      <c r="D59" s="251"/>
      <c r="E59" s="251"/>
      <c r="F59" s="251"/>
      <c r="G59" s="251"/>
    </row>
    <row r="60" spans="1:8" ht="15.75" customHeight="1" x14ac:dyDescent="0.2">
      <c r="A60" s="254"/>
      <c r="B60" s="250"/>
      <c r="C60" s="251"/>
      <c r="D60" s="251"/>
      <c r="E60" s="251"/>
      <c r="F60" s="251"/>
      <c r="G60" s="251"/>
    </row>
    <row r="61" spans="1:8" ht="15.75" customHeight="1" x14ac:dyDescent="0.2">
      <c r="A61" s="254"/>
      <c r="B61" s="250"/>
      <c r="C61" s="251"/>
      <c r="D61" s="251"/>
      <c r="E61" s="251"/>
      <c r="F61" s="251"/>
      <c r="G61" s="251"/>
    </row>
    <row r="62" spans="1:8" ht="15.75" customHeight="1" x14ac:dyDescent="0.2">
      <c r="A62" s="254"/>
      <c r="B62" s="250"/>
      <c r="C62" s="251"/>
      <c r="D62" s="251"/>
      <c r="E62" s="251"/>
      <c r="F62" s="251"/>
      <c r="G62" s="251"/>
    </row>
    <row r="63" spans="1:8" ht="15.75" customHeight="1" x14ac:dyDescent="0.2">
      <c r="A63" s="254"/>
      <c r="B63" s="250"/>
      <c r="C63" s="251"/>
      <c r="D63" s="251"/>
      <c r="E63" s="251"/>
      <c r="F63" s="251"/>
      <c r="G63" s="251"/>
    </row>
    <row r="64" spans="1:8" ht="15.75" customHeight="1" x14ac:dyDescent="0.2">
      <c r="A64" s="254"/>
      <c r="B64" s="250"/>
      <c r="C64" s="251"/>
      <c r="D64" s="251"/>
      <c r="E64" s="251"/>
      <c r="F64" s="251"/>
      <c r="G64" s="251"/>
    </row>
    <row r="65" spans="1:7" ht="15.75" customHeight="1" x14ac:dyDescent="0.2">
      <c r="A65" s="254"/>
      <c r="B65" s="250"/>
      <c r="C65" s="251"/>
      <c r="D65" s="251"/>
      <c r="E65" s="251"/>
      <c r="F65" s="251"/>
      <c r="G65" s="251"/>
    </row>
    <row r="66" spans="1:7" ht="15.75" customHeight="1" x14ac:dyDescent="0.2">
      <c r="A66" s="254"/>
      <c r="B66" s="250"/>
      <c r="C66" s="251"/>
      <c r="D66" s="251"/>
      <c r="E66" s="251"/>
      <c r="F66" s="251"/>
      <c r="G66" s="251"/>
    </row>
    <row r="67" spans="1:7" ht="15.75" customHeight="1" x14ac:dyDescent="0.2">
      <c r="A67" s="254"/>
      <c r="B67" s="250"/>
      <c r="C67" s="251"/>
      <c r="D67" s="251"/>
      <c r="E67" s="251"/>
      <c r="F67" s="251"/>
      <c r="G67" s="251"/>
    </row>
    <row r="68" spans="1:7" ht="15.75" customHeight="1" x14ac:dyDescent="0.2">
      <c r="A68" s="254"/>
      <c r="B68" s="250"/>
      <c r="C68" s="251"/>
      <c r="D68" s="251"/>
      <c r="E68" s="251"/>
      <c r="F68" s="251"/>
      <c r="G68" s="251"/>
    </row>
    <row r="69" spans="1:7" ht="15.75" customHeight="1" x14ac:dyDescent="0.2">
      <c r="A69" s="254"/>
      <c r="B69" s="250"/>
      <c r="C69" s="251"/>
      <c r="D69" s="251"/>
      <c r="E69" s="251"/>
      <c r="F69" s="251"/>
      <c r="G69" s="251"/>
    </row>
    <row r="70" spans="1:7" ht="15.75" customHeight="1" x14ac:dyDescent="0.2">
      <c r="A70" s="254"/>
      <c r="B70" s="250"/>
      <c r="C70" s="251"/>
      <c r="D70" s="251"/>
      <c r="E70" s="251"/>
      <c r="F70" s="251"/>
      <c r="G70" s="251"/>
    </row>
    <row r="71" spans="1:7" ht="15.75" customHeight="1" x14ac:dyDescent="0.2">
      <c r="A71" s="254"/>
      <c r="B71" s="250"/>
      <c r="C71" s="251"/>
      <c r="D71" s="251"/>
      <c r="E71" s="251"/>
      <c r="F71" s="251"/>
      <c r="G71" s="251"/>
    </row>
    <row r="72" spans="1:7" ht="15.75" customHeight="1" x14ac:dyDescent="0.2">
      <c r="A72" s="254"/>
      <c r="B72" s="250"/>
      <c r="C72" s="251"/>
      <c r="D72" s="251"/>
      <c r="E72" s="251"/>
      <c r="F72" s="251"/>
      <c r="G72" s="251"/>
    </row>
    <row r="73" spans="1:7" ht="15.75" customHeight="1" x14ac:dyDescent="0.2">
      <c r="A73" s="254"/>
      <c r="B73" s="250"/>
      <c r="C73" s="251"/>
      <c r="D73" s="251"/>
      <c r="E73" s="251"/>
      <c r="F73" s="251"/>
      <c r="G73" s="251"/>
    </row>
    <row r="74" spans="1:7" ht="15.75" customHeight="1" x14ac:dyDescent="0.2">
      <c r="A74" s="254"/>
      <c r="B74" s="250"/>
      <c r="C74" s="251"/>
      <c r="D74" s="251"/>
      <c r="E74" s="251"/>
      <c r="F74" s="251"/>
      <c r="G74" s="251"/>
    </row>
    <row r="75" spans="1:7" ht="15.75" customHeight="1" x14ac:dyDescent="0.2">
      <c r="A75" s="254"/>
      <c r="B75" s="250"/>
      <c r="C75" s="251"/>
      <c r="D75" s="251"/>
      <c r="E75" s="251"/>
      <c r="F75" s="251"/>
      <c r="G75" s="251"/>
    </row>
    <row r="76" spans="1:7" ht="15.75" customHeight="1" x14ac:dyDescent="0.2">
      <c r="A76" s="254"/>
      <c r="B76" s="250"/>
      <c r="C76" s="251"/>
      <c r="D76" s="251"/>
      <c r="E76" s="251"/>
      <c r="F76" s="251"/>
      <c r="G76" s="251"/>
    </row>
    <row r="77" spans="1:7" ht="15.75" customHeight="1" x14ac:dyDescent="0.2">
      <c r="A77" s="254"/>
      <c r="B77" s="250"/>
      <c r="C77" s="251"/>
      <c r="D77" s="251"/>
      <c r="E77" s="251"/>
      <c r="F77" s="251"/>
      <c r="G77" s="251"/>
    </row>
    <row r="78" spans="1:7" ht="15.75" customHeight="1" x14ac:dyDescent="0.2">
      <c r="A78" s="254"/>
      <c r="B78" s="250"/>
      <c r="C78" s="251"/>
      <c r="D78" s="251"/>
      <c r="E78" s="251"/>
      <c r="F78" s="251"/>
      <c r="G78" s="251"/>
    </row>
    <row r="79" spans="1:7" ht="15.75" customHeight="1" x14ac:dyDescent="0.2">
      <c r="A79" s="254"/>
      <c r="B79" s="250"/>
      <c r="C79" s="251"/>
      <c r="D79" s="251"/>
      <c r="E79" s="251"/>
      <c r="F79" s="251"/>
      <c r="G79" s="251"/>
    </row>
    <row r="80" spans="1:7" ht="15.75" customHeight="1" x14ac:dyDescent="0.2">
      <c r="A80" s="254"/>
      <c r="B80" s="250"/>
      <c r="C80" s="251"/>
      <c r="D80" s="251"/>
      <c r="E80" s="251"/>
      <c r="F80" s="251"/>
      <c r="G80" s="251"/>
    </row>
    <row r="81" spans="1:7" ht="15.75" customHeight="1" x14ac:dyDescent="0.2">
      <c r="A81" s="254"/>
      <c r="B81" s="250"/>
      <c r="C81" s="251"/>
      <c r="D81" s="251"/>
      <c r="E81" s="251"/>
      <c r="F81" s="251"/>
      <c r="G81" s="251"/>
    </row>
    <row r="82" spans="1:7" ht="15.75" customHeight="1" x14ac:dyDescent="0.2">
      <c r="A82" s="254"/>
      <c r="B82" s="250"/>
      <c r="C82" s="251"/>
      <c r="D82" s="251"/>
      <c r="E82" s="251"/>
      <c r="F82" s="251"/>
      <c r="G82" s="251"/>
    </row>
    <row r="83" spans="1:7" ht="15.75" customHeight="1" x14ac:dyDescent="0.2">
      <c r="A83" s="254"/>
      <c r="B83" s="250"/>
      <c r="C83" s="251"/>
      <c r="D83" s="251"/>
      <c r="E83" s="251"/>
      <c r="F83" s="251"/>
      <c r="G83" s="251"/>
    </row>
    <row r="84" spans="1:7" ht="15.75" customHeight="1" x14ac:dyDescent="0.2">
      <c r="A84" s="254"/>
      <c r="B84" s="250"/>
      <c r="C84" s="251"/>
      <c r="D84" s="251"/>
      <c r="E84" s="251"/>
      <c r="F84" s="251"/>
      <c r="G84" s="251"/>
    </row>
    <row r="85" spans="1:7" ht="15.75" customHeight="1" x14ac:dyDescent="0.2">
      <c r="A85" s="254"/>
      <c r="B85" s="250"/>
      <c r="C85" s="251"/>
      <c r="D85" s="251"/>
      <c r="E85" s="251"/>
      <c r="F85" s="251"/>
      <c r="G85" s="251"/>
    </row>
    <row r="86" spans="1:7" ht="15.75" customHeight="1" x14ac:dyDescent="0.2">
      <c r="A86" s="254"/>
      <c r="B86" s="250"/>
      <c r="C86" s="251"/>
      <c r="D86" s="251"/>
      <c r="E86" s="251"/>
      <c r="F86" s="251"/>
      <c r="G86" s="251"/>
    </row>
    <row r="87" spans="1:7" ht="15.75" customHeight="1" x14ac:dyDescent="0.2">
      <c r="A87" s="254"/>
      <c r="B87" s="250"/>
      <c r="C87" s="251"/>
      <c r="D87" s="251"/>
      <c r="E87" s="251"/>
      <c r="F87" s="251"/>
      <c r="G87" s="251"/>
    </row>
    <row r="88" spans="1:7" ht="15.75" customHeight="1" x14ac:dyDescent="0.2">
      <c r="A88" s="254"/>
      <c r="B88" s="250"/>
      <c r="C88" s="251"/>
      <c r="D88" s="251"/>
      <c r="E88" s="251"/>
      <c r="F88" s="251"/>
      <c r="G88" s="251"/>
    </row>
    <row r="89" spans="1:7" ht="15.75" customHeight="1" x14ac:dyDescent="0.2">
      <c r="A89" s="254"/>
      <c r="B89" s="250"/>
      <c r="C89" s="251"/>
      <c r="D89" s="251"/>
      <c r="E89" s="251"/>
      <c r="F89" s="251"/>
      <c r="G89" s="251"/>
    </row>
    <row r="90" spans="1:7" ht="15.75" customHeight="1" x14ac:dyDescent="0.2">
      <c r="A90" s="254"/>
      <c r="B90" s="250"/>
      <c r="C90" s="251"/>
      <c r="D90" s="251"/>
      <c r="E90" s="251"/>
      <c r="F90" s="251"/>
      <c r="G90" s="251"/>
    </row>
    <row r="91" spans="1:7" ht="15.75" customHeight="1" x14ac:dyDescent="0.2">
      <c r="A91" s="254"/>
      <c r="B91" s="250"/>
      <c r="C91" s="251"/>
      <c r="D91" s="251"/>
      <c r="E91" s="251"/>
      <c r="F91" s="251"/>
      <c r="G91" s="251"/>
    </row>
    <row r="92" spans="1:7" ht="15.75" customHeight="1" x14ac:dyDescent="0.2">
      <c r="A92" s="254"/>
      <c r="B92" s="250"/>
      <c r="C92" s="251"/>
      <c r="D92" s="251"/>
      <c r="E92" s="251"/>
      <c r="F92" s="251"/>
      <c r="G92" s="251"/>
    </row>
    <row r="93" spans="1:7" ht="15.75" customHeight="1" x14ac:dyDescent="0.2">
      <c r="A93" s="254"/>
      <c r="B93" s="250"/>
      <c r="C93" s="251"/>
      <c r="D93" s="251"/>
      <c r="E93" s="251"/>
      <c r="F93" s="251"/>
      <c r="G93" s="251"/>
    </row>
    <row r="94" spans="1:7" ht="15.75" customHeight="1" x14ac:dyDescent="0.2">
      <c r="A94" s="254"/>
      <c r="B94" s="250"/>
      <c r="C94" s="251"/>
      <c r="D94" s="251"/>
      <c r="E94" s="251"/>
      <c r="F94" s="251"/>
      <c r="G94" s="251"/>
    </row>
    <row r="95" spans="1:7" ht="15.75" customHeight="1" x14ac:dyDescent="0.2">
      <c r="A95" s="254"/>
      <c r="B95" s="250"/>
      <c r="C95" s="251"/>
      <c r="D95" s="251"/>
      <c r="E95" s="251"/>
      <c r="F95" s="251"/>
      <c r="G95" s="251"/>
    </row>
    <row r="96" spans="1:7" ht="15.75" customHeight="1" x14ac:dyDescent="0.2">
      <c r="A96" s="254"/>
      <c r="B96" s="250"/>
      <c r="C96" s="251"/>
      <c r="D96" s="251"/>
      <c r="E96" s="251"/>
      <c r="F96" s="251"/>
      <c r="G96" s="251"/>
    </row>
    <row r="97" spans="1:7" ht="15.75" customHeight="1" x14ac:dyDescent="0.2">
      <c r="A97" s="254"/>
      <c r="B97" s="250"/>
      <c r="C97" s="251"/>
      <c r="D97" s="251"/>
      <c r="E97" s="251"/>
      <c r="F97" s="251"/>
      <c r="G97" s="251"/>
    </row>
    <row r="98" spans="1:7" ht="15.75" customHeight="1" x14ac:dyDescent="0.2">
      <c r="A98" s="254"/>
      <c r="B98" s="250"/>
      <c r="C98" s="251"/>
      <c r="D98" s="251"/>
      <c r="E98" s="251"/>
      <c r="F98" s="251"/>
      <c r="G98" s="251"/>
    </row>
    <row r="99" spans="1:7" ht="15.75" customHeight="1" x14ac:dyDescent="0.2">
      <c r="A99" s="254"/>
      <c r="B99" s="250"/>
      <c r="C99" s="251"/>
      <c r="D99" s="251"/>
      <c r="E99" s="251"/>
      <c r="F99" s="251"/>
      <c r="G99" s="251"/>
    </row>
    <row r="100" spans="1:7" ht="15.75" customHeight="1" x14ac:dyDescent="0.2">
      <c r="A100" s="254"/>
      <c r="B100" s="250"/>
      <c r="C100" s="251"/>
      <c r="D100" s="251"/>
      <c r="E100" s="251"/>
      <c r="F100" s="251"/>
      <c r="G100" s="251"/>
    </row>
  </sheetData>
  <mergeCells count="9">
    <mergeCell ref="A1:F1"/>
    <mergeCell ref="C4:C5"/>
    <mergeCell ref="D4:D5"/>
    <mergeCell ref="E4:E5"/>
    <mergeCell ref="F4:F5"/>
    <mergeCell ref="C3:D3"/>
    <mergeCell ref="E3:F3"/>
    <mergeCell ref="B3:B5"/>
    <mergeCell ref="A3:A5"/>
  </mergeCells>
  <conditionalFormatting sqref="G1:H1048576">
    <cfRule type="cellIs" dxfId="11" priority="1" operator="greaterThan">
      <formula>100</formula>
    </cfRule>
  </conditionalFormatting>
  <pageMargins left="1.4566929133858268" right="0.70866141732283472" top="0.39370078740157483" bottom="0.31496062992125984" header="0" footer="0"/>
  <pageSetup scale="8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00"/>
  <sheetViews>
    <sheetView zoomScaleNormal="100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A10" sqref="A10:XFD10"/>
    </sheetView>
  </sheetViews>
  <sheetFormatPr defaultColWidth="14.42578125" defaultRowHeight="15" customHeight="1" x14ac:dyDescent="0.2"/>
  <cols>
    <col min="1" max="1" width="6" style="110" customWidth="1"/>
    <col min="2" max="2" width="24.42578125" style="110" customWidth="1"/>
    <col min="3" max="4" width="9.140625" style="110" hidden="1" customWidth="1"/>
    <col min="5" max="5" width="10.85546875" style="110" customWidth="1"/>
    <col min="6" max="6" width="10" style="110" customWidth="1"/>
    <col min="7" max="7" width="6.5703125" style="110" customWidth="1"/>
    <col min="8" max="8" width="8.42578125" style="110" customWidth="1"/>
    <col min="9" max="9" width="5.85546875" style="110" customWidth="1"/>
    <col min="10" max="10" width="7.7109375" style="110" customWidth="1"/>
    <col min="11" max="11" width="8.42578125" style="110" customWidth="1"/>
    <col min="12" max="12" width="9.7109375" style="110" customWidth="1"/>
    <col min="13" max="13" width="9" style="110" customWidth="1"/>
    <col min="14" max="14" width="9.140625" style="110" customWidth="1"/>
    <col min="15" max="15" width="7" style="287" customWidth="1"/>
    <col min="16" max="16" width="9.140625" style="287" customWidth="1"/>
    <col min="17" max="17" width="14.42578125" style="296"/>
    <col min="18" max="16384" width="14.42578125" style="110"/>
  </cols>
  <sheetData>
    <row r="1" spans="1:16" ht="19.5" customHeight="1" x14ac:dyDescent="0.2">
      <c r="A1" s="475" t="s">
        <v>206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286"/>
      <c r="P1" s="286"/>
    </row>
    <row r="2" spans="1:16" ht="15" customHeight="1" x14ac:dyDescent="0.2">
      <c r="A2" s="232"/>
      <c r="B2" s="476" t="s">
        <v>86</v>
      </c>
      <c r="C2" s="380"/>
      <c r="D2" s="271"/>
      <c r="E2" s="220"/>
      <c r="F2" s="220"/>
      <c r="G2" s="220"/>
      <c r="H2" s="220"/>
      <c r="I2" s="220"/>
      <c r="J2" s="220"/>
      <c r="K2" s="461" t="s">
        <v>207</v>
      </c>
      <c r="L2" s="380"/>
      <c r="M2" s="220"/>
      <c r="N2" s="220"/>
      <c r="O2" s="220"/>
      <c r="P2" s="220"/>
    </row>
    <row r="3" spans="1:16" ht="84.75" customHeight="1" x14ac:dyDescent="0.2">
      <c r="A3" s="135" t="s">
        <v>208</v>
      </c>
      <c r="B3" s="135" t="s">
        <v>209</v>
      </c>
      <c r="C3" s="381" t="s">
        <v>210</v>
      </c>
      <c r="D3" s="383"/>
      <c r="E3" s="381" t="s">
        <v>211</v>
      </c>
      <c r="F3" s="383"/>
      <c r="G3" s="381" t="s">
        <v>1017</v>
      </c>
      <c r="H3" s="383"/>
      <c r="I3" s="381" t="s">
        <v>212</v>
      </c>
      <c r="J3" s="383"/>
      <c r="K3" s="381" t="s">
        <v>213</v>
      </c>
      <c r="L3" s="383"/>
      <c r="M3" s="381" t="s">
        <v>1018</v>
      </c>
      <c r="N3" s="383"/>
      <c r="O3" s="220"/>
      <c r="P3" s="220"/>
    </row>
    <row r="4" spans="1:16" ht="12.75" customHeight="1" x14ac:dyDescent="0.2">
      <c r="A4" s="285">
        <v>1</v>
      </c>
      <c r="B4" s="135">
        <v>2</v>
      </c>
      <c r="C4" s="381">
        <v>3</v>
      </c>
      <c r="D4" s="383"/>
      <c r="E4" s="381">
        <v>3</v>
      </c>
      <c r="F4" s="383"/>
      <c r="G4" s="381">
        <v>4</v>
      </c>
      <c r="H4" s="383"/>
      <c r="I4" s="381">
        <v>5</v>
      </c>
      <c r="J4" s="383"/>
      <c r="K4" s="381">
        <v>6</v>
      </c>
      <c r="L4" s="383"/>
      <c r="M4" s="381">
        <v>7</v>
      </c>
      <c r="N4" s="383"/>
      <c r="O4" s="220"/>
      <c r="P4" s="220"/>
    </row>
    <row r="5" spans="1:16" ht="19.5" customHeight="1" x14ac:dyDescent="0.2">
      <c r="A5" s="285"/>
      <c r="B5" s="285" t="s">
        <v>214</v>
      </c>
      <c r="C5" s="285" t="s">
        <v>95</v>
      </c>
      <c r="D5" s="285" t="s">
        <v>96</v>
      </c>
      <c r="E5" s="285" t="s">
        <v>95</v>
      </c>
      <c r="F5" s="285" t="s">
        <v>144</v>
      </c>
      <c r="G5" s="285" t="s">
        <v>95</v>
      </c>
      <c r="H5" s="285" t="s">
        <v>144</v>
      </c>
      <c r="I5" s="285" t="s">
        <v>95</v>
      </c>
      <c r="J5" s="285" t="s">
        <v>144</v>
      </c>
      <c r="K5" s="285" t="s">
        <v>95</v>
      </c>
      <c r="L5" s="285" t="s">
        <v>144</v>
      </c>
      <c r="M5" s="135" t="s">
        <v>105</v>
      </c>
      <c r="N5" s="285" t="s">
        <v>144</v>
      </c>
      <c r="O5" s="220"/>
      <c r="P5" s="220"/>
    </row>
    <row r="6" spans="1:16" ht="12.75" customHeight="1" x14ac:dyDescent="0.2">
      <c r="A6" s="175">
        <v>1</v>
      </c>
      <c r="B6" s="136" t="s">
        <v>9</v>
      </c>
      <c r="C6" s="272"/>
      <c r="D6" s="273"/>
      <c r="E6" s="274">
        <v>586</v>
      </c>
      <c r="F6" s="274">
        <v>7888</v>
      </c>
      <c r="G6" s="274">
        <v>217</v>
      </c>
      <c r="H6" s="274">
        <v>2772</v>
      </c>
      <c r="I6" s="274">
        <v>0</v>
      </c>
      <c r="J6" s="274">
        <v>0</v>
      </c>
      <c r="K6" s="275">
        <f>'Pri Sec_outstanding_6'!E6+NPS_OS_8!E6</f>
        <v>3767</v>
      </c>
      <c r="L6" s="275">
        <f>'Pri Sec_outstanding_6'!F6+NPS_OS_8!F6</f>
        <v>19429</v>
      </c>
      <c r="M6" s="275">
        <v>1528</v>
      </c>
      <c r="N6" s="275">
        <v>7175</v>
      </c>
      <c r="O6" s="220"/>
      <c r="P6" s="220"/>
    </row>
    <row r="7" spans="1:16" ht="12.75" customHeight="1" x14ac:dyDescent="0.2">
      <c r="A7" s="175">
        <v>2</v>
      </c>
      <c r="B7" s="136" t="s">
        <v>10</v>
      </c>
      <c r="C7" s="272"/>
      <c r="D7" s="273"/>
      <c r="E7" s="274">
        <v>495</v>
      </c>
      <c r="F7" s="274">
        <v>2725</v>
      </c>
      <c r="G7" s="274">
        <v>202</v>
      </c>
      <c r="H7" s="274">
        <v>1137</v>
      </c>
      <c r="I7" s="274">
        <v>0</v>
      </c>
      <c r="J7" s="274">
        <v>0</v>
      </c>
      <c r="K7" s="275">
        <f>'Pri Sec_outstanding_6'!E7+NPS_OS_8!E7</f>
        <v>7195</v>
      </c>
      <c r="L7" s="275">
        <f>'Pri Sec_outstanding_6'!F7+NPS_OS_8!F7</f>
        <v>17197</v>
      </c>
      <c r="M7" s="275">
        <v>2510</v>
      </c>
      <c r="N7" s="275">
        <v>6183</v>
      </c>
      <c r="O7" s="220"/>
      <c r="P7" s="220"/>
    </row>
    <row r="8" spans="1:16" ht="12.75" customHeight="1" x14ac:dyDescent="0.2">
      <c r="A8" s="175">
        <v>3</v>
      </c>
      <c r="B8" s="136" t="s">
        <v>11</v>
      </c>
      <c r="C8" s="272"/>
      <c r="D8" s="273"/>
      <c r="E8" s="274">
        <v>137</v>
      </c>
      <c r="F8" s="274">
        <v>499</v>
      </c>
      <c r="G8" s="274">
        <v>51</v>
      </c>
      <c r="H8" s="274">
        <v>163</v>
      </c>
      <c r="I8" s="274">
        <v>0</v>
      </c>
      <c r="J8" s="274">
        <v>0</v>
      </c>
      <c r="K8" s="275">
        <f>'Pri Sec_outstanding_6'!E8+NPS_OS_8!E8</f>
        <v>961</v>
      </c>
      <c r="L8" s="275">
        <f>'Pri Sec_outstanding_6'!F8+NPS_OS_8!F8</f>
        <v>4077</v>
      </c>
      <c r="M8" s="275">
        <v>392</v>
      </c>
      <c r="N8" s="275">
        <v>1637</v>
      </c>
      <c r="O8" s="220"/>
      <c r="P8" s="220"/>
    </row>
    <row r="9" spans="1:16" ht="12.75" customHeight="1" x14ac:dyDescent="0.2">
      <c r="A9" s="175">
        <v>4</v>
      </c>
      <c r="B9" s="136" t="s">
        <v>12</v>
      </c>
      <c r="C9" s="272"/>
      <c r="D9" s="273"/>
      <c r="E9" s="274">
        <v>386</v>
      </c>
      <c r="F9" s="274">
        <v>1268</v>
      </c>
      <c r="G9" s="274">
        <v>156</v>
      </c>
      <c r="H9" s="274">
        <v>618</v>
      </c>
      <c r="I9" s="274">
        <v>0</v>
      </c>
      <c r="J9" s="274">
        <v>0</v>
      </c>
      <c r="K9" s="275">
        <f>'Pri Sec_outstanding_6'!E9+NPS_OS_8!E9</f>
        <v>4340</v>
      </c>
      <c r="L9" s="275">
        <f>'Pri Sec_outstanding_6'!F9+NPS_OS_8!F9</f>
        <v>16686</v>
      </c>
      <c r="M9" s="275">
        <v>0</v>
      </c>
      <c r="N9" s="275">
        <v>0</v>
      </c>
      <c r="O9" s="220"/>
      <c r="P9" s="220"/>
    </row>
    <row r="10" spans="1:16" ht="12.75" customHeight="1" x14ac:dyDescent="0.2">
      <c r="A10" s="175">
        <v>5</v>
      </c>
      <c r="B10" s="136" t="s">
        <v>13</v>
      </c>
      <c r="C10" s="272"/>
      <c r="D10" s="273"/>
      <c r="E10" s="274">
        <v>202</v>
      </c>
      <c r="F10" s="274">
        <v>1255</v>
      </c>
      <c r="G10" s="274">
        <v>71</v>
      </c>
      <c r="H10" s="274">
        <v>371</v>
      </c>
      <c r="I10" s="274">
        <v>0</v>
      </c>
      <c r="J10" s="274">
        <v>0</v>
      </c>
      <c r="K10" s="275">
        <f>'Pri Sec_outstanding_6'!E10+NPS_OS_8!E10</f>
        <v>7531</v>
      </c>
      <c r="L10" s="275">
        <f>'Pri Sec_outstanding_6'!F10+NPS_OS_8!F10</f>
        <v>27340</v>
      </c>
      <c r="M10" s="275">
        <v>2722</v>
      </c>
      <c r="N10" s="275">
        <v>9155</v>
      </c>
      <c r="O10" s="220"/>
      <c r="P10" s="220"/>
    </row>
    <row r="11" spans="1:16" ht="12.75" customHeight="1" x14ac:dyDescent="0.2">
      <c r="A11" s="175">
        <v>6</v>
      </c>
      <c r="B11" s="136" t="s">
        <v>14</v>
      </c>
      <c r="C11" s="272"/>
      <c r="D11" s="273"/>
      <c r="E11" s="274">
        <v>72</v>
      </c>
      <c r="F11" s="274">
        <v>803</v>
      </c>
      <c r="G11" s="274">
        <v>27</v>
      </c>
      <c r="H11" s="274">
        <v>253</v>
      </c>
      <c r="I11" s="274">
        <v>0</v>
      </c>
      <c r="J11" s="274">
        <v>0</v>
      </c>
      <c r="K11" s="275">
        <f>'Pri Sec_outstanding_6'!E11+NPS_OS_8!E11</f>
        <v>2190</v>
      </c>
      <c r="L11" s="275">
        <f>'Pri Sec_outstanding_6'!F11+NPS_OS_8!F11</f>
        <v>9342</v>
      </c>
      <c r="M11" s="275">
        <v>119</v>
      </c>
      <c r="N11" s="275">
        <v>852</v>
      </c>
      <c r="O11" s="220"/>
      <c r="P11" s="220"/>
    </row>
    <row r="12" spans="1:16" ht="12.75" customHeight="1" x14ac:dyDescent="0.2">
      <c r="A12" s="175">
        <v>7</v>
      </c>
      <c r="B12" s="136" t="s">
        <v>15</v>
      </c>
      <c r="C12" s="272"/>
      <c r="D12" s="273"/>
      <c r="E12" s="274">
        <v>20</v>
      </c>
      <c r="F12" s="274">
        <v>128.4</v>
      </c>
      <c r="G12" s="274">
        <v>9</v>
      </c>
      <c r="H12" s="274">
        <v>47.85</v>
      </c>
      <c r="I12" s="274">
        <v>0</v>
      </c>
      <c r="J12" s="274">
        <v>0</v>
      </c>
      <c r="K12" s="275">
        <f>'Pri Sec_outstanding_6'!E12+NPS_OS_8!E12</f>
        <v>318</v>
      </c>
      <c r="L12" s="275">
        <f>'Pri Sec_outstanding_6'!F12+NPS_OS_8!F12</f>
        <v>1112.06</v>
      </c>
      <c r="M12" s="275">
        <v>115</v>
      </c>
      <c r="N12" s="275">
        <v>419.94</v>
      </c>
      <c r="O12" s="220"/>
      <c r="P12" s="220"/>
    </row>
    <row r="13" spans="1:16" ht="12.75" customHeight="1" x14ac:dyDescent="0.2">
      <c r="A13" s="175">
        <v>8</v>
      </c>
      <c r="B13" s="136" t="s">
        <v>16</v>
      </c>
      <c r="C13" s="272"/>
      <c r="D13" s="273"/>
      <c r="E13" s="274">
        <v>13</v>
      </c>
      <c r="F13" s="274">
        <v>268</v>
      </c>
      <c r="G13" s="274">
        <v>6</v>
      </c>
      <c r="H13" s="274">
        <v>97</v>
      </c>
      <c r="I13" s="274">
        <v>0</v>
      </c>
      <c r="J13" s="274">
        <v>0</v>
      </c>
      <c r="K13" s="275">
        <f>'Pri Sec_outstanding_6'!E13+NPS_OS_8!E13</f>
        <v>150</v>
      </c>
      <c r="L13" s="275">
        <f>'Pri Sec_outstanding_6'!F13+NPS_OS_8!F13</f>
        <v>765</v>
      </c>
      <c r="M13" s="275">
        <v>51</v>
      </c>
      <c r="N13" s="275">
        <v>253</v>
      </c>
      <c r="O13" s="220"/>
      <c r="P13" s="220"/>
    </row>
    <row r="14" spans="1:16" ht="12.75" customHeight="1" x14ac:dyDescent="0.2">
      <c r="A14" s="175">
        <v>9</v>
      </c>
      <c r="B14" s="136" t="s">
        <v>17</v>
      </c>
      <c r="C14" s="272"/>
      <c r="D14" s="273"/>
      <c r="E14" s="274">
        <v>239</v>
      </c>
      <c r="F14" s="274">
        <v>2004.53</v>
      </c>
      <c r="G14" s="274">
        <v>10</v>
      </c>
      <c r="H14" s="274">
        <v>50</v>
      </c>
      <c r="I14" s="274">
        <v>0</v>
      </c>
      <c r="J14" s="274">
        <v>0</v>
      </c>
      <c r="K14" s="275">
        <f>'Pri Sec_outstanding_6'!E14+NPS_OS_8!E14</f>
        <v>10395</v>
      </c>
      <c r="L14" s="275">
        <f>'Pri Sec_outstanding_6'!F14+NPS_OS_8!F14</f>
        <v>35147.479999999996</v>
      </c>
      <c r="M14" s="275">
        <v>0</v>
      </c>
      <c r="N14" s="275">
        <v>0</v>
      </c>
      <c r="O14" s="220"/>
      <c r="P14" s="220"/>
    </row>
    <row r="15" spans="1:16" ht="12.75" customHeight="1" x14ac:dyDescent="0.2">
      <c r="A15" s="175">
        <v>10</v>
      </c>
      <c r="B15" s="136" t="s">
        <v>18</v>
      </c>
      <c r="C15" s="272"/>
      <c r="D15" s="273"/>
      <c r="E15" s="274">
        <v>1487</v>
      </c>
      <c r="F15" s="274">
        <v>4045</v>
      </c>
      <c r="G15" s="274">
        <v>530</v>
      </c>
      <c r="H15" s="274">
        <v>1483</v>
      </c>
      <c r="I15" s="274">
        <v>0</v>
      </c>
      <c r="J15" s="274">
        <v>0</v>
      </c>
      <c r="K15" s="275">
        <f>'Pri Sec_outstanding_6'!E15+NPS_OS_8!E15</f>
        <v>20459</v>
      </c>
      <c r="L15" s="275">
        <f>'Pri Sec_outstanding_6'!F15+NPS_OS_8!F15</f>
        <v>93101</v>
      </c>
      <c r="M15" s="275">
        <v>7340</v>
      </c>
      <c r="N15" s="275">
        <v>32951</v>
      </c>
      <c r="O15" s="220"/>
      <c r="P15" s="220"/>
    </row>
    <row r="16" spans="1:16" ht="12.75" customHeight="1" x14ac:dyDescent="0.2">
      <c r="A16" s="175">
        <v>11</v>
      </c>
      <c r="B16" s="136" t="s">
        <v>19</v>
      </c>
      <c r="C16" s="272"/>
      <c r="D16" s="273"/>
      <c r="E16" s="274">
        <v>46</v>
      </c>
      <c r="F16" s="274">
        <v>562</v>
      </c>
      <c r="G16" s="274">
        <v>21</v>
      </c>
      <c r="H16" s="274">
        <v>256</v>
      </c>
      <c r="I16" s="274">
        <v>0</v>
      </c>
      <c r="J16" s="274">
        <v>0</v>
      </c>
      <c r="K16" s="275">
        <f>'Pri Sec_outstanding_6'!E16+NPS_OS_8!E16</f>
        <v>1589</v>
      </c>
      <c r="L16" s="275">
        <f>'Pri Sec_outstanding_6'!F16+NPS_OS_8!F16</f>
        <v>4499</v>
      </c>
      <c r="M16" s="275">
        <v>584</v>
      </c>
      <c r="N16" s="275">
        <v>1642</v>
      </c>
      <c r="O16" s="220"/>
      <c r="P16" s="220"/>
    </row>
    <row r="17" spans="1:16" ht="12.75" customHeight="1" x14ac:dyDescent="0.2">
      <c r="A17" s="175">
        <v>12</v>
      </c>
      <c r="B17" s="136" t="s">
        <v>20</v>
      </c>
      <c r="C17" s="272"/>
      <c r="D17" s="273"/>
      <c r="E17" s="274">
        <v>278</v>
      </c>
      <c r="F17" s="274">
        <v>3157</v>
      </c>
      <c r="G17" s="274">
        <v>103</v>
      </c>
      <c r="H17" s="274">
        <v>1022</v>
      </c>
      <c r="I17" s="274">
        <v>0</v>
      </c>
      <c r="J17" s="274">
        <v>0</v>
      </c>
      <c r="K17" s="275">
        <f>'Pri Sec_outstanding_6'!E17+NPS_OS_8!E17</f>
        <v>3996</v>
      </c>
      <c r="L17" s="275">
        <f>'Pri Sec_outstanding_6'!F17+NPS_OS_8!F17</f>
        <v>15350</v>
      </c>
      <c r="M17" s="275">
        <v>1534</v>
      </c>
      <c r="N17" s="275">
        <v>5876</v>
      </c>
      <c r="O17" s="220"/>
      <c r="P17" s="220"/>
    </row>
    <row r="18" spans="1:16" ht="12.75" customHeight="1" x14ac:dyDescent="0.2">
      <c r="A18" s="163"/>
      <c r="B18" s="144" t="s">
        <v>21</v>
      </c>
      <c r="C18" s="208"/>
      <c r="D18" s="276"/>
      <c r="E18" s="277">
        <f t="shared" ref="E18:N18" si="0">SUM(E6:E17)</f>
        <v>3961</v>
      </c>
      <c r="F18" s="277">
        <f t="shared" si="0"/>
        <v>24602.93</v>
      </c>
      <c r="G18" s="277">
        <f t="shared" si="0"/>
        <v>1403</v>
      </c>
      <c r="H18" s="277">
        <f t="shared" si="0"/>
        <v>8269.85</v>
      </c>
      <c r="I18" s="277">
        <f t="shared" si="0"/>
        <v>0</v>
      </c>
      <c r="J18" s="277">
        <f t="shared" si="0"/>
        <v>0</v>
      </c>
      <c r="K18" s="277">
        <f t="shared" si="0"/>
        <v>62891</v>
      </c>
      <c r="L18" s="277">
        <f t="shared" si="0"/>
        <v>244045.53999999998</v>
      </c>
      <c r="M18" s="277">
        <f t="shared" si="0"/>
        <v>16895</v>
      </c>
      <c r="N18" s="277">
        <f t="shared" si="0"/>
        <v>66143.94</v>
      </c>
      <c r="O18" s="220"/>
      <c r="P18" s="220"/>
    </row>
    <row r="19" spans="1:16" ht="12.75" customHeight="1" x14ac:dyDescent="0.2">
      <c r="A19" s="175">
        <v>13</v>
      </c>
      <c r="B19" s="136" t="s">
        <v>22</v>
      </c>
      <c r="C19" s="272"/>
      <c r="D19" s="273"/>
      <c r="E19" s="274">
        <v>256</v>
      </c>
      <c r="F19" s="274">
        <v>2634.93</v>
      </c>
      <c r="G19" s="274">
        <v>79</v>
      </c>
      <c r="H19" s="274">
        <v>232.06</v>
      </c>
      <c r="I19" s="274">
        <v>0</v>
      </c>
      <c r="J19" s="274">
        <v>0</v>
      </c>
      <c r="K19" s="275">
        <f>'Pri Sec_outstanding_6'!E19+NPS_OS_8!E19</f>
        <v>817</v>
      </c>
      <c r="L19" s="275">
        <f>'Pri Sec_outstanding_6'!F19+NPS_OS_8!F19</f>
        <v>5737.24</v>
      </c>
      <c r="M19" s="275">
        <v>310</v>
      </c>
      <c r="N19" s="275">
        <v>3375.45</v>
      </c>
      <c r="O19" s="220"/>
      <c r="P19" s="220"/>
    </row>
    <row r="20" spans="1:16" ht="12.75" customHeight="1" x14ac:dyDescent="0.2">
      <c r="A20" s="175">
        <v>14</v>
      </c>
      <c r="B20" s="136" t="s">
        <v>23</v>
      </c>
      <c r="C20" s="272"/>
      <c r="D20" s="273"/>
      <c r="E20" s="274">
        <v>0</v>
      </c>
      <c r="F20" s="274">
        <v>0</v>
      </c>
      <c r="G20" s="274">
        <v>0</v>
      </c>
      <c r="H20" s="274">
        <v>0</v>
      </c>
      <c r="I20" s="274">
        <v>0</v>
      </c>
      <c r="J20" s="274">
        <v>0</v>
      </c>
      <c r="K20" s="275">
        <f>'Pri Sec_outstanding_6'!E20+NPS_OS_8!E20</f>
        <v>0</v>
      </c>
      <c r="L20" s="275">
        <f>'Pri Sec_outstanding_6'!F20+NPS_OS_8!F20</f>
        <v>0</v>
      </c>
      <c r="M20" s="275">
        <v>0</v>
      </c>
      <c r="N20" s="275">
        <v>0</v>
      </c>
      <c r="O20" s="220"/>
      <c r="P20" s="220"/>
    </row>
    <row r="21" spans="1:16" ht="12.75" customHeight="1" x14ac:dyDescent="0.2">
      <c r="A21" s="175">
        <v>15</v>
      </c>
      <c r="B21" s="136" t="s">
        <v>24</v>
      </c>
      <c r="C21" s="272"/>
      <c r="D21" s="273"/>
      <c r="E21" s="274">
        <v>0</v>
      </c>
      <c r="F21" s="274">
        <v>0</v>
      </c>
      <c r="G21" s="274">
        <v>0</v>
      </c>
      <c r="H21" s="274">
        <v>0</v>
      </c>
      <c r="I21" s="274">
        <v>0</v>
      </c>
      <c r="J21" s="274">
        <v>0</v>
      </c>
      <c r="K21" s="275">
        <f>'Pri Sec_outstanding_6'!E21+NPS_OS_8!E21</f>
        <v>0</v>
      </c>
      <c r="L21" s="275">
        <f>'Pri Sec_outstanding_6'!F21+NPS_OS_8!F21</f>
        <v>0</v>
      </c>
      <c r="M21" s="275">
        <v>0</v>
      </c>
      <c r="N21" s="275">
        <v>0</v>
      </c>
      <c r="O21" s="220"/>
      <c r="P21" s="220"/>
    </row>
    <row r="22" spans="1:16" ht="12.75" customHeight="1" x14ac:dyDescent="0.2">
      <c r="A22" s="278">
        <v>16</v>
      </c>
      <c r="B22" s="279" t="s">
        <v>25</v>
      </c>
      <c r="C22" s="280"/>
      <c r="D22" s="281"/>
      <c r="E22" s="282">
        <v>0</v>
      </c>
      <c r="F22" s="282">
        <v>0</v>
      </c>
      <c r="G22" s="282">
        <v>0</v>
      </c>
      <c r="H22" s="282">
        <v>0</v>
      </c>
      <c r="I22" s="282">
        <v>0</v>
      </c>
      <c r="J22" s="282">
        <v>0</v>
      </c>
      <c r="K22" s="275">
        <f>'Pri Sec_outstanding_6'!E22+NPS_OS_8!E22</f>
        <v>3</v>
      </c>
      <c r="L22" s="275">
        <f>'Pri Sec_outstanding_6'!F22+NPS_OS_8!F22</f>
        <v>35.019999999999996</v>
      </c>
      <c r="M22" s="283">
        <v>0</v>
      </c>
      <c r="N22" s="283">
        <v>0</v>
      </c>
      <c r="O22" s="220"/>
      <c r="P22" s="220"/>
    </row>
    <row r="23" spans="1:16" ht="12.75" customHeight="1" x14ac:dyDescent="0.2">
      <c r="A23" s="175">
        <v>17</v>
      </c>
      <c r="B23" s="136" t="s">
        <v>26</v>
      </c>
      <c r="C23" s="272"/>
      <c r="D23" s="273"/>
      <c r="E23" s="274">
        <v>12</v>
      </c>
      <c r="F23" s="274">
        <v>41</v>
      </c>
      <c r="G23" s="274">
        <v>5</v>
      </c>
      <c r="H23" s="274">
        <v>21</v>
      </c>
      <c r="I23" s="274">
        <v>0</v>
      </c>
      <c r="J23" s="274">
        <v>0</v>
      </c>
      <c r="K23" s="275">
        <f>'Pri Sec_outstanding_6'!E23+NPS_OS_8!E23</f>
        <v>78</v>
      </c>
      <c r="L23" s="275">
        <f>'Pri Sec_outstanding_6'!F23+NPS_OS_8!F23</f>
        <v>132</v>
      </c>
      <c r="M23" s="275">
        <v>18</v>
      </c>
      <c r="N23" s="275">
        <v>49</v>
      </c>
      <c r="O23" s="220"/>
      <c r="P23" s="220"/>
    </row>
    <row r="24" spans="1:16" ht="12.75" customHeight="1" x14ac:dyDescent="0.2">
      <c r="A24" s="175">
        <v>18</v>
      </c>
      <c r="B24" s="136" t="s">
        <v>27</v>
      </c>
      <c r="C24" s="272"/>
      <c r="D24" s="273"/>
      <c r="E24" s="274">
        <v>0</v>
      </c>
      <c r="F24" s="274">
        <v>0</v>
      </c>
      <c r="G24" s="274">
        <v>0</v>
      </c>
      <c r="H24" s="274">
        <v>0</v>
      </c>
      <c r="I24" s="274">
        <v>0</v>
      </c>
      <c r="J24" s="274">
        <v>0</v>
      </c>
      <c r="K24" s="275">
        <f>'Pri Sec_outstanding_6'!E24+NPS_OS_8!E24</f>
        <v>0</v>
      </c>
      <c r="L24" s="275">
        <f>'Pri Sec_outstanding_6'!F24+NPS_OS_8!F24</f>
        <v>0</v>
      </c>
      <c r="M24" s="275">
        <v>0</v>
      </c>
      <c r="N24" s="275">
        <v>0</v>
      </c>
      <c r="O24" s="220"/>
      <c r="P24" s="220"/>
    </row>
    <row r="25" spans="1:16" ht="12.75" customHeight="1" x14ac:dyDescent="0.2">
      <c r="A25" s="175">
        <v>19</v>
      </c>
      <c r="B25" s="136" t="s">
        <v>28</v>
      </c>
      <c r="C25" s="272"/>
      <c r="D25" s="273"/>
      <c r="E25" s="274">
        <v>16</v>
      </c>
      <c r="F25" s="274">
        <v>60</v>
      </c>
      <c r="G25" s="274">
        <v>5</v>
      </c>
      <c r="H25" s="274">
        <v>23</v>
      </c>
      <c r="I25" s="274">
        <v>0</v>
      </c>
      <c r="J25" s="274">
        <v>0</v>
      </c>
      <c r="K25" s="275">
        <f>'Pri Sec_outstanding_6'!E25+NPS_OS_8!E25</f>
        <v>26</v>
      </c>
      <c r="L25" s="275">
        <f>'Pri Sec_outstanding_6'!F25+NPS_OS_8!F25</f>
        <v>71</v>
      </c>
      <c r="M25" s="275">
        <v>0</v>
      </c>
      <c r="N25" s="275">
        <v>0</v>
      </c>
      <c r="O25" s="220"/>
      <c r="P25" s="220"/>
    </row>
    <row r="26" spans="1:16" ht="12.75" customHeight="1" x14ac:dyDescent="0.2">
      <c r="A26" s="175">
        <v>20</v>
      </c>
      <c r="B26" s="136" t="s">
        <v>29</v>
      </c>
      <c r="C26" s="272"/>
      <c r="D26" s="273"/>
      <c r="E26" s="274">
        <v>383</v>
      </c>
      <c r="F26" s="274">
        <v>379</v>
      </c>
      <c r="G26" s="274">
        <v>125</v>
      </c>
      <c r="H26" s="274">
        <v>133.94999999999999</v>
      </c>
      <c r="I26" s="274">
        <v>0</v>
      </c>
      <c r="J26" s="274">
        <v>0</v>
      </c>
      <c r="K26" s="275">
        <f>'Pri Sec_outstanding_6'!E26+NPS_OS_8!E26</f>
        <v>1652</v>
      </c>
      <c r="L26" s="275">
        <f>'Pri Sec_outstanding_6'!F26+NPS_OS_8!F26</f>
        <v>3424.38</v>
      </c>
      <c r="M26" s="275">
        <v>545</v>
      </c>
      <c r="N26" s="275">
        <v>1083.56</v>
      </c>
      <c r="O26" s="220"/>
      <c r="P26" s="220"/>
    </row>
    <row r="27" spans="1:16" ht="12.75" customHeight="1" x14ac:dyDescent="0.2">
      <c r="A27" s="175">
        <v>21</v>
      </c>
      <c r="B27" s="136" t="s">
        <v>30</v>
      </c>
      <c r="C27" s="273"/>
      <c r="D27" s="273"/>
      <c r="E27" s="275">
        <v>95</v>
      </c>
      <c r="F27" s="275">
        <v>1523</v>
      </c>
      <c r="G27" s="275">
        <v>57</v>
      </c>
      <c r="H27" s="275">
        <v>947</v>
      </c>
      <c r="I27" s="275">
        <v>0</v>
      </c>
      <c r="J27" s="275">
        <v>0</v>
      </c>
      <c r="K27" s="275">
        <f>'Pri Sec_outstanding_6'!E27+NPS_OS_8!E27</f>
        <v>501</v>
      </c>
      <c r="L27" s="275">
        <f>'Pri Sec_outstanding_6'!F27+NPS_OS_8!F27</f>
        <v>3582</v>
      </c>
      <c r="M27" s="275">
        <v>226</v>
      </c>
      <c r="N27" s="275">
        <v>1046</v>
      </c>
      <c r="O27" s="220"/>
      <c r="P27" s="220"/>
    </row>
    <row r="28" spans="1:16" ht="12.75" customHeight="1" x14ac:dyDescent="0.2">
      <c r="A28" s="175">
        <v>22</v>
      </c>
      <c r="B28" s="136" t="s">
        <v>31</v>
      </c>
      <c r="C28" s="273"/>
      <c r="D28" s="273"/>
      <c r="E28" s="275">
        <v>99</v>
      </c>
      <c r="F28" s="275">
        <v>1351.22</v>
      </c>
      <c r="G28" s="275">
        <v>35</v>
      </c>
      <c r="H28" s="275">
        <v>544.01</v>
      </c>
      <c r="I28" s="275">
        <v>0</v>
      </c>
      <c r="J28" s="275">
        <v>0</v>
      </c>
      <c r="K28" s="275">
        <f>'Pri Sec_outstanding_6'!E28+NPS_OS_8!E28</f>
        <v>691</v>
      </c>
      <c r="L28" s="275">
        <f>'Pri Sec_outstanding_6'!F28+NPS_OS_8!F28</f>
        <v>3400.69</v>
      </c>
      <c r="M28" s="275">
        <v>255</v>
      </c>
      <c r="N28" s="275">
        <v>1001.78</v>
      </c>
      <c r="O28" s="220"/>
      <c r="P28" s="220"/>
    </row>
    <row r="29" spans="1:16" ht="12.75" customHeight="1" x14ac:dyDescent="0.2">
      <c r="A29" s="175">
        <v>23</v>
      </c>
      <c r="B29" s="136" t="s">
        <v>32</v>
      </c>
      <c r="C29" s="273"/>
      <c r="D29" s="273"/>
      <c r="E29" s="275">
        <v>0</v>
      </c>
      <c r="F29" s="275">
        <v>0</v>
      </c>
      <c r="G29" s="275">
        <v>0</v>
      </c>
      <c r="H29" s="275">
        <v>0</v>
      </c>
      <c r="I29" s="275">
        <v>0</v>
      </c>
      <c r="J29" s="275">
        <v>0</v>
      </c>
      <c r="K29" s="275">
        <f>'Pri Sec_outstanding_6'!E29+NPS_OS_8!E29</f>
        <v>0</v>
      </c>
      <c r="L29" s="275">
        <f>'Pri Sec_outstanding_6'!F29+NPS_OS_8!F29</f>
        <v>0</v>
      </c>
      <c r="M29" s="275">
        <v>0</v>
      </c>
      <c r="N29" s="275">
        <v>0</v>
      </c>
      <c r="O29" s="220"/>
      <c r="P29" s="220"/>
    </row>
    <row r="30" spans="1:16" ht="12.75" customHeight="1" x14ac:dyDescent="0.2">
      <c r="A30" s="175">
        <v>24</v>
      </c>
      <c r="B30" s="136" t="s">
        <v>33</v>
      </c>
      <c r="C30" s="273"/>
      <c r="D30" s="273"/>
      <c r="E30" s="275">
        <v>0</v>
      </c>
      <c r="F30" s="275">
        <v>0</v>
      </c>
      <c r="G30" s="275">
        <v>0</v>
      </c>
      <c r="H30" s="275">
        <v>0</v>
      </c>
      <c r="I30" s="275">
        <v>0</v>
      </c>
      <c r="J30" s="275">
        <v>0</v>
      </c>
      <c r="K30" s="275">
        <f>'Pri Sec_outstanding_6'!E30+NPS_OS_8!E30</f>
        <v>0</v>
      </c>
      <c r="L30" s="275">
        <f>'Pri Sec_outstanding_6'!F30+NPS_OS_8!F30</f>
        <v>0</v>
      </c>
      <c r="M30" s="275">
        <v>0</v>
      </c>
      <c r="N30" s="275">
        <v>0</v>
      </c>
      <c r="O30" s="220"/>
      <c r="P30" s="220"/>
    </row>
    <row r="31" spans="1:16" ht="12.75" customHeight="1" x14ac:dyDescent="0.2">
      <c r="A31" s="175">
        <v>25</v>
      </c>
      <c r="B31" s="136" t="s">
        <v>34</v>
      </c>
      <c r="C31" s="273"/>
      <c r="D31" s="273"/>
      <c r="E31" s="275">
        <v>7</v>
      </c>
      <c r="F31" s="275">
        <v>22</v>
      </c>
      <c r="G31" s="275">
        <v>4</v>
      </c>
      <c r="H31" s="275">
        <v>20</v>
      </c>
      <c r="I31" s="275">
        <v>0</v>
      </c>
      <c r="J31" s="275">
        <v>0</v>
      </c>
      <c r="K31" s="275">
        <f>'Pri Sec_outstanding_6'!E31+NPS_OS_8!E31</f>
        <v>10</v>
      </c>
      <c r="L31" s="275">
        <f>'Pri Sec_outstanding_6'!F31+NPS_OS_8!F31</f>
        <v>50</v>
      </c>
      <c r="M31" s="275">
        <v>0</v>
      </c>
      <c r="N31" s="275">
        <v>0</v>
      </c>
      <c r="O31" s="220"/>
      <c r="P31" s="220"/>
    </row>
    <row r="32" spans="1:16" ht="12.75" customHeight="1" x14ac:dyDescent="0.2">
      <c r="A32" s="175">
        <v>26</v>
      </c>
      <c r="B32" s="136" t="s">
        <v>35</v>
      </c>
      <c r="C32" s="273"/>
      <c r="D32" s="273"/>
      <c r="E32" s="275">
        <v>2</v>
      </c>
      <c r="F32" s="275">
        <v>25</v>
      </c>
      <c r="G32" s="275">
        <v>2</v>
      </c>
      <c r="H32" s="275">
        <v>25</v>
      </c>
      <c r="I32" s="275">
        <v>0</v>
      </c>
      <c r="J32" s="275">
        <v>0</v>
      </c>
      <c r="K32" s="275">
        <f>'Pri Sec_outstanding_6'!E32+NPS_OS_8!E32</f>
        <v>14</v>
      </c>
      <c r="L32" s="275">
        <f>'Pri Sec_outstanding_6'!F32+NPS_OS_8!F32</f>
        <v>57</v>
      </c>
      <c r="M32" s="275">
        <v>7</v>
      </c>
      <c r="N32" s="275">
        <v>27</v>
      </c>
      <c r="O32" s="220"/>
      <c r="P32" s="220"/>
    </row>
    <row r="33" spans="1:16" ht="12.75" customHeight="1" x14ac:dyDescent="0.2">
      <c r="A33" s="175">
        <v>27</v>
      </c>
      <c r="B33" s="136" t="s">
        <v>36</v>
      </c>
      <c r="C33" s="273"/>
      <c r="D33" s="273"/>
      <c r="E33" s="275">
        <v>0</v>
      </c>
      <c r="F33" s="275">
        <v>0</v>
      </c>
      <c r="G33" s="275">
        <v>0</v>
      </c>
      <c r="H33" s="275">
        <v>0</v>
      </c>
      <c r="I33" s="275">
        <v>0</v>
      </c>
      <c r="J33" s="275">
        <v>0</v>
      </c>
      <c r="K33" s="275">
        <f>'Pri Sec_outstanding_6'!E33+NPS_OS_8!E33</f>
        <v>2</v>
      </c>
      <c r="L33" s="275">
        <f>'Pri Sec_outstanding_6'!F33+NPS_OS_8!F33</f>
        <v>3.82</v>
      </c>
      <c r="M33" s="275">
        <v>0</v>
      </c>
      <c r="N33" s="275">
        <v>0</v>
      </c>
      <c r="O33" s="220"/>
      <c r="P33" s="220"/>
    </row>
    <row r="34" spans="1:16" ht="12.75" customHeight="1" x14ac:dyDescent="0.2">
      <c r="A34" s="175">
        <v>28</v>
      </c>
      <c r="B34" s="136" t="s">
        <v>37</v>
      </c>
      <c r="C34" s="273"/>
      <c r="D34" s="273"/>
      <c r="E34" s="275">
        <v>0</v>
      </c>
      <c r="F34" s="275">
        <v>0</v>
      </c>
      <c r="G34" s="275">
        <v>0</v>
      </c>
      <c r="H34" s="275">
        <v>0</v>
      </c>
      <c r="I34" s="275">
        <v>0</v>
      </c>
      <c r="J34" s="275">
        <v>0</v>
      </c>
      <c r="K34" s="275">
        <f>'Pri Sec_outstanding_6'!E34+NPS_OS_8!E34</f>
        <v>0</v>
      </c>
      <c r="L34" s="275">
        <f>'Pri Sec_outstanding_6'!F34+NPS_OS_8!F34</f>
        <v>0</v>
      </c>
      <c r="M34" s="275">
        <v>0</v>
      </c>
      <c r="N34" s="275">
        <v>0</v>
      </c>
      <c r="O34" s="220"/>
      <c r="P34" s="220"/>
    </row>
    <row r="35" spans="1:16" ht="12.75" customHeight="1" x14ac:dyDescent="0.2">
      <c r="A35" s="175">
        <v>29</v>
      </c>
      <c r="B35" s="136" t="s">
        <v>38</v>
      </c>
      <c r="C35" s="273"/>
      <c r="D35" s="273"/>
      <c r="E35" s="275">
        <v>0</v>
      </c>
      <c r="F35" s="275">
        <v>0</v>
      </c>
      <c r="G35" s="275">
        <v>0</v>
      </c>
      <c r="H35" s="275">
        <v>0</v>
      </c>
      <c r="I35" s="275">
        <v>0</v>
      </c>
      <c r="J35" s="275">
        <v>0</v>
      </c>
      <c r="K35" s="275">
        <f>'Pri Sec_outstanding_6'!E35+NPS_OS_8!E35</f>
        <v>1</v>
      </c>
      <c r="L35" s="275">
        <f>'Pri Sec_outstanding_6'!F35+NPS_OS_8!F35</f>
        <v>1</v>
      </c>
      <c r="M35" s="275">
        <v>0</v>
      </c>
      <c r="N35" s="275">
        <v>0</v>
      </c>
      <c r="O35" s="220"/>
      <c r="P35" s="220"/>
    </row>
    <row r="36" spans="1:16" ht="12.75" customHeight="1" x14ac:dyDescent="0.2">
      <c r="A36" s="175">
        <v>30</v>
      </c>
      <c r="B36" s="136" t="s">
        <v>39</v>
      </c>
      <c r="C36" s="273"/>
      <c r="D36" s="273"/>
      <c r="E36" s="275">
        <v>112</v>
      </c>
      <c r="F36" s="275">
        <v>31.04</v>
      </c>
      <c r="G36" s="275">
        <v>23</v>
      </c>
      <c r="H36" s="275">
        <v>5.69</v>
      </c>
      <c r="I36" s="275">
        <v>0</v>
      </c>
      <c r="J36" s="275">
        <v>0</v>
      </c>
      <c r="K36" s="275">
        <f>'Pri Sec_outstanding_6'!E36+NPS_OS_8!E36</f>
        <v>260</v>
      </c>
      <c r="L36" s="275">
        <f>'Pri Sec_outstanding_6'!F36+NPS_OS_8!F36</f>
        <v>37</v>
      </c>
      <c r="M36" s="275">
        <v>260</v>
      </c>
      <c r="N36" s="275">
        <v>37</v>
      </c>
      <c r="O36" s="220"/>
      <c r="P36" s="220"/>
    </row>
    <row r="37" spans="1:16" ht="12.75" customHeight="1" x14ac:dyDescent="0.2">
      <c r="A37" s="175">
        <v>31</v>
      </c>
      <c r="B37" s="136" t="s">
        <v>40</v>
      </c>
      <c r="C37" s="273"/>
      <c r="D37" s="273"/>
      <c r="E37" s="275">
        <v>0</v>
      </c>
      <c r="F37" s="275">
        <v>0</v>
      </c>
      <c r="G37" s="275">
        <v>0</v>
      </c>
      <c r="H37" s="275">
        <v>0</v>
      </c>
      <c r="I37" s="275">
        <v>0</v>
      </c>
      <c r="J37" s="275">
        <v>0</v>
      </c>
      <c r="K37" s="275">
        <f>'Pri Sec_outstanding_6'!E37+NPS_OS_8!E37</f>
        <v>0</v>
      </c>
      <c r="L37" s="275">
        <f>'Pri Sec_outstanding_6'!F37+NPS_OS_8!F37</f>
        <v>0</v>
      </c>
      <c r="M37" s="275">
        <v>0</v>
      </c>
      <c r="N37" s="275">
        <v>0</v>
      </c>
      <c r="O37" s="220"/>
      <c r="P37" s="220"/>
    </row>
    <row r="38" spans="1:16" ht="12.75" customHeight="1" x14ac:dyDescent="0.2">
      <c r="A38" s="175">
        <v>32</v>
      </c>
      <c r="B38" s="136" t="s">
        <v>41</v>
      </c>
      <c r="C38" s="273"/>
      <c r="D38" s="273"/>
      <c r="E38" s="275">
        <v>0</v>
      </c>
      <c r="F38" s="275">
        <v>0</v>
      </c>
      <c r="G38" s="275">
        <v>0</v>
      </c>
      <c r="H38" s="275">
        <v>0</v>
      </c>
      <c r="I38" s="275">
        <v>0</v>
      </c>
      <c r="J38" s="275">
        <v>0</v>
      </c>
      <c r="K38" s="275">
        <f>'Pri Sec_outstanding_6'!E38+NPS_OS_8!E38</f>
        <v>0</v>
      </c>
      <c r="L38" s="275">
        <f>'Pri Sec_outstanding_6'!F38+NPS_OS_8!F38</f>
        <v>0</v>
      </c>
      <c r="M38" s="275">
        <v>0</v>
      </c>
      <c r="N38" s="275">
        <v>0</v>
      </c>
      <c r="O38" s="220"/>
      <c r="P38" s="220"/>
    </row>
    <row r="39" spans="1:16" ht="12.75" customHeight="1" x14ac:dyDescent="0.2">
      <c r="A39" s="175">
        <v>33</v>
      </c>
      <c r="B39" s="136" t="s">
        <v>42</v>
      </c>
      <c r="C39" s="273"/>
      <c r="D39" s="273"/>
      <c r="E39" s="275">
        <v>0</v>
      </c>
      <c r="F39" s="275">
        <v>0</v>
      </c>
      <c r="G39" s="275">
        <v>0</v>
      </c>
      <c r="H39" s="275">
        <v>0</v>
      </c>
      <c r="I39" s="275">
        <v>0</v>
      </c>
      <c r="J39" s="275">
        <v>0</v>
      </c>
      <c r="K39" s="275">
        <f>'Pri Sec_outstanding_6'!E39+NPS_OS_8!E39</f>
        <v>0</v>
      </c>
      <c r="L39" s="275">
        <f>'Pri Sec_outstanding_6'!F39+NPS_OS_8!F39</f>
        <v>0</v>
      </c>
      <c r="M39" s="275">
        <v>0</v>
      </c>
      <c r="N39" s="275">
        <v>0</v>
      </c>
      <c r="O39" s="220"/>
      <c r="P39" s="220"/>
    </row>
    <row r="40" spans="1:16" ht="12.75" customHeight="1" x14ac:dyDescent="0.2">
      <c r="A40" s="175">
        <v>34</v>
      </c>
      <c r="B40" s="136" t="s">
        <v>43</v>
      </c>
      <c r="C40" s="273"/>
      <c r="D40" s="273"/>
      <c r="E40" s="275">
        <v>0</v>
      </c>
      <c r="F40" s="275">
        <v>0</v>
      </c>
      <c r="G40" s="275">
        <v>0</v>
      </c>
      <c r="H40" s="275">
        <v>0</v>
      </c>
      <c r="I40" s="275">
        <v>0</v>
      </c>
      <c r="J40" s="275">
        <v>0</v>
      </c>
      <c r="K40" s="275">
        <f>'Pri Sec_outstanding_6'!E40+NPS_OS_8!E40</f>
        <v>0</v>
      </c>
      <c r="L40" s="275">
        <f>'Pri Sec_outstanding_6'!F40+NPS_OS_8!F40</f>
        <v>0</v>
      </c>
      <c r="M40" s="275">
        <v>0</v>
      </c>
      <c r="N40" s="275">
        <v>0</v>
      </c>
      <c r="O40" s="220"/>
      <c r="P40" s="220"/>
    </row>
    <row r="41" spans="1:16" ht="12.75" customHeight="1" x14ac:dyDescent="0.2">
      <c r="A41" s="163"/>
      <c r="B41" s="144" t="s">
        <v>118</v>
      </c>
      <c r="C41" s="276"/>
      <c r="D41" s="276"/>
      <c r="E41" s="284">
        <f t="shared" ref="E41" si="1">SUM(E19:E40)</f>
        <v>982</v>
      </c>
      <c r="F41" s="284">
        <f t="shared" ref="F41:N41" si="2">SUM(F19:F40)</f>
        <v>6067.1900000000005</v>
      </c>
      <c r="G41" s="284">
        <f t="shared" si="2"/>
        <v>335</v>
      </c>
      <c r="H41" s="284">
        <f t="shared" si="2"/>
        <v>1951.71</v>
      </c>
      <c r="I41" s="284">
        <f t="shared" si="2"/>
        <v>0</v>
      </c>
      <c r="J41" s="284">
        <f t="shared" si="2"/>
        <v>0</v>
      </c>
      <c r="K41" s="284">
        <f t="shared" si="2"/>
        <v>4055</v>
      </c>
      <c r="L41" s="284">
        <f t="shared" si="2"/>
        <v>16531.150000000001</v>
      </c>
      <c r="M41" s="284">
        <f t="shared" si="2"/>
        <v>1621</v>
      </c>
      <c r="N41" s="284">
        <f t="shared" si="2"/>
        <v>6619.79</v>
      </c>
      <c r="O41" s="220"/>
      <c r="P41" s="220"/>
    </row>
    <row r="42" spans="1:16" ht="12.75" customHeight="1" x14ac:dyDescent="0.2">
      <c r="A42" s="163"/>
      <c r="B42" s="144" t="s">
        <v>45</v>
      </c>
      <c r="C42" s="276"/>
      <c r="D42" s="276"/>
      <c r="E42" s="284">
        <f t="shared" ref="E42" si="3">E41+E18</f>
        <v>4943</v>
      </c>
      <c r="F42" s="284">
        <f t="shared" ref="F42:N42" si="4">F41+F18</f>
        <v>30670.120000000003</v>
      </c>
      <c r="G42" s="284">
        <f t="shared" si="4"/>
        <v>1738</v>
      </c>
      <c r="H42" s="284">
        <f t="shared" si="4"/>
        <v>10221.560000000001</v>
      </c>
      <c r="I42" s="284">
        <f t="shared" si="4"/>
        <v>0</v>
      </c>
      <c r="J42" s="284">
        <f t="shared" si="4"/>
        <v>0</v>
      </c>
      <c r="K42" s="284">
        <f t="shared" si="4"/>
        <v>66946</v>
      </c>
      <c r="L42" s="284">
        <f t="shared" si="4"/>
        <v>260576.68999999997</v>
      </c>
      <c r="M42" s="284">
        <f t="shared" si="4"/>
        <v>18516</v>
      </c>
      <c r="N42" s="284">
        <f t="shared" si="4"/>
        <v>72763.73</v>
      </c>
      <c r="O42" s="220"/>
      <c r="P42" s="220"/>
    </row>
    <row r="43" spans="1:16" ht="12.75" customHeight="1" x14ac:dyDescent="0.2">
      <c r="A43" s="175">
        <v>35</v>
      </c>
      <c r="B43" s="136" t="s">
        <v>46</v>
      </c>
      <c r="C43" s="273"/>
      <c r="D43" s="273"/>
      <c r="E43" s="275">
        <v>11</v>
      </c>
      <c r="F43" s="275">
        <v>71</v>
      </c>
      <c r="G43" s="275">
        <v>4</v>
      </c>
      <c r="H43" s="275">
        <v>45</v>
      </c>
      <c r="I43" s="275">
        <v>0</v>
      </c>
      <c r="J43" s="275">
        <v>0</v>
      </c>
      <c r="K43" s="275">
        <f>'Pri Sec_outstanding_6'!E43+NPS_OS_8!E43</f>
        <v>328</v>
      </c>
      <c r="L43" s="275">
        <f>'Pri Sec_outstanding_6'!F43+NPS_OS_8!F43</f>
        <v>688</v>
      </c>
      <c r="M43" s="275">
        <v>98</v>
      </c>
      <c r="N43" s="275">
        <v>206</v>
      </c>
      <c r="O43" s="220"/>
      <c r="P43" s="220"/>
    </row>
    <row r="44" spans="1:16" ht="12.75" customHeight="1" x14ac:dyDescent="0.2">
      <c r="A44" s="175">
        <v>36</v>
      </c>
      <c r="B44" s="136" t="s">
        <v>47</v>
      </c>
      <c r="C44" s="273"/>
      <c r="D44" s="273"/>
      <c r="E44" s="292">
        <v>121</v>
      </c>
      <c r="F44" s="292">
        <v>673.9</v>
      </c>
      <c r="G44" s="292">
        <v>45</v>
      </c>
      <c r="H44" s="292">
        <v>224.63</v>
      </c>
      <c r="I44" s="292">
        <v>0</v>
      </c>
      <c r="J44" s="292">
        <v>0</v>
      </c>
      <c r="K44" s="292">
        <f>'Pri Sec_outstanding_6'!E44+NPS_OS_8!E44</f>
        <v>3020</v>
      </c>
      <c r="L44" s="292">
        <f>'Pri Sec_outstanding_6'!F44+NPS_OS_8!F44</f>
        <v>6684</v>
      </c>
      <c r="M44" s="292">
        <v>918</v>
      </c>
      <c r="N44" s="275">
        <v>2341.79</v>
      </c>
      <c r="O44" s="220"/>
      <c r="P44" s="220"/>
    </row>
    <row r="45" spans="1:16" ht="12.75" customHeight="1" x14ac:dyDescent="0.2">
      <c r="A45" s="163"/>
      <c r="B45" s="144" t="s">
        <v>48</v>
      </c>
      <c r="C45" s="276"/>
      <c r="D45" s="288"/>
      <c r="E45" s="293">
        <f t="shared" ref="E45:N45" si="5">E44+E43</f>
        <v>132</v>
      </c>
      <c r="F45" s="293">
        <f t="shared" si="5"/>
        <v>744.9</v>
      </c>
      <c r="G45" s="293">
        <f t="shared" si="5"/>
        <v>49</v>
      </c>
      <c r="H45" s="293">
        <f t="shared" si="5"/>
        <v>269.63</v>
      </c>
      <c r="I45" s="293">
        <f t="shared" si="5"/>
        <v>0</v>
      </c>
      <c r="J45" s="293">
        <f t="shared" si="5"/>
        <v>0</v>
      </c>
      <c r="K45" s="293">
        <f t="shared" si="5"/>
        <v>3348</v>
      </c>
      <c r="L45" s="293">
        <f t="shared" si="5"/>
        <v>7372</v>
      </c>
      <c r="M45" s="293">
        <f t="shared" si="5"/>
        <v>1016</v>
      </c>
      <c r="N45" s="290">
        <f t="shared" si="5"/>
        <v>2547.79</v>
      </c>
      <c r="O45" s="220"/>
      <c r="P45" s="220"/>
    </row>
    <row r="46" spans="1:16" ht="12.75" customHeight="1" x14ac:dyDescent="0.2">
      <c r="A46" s="175">
        <v>37</v>
      </c>
      <c r="B46" s="136" t="s">
        <v>49</v>
      </c>
      <c r="C46" s="273"/>
      <c r="D46" s="289"/>
      <c r="E46" s="294">
        <v>0</v>
      </c>
      <c r="F46" s="294">
        <v>0</v>
      </c>
      <c r="G46" s="294">
        <v>0</v>
      </c>
      <c r="H46" s="294">
        <v>0</v>
      </c>
      <c r="I46" s="294">
        <v>0</v>
      </c>
      <c r="J46" s="294">
        <v>0</v>
      </c>
      <c r="K46" s="294">
        <f>'Pri Sec_outstanding_6'!E46+NPS_OS_8!E46</f>
        <v>56</v>
      </c>
      <c r="L46" s="294">
        <f>'Pri Sec_outstanding_6'!F46+NPS_OS_8!F46</f>
        <v>166</v>
      </c>
      <c r="M46" s="294">
        <v>0</v>
      </c>
      <c r="N46" s="291">
        <v>0</v>
      </c>
      <c r="O46" s="220"/>
      <c r="P46" s="220"/>
    </row>
    <row r="47" spans="1:16" ht="12.75" customHeight="1" x14ac:dyDescent="0.2">
      <c r="A47" s="163"/>
      <c r="B47" s="144" t="s">
        <v>50</v>
      </c>
      <c r="C47" s="276"/>
      <c r="D47" s="288"/>
      <c r="E47" s="293">
        <f t="shared" ref="E47:N47" si="6">E46</f>
        <v>0</v>
      </c>
      <c r="F47" s="293">
        <f t="shared" si="6"/>
        <v>0</v>
      </c>
      <c r="G47" s="293">
        <f t="shared" si="6"/>
        <v>0</v>
      </c>
      <c r="H47" s="293">
        <f t="shared" si="6"/>
        <v>0</v>
      </c>
      <c r="I47" s="293">
        <f t="shared" si="6"/>
        <v>0</v>
      </c>
      <c r="J47" s="293">
        <f t="shared" si="6"/>
        <v>0</v>
      </c>
      <c r="K47" s="293">
        <f t="shared" si="6"/>
        <v>56</v>
      </c>
      <c r="L47" s="293">
        <f t="shared" si="6"/>
        <v>166</v>
      </c>
      <c r="M47" s="293">
        <f t="shared" si="6"/>
        <v>0</v>
      </c>
      <c r="N47" s="290">
        <f t="shared" si="6"/>
        <v>0</v>
      </c>
      <c r="O47" s="220"/>
      <c r="P47" s="220"/>
    </row>
    <row r="48" spans="1:16" ht="12.75" customHeight="1" x14ac:dyDescent="0.2">
      <c r="A48" s="175">
        <v>38</v>
      </c>
      <c r="B48" s="136" t="s">
        <v>51</v>
      </c>
      <c r="C48" s="273"/>
      <c r="D48" s="289"/>
      <c r="E48" s="294">
        <v>0</v>
      </c>
      <c r="F48" s="294">
        <v>0</v>
      </c>
      <c r="G48" s="294">
        <v>0</v>
      </c>
      <c r="H48" s="294">
        <v>0</v>
      </c>
      <c r="I48" s="294">
        <v>0</v>
      </c>
      <c r="J48" s="294">
        <v>0</v>
      </c>
      <c r="K48" s="294">
        <f>'Pri Sec_outstanding_6'!E48+NPS_OS_8!E48</f>
        <v>0</v>
      </c>
      <c r="L48" s="294">
        <f>'Pri Sec_outstanding_6'!F48+NPS_OS_8!F48</f>
        <v>0</v>
      </c>
      <c r="M48" s="294">
        <v>0</v>
      </c>
      <c r="N48" s="291">
        <v>0</v>
      </c>
      <c r="O48" s="220"/>
      <c r="P48" s="220"/>
    </row>
    <row r="49" spans="1:16" ht="12.75" customHeight="1" x14ac:dyDescent="0.2">
      <c r="A49" s="175">
        <v>39</v>
      </c>
      <c r="B49" s="136" t="s">
        <v>52</v>
      </c>
      <c r="C49" s="273"/>
      <c r="D49" s="289"/>
      <c r="E49" s="294">
        <v>0</v>
      </c>
      <c r="F49" s="295">
        <v>0</v>
      </c>
      <c r="G49" s="294">
        <v>0</v>
      </c>
      <c r="H49" s="295">
        <v>0</v>
      </c>
      <c r="I49" s="294">
        <v>0</v>
      </c>
      <c r="J49" s="294">
        <v>0</v>
      </c>
      <c r="K49" s="294">
        <f>'Pri Sec_outstanding_6'!E49+NPS_OS_8!E49</f>
        <v>0</v>
      </c>
      <c r="L49" s="294">
        <f>'Pri Sec_outstanding_6'!F49+NPS_OS_8!F49</f>
        <v>0</v>
      </c>
      <c r="M49" s="294">
        <v>0</v>
      </c>
      <c r="N49" s="291">
        <v>0</v>
      </c>
      <c r="O49" s="220"/>
      <c r="P49" s="220"/>
    </row>
    <row r="50" spans="1:16" ht="12.75" customHeight="1" x14ac:dyDescent="0.2">
      <c r="A50" s="175">
        <v>40</v>
      </c>
      <c r="B50" s="136" t="s">
        <v>53</v>
      </c>
      <c r="C50" s="273"/>
      <c r="D50" s="289"/>
      <c r="E50" s="294">
        <v>0</v>
      </c>
      <c r="F50" s="295">
        <v>0</v>
      </c>
      <c r="G50" s="294">
        <v>0</v>
      </c>
      <c r="H50" s="295">
        <v>0</v>
      </c>
      <c r="I50" s="294">
        <v>0</v>
      </c>
      <c r="J50" s="294">
        <v>0</v>
      </c>
      <c r="K50" s="294">
        <f>'Pri Sec_outstanding_6'!E50+NPS_OS_8!E50</f>
        <v>355</v>
      </c>
      <c r="L50" s="294">
        <f>'Pri Sec_outstanding_6'!F50+NPS_OS_8!F50</f>
        <v>101.15</v>
      </c>
      <c r="M50" s="294">
        <v>355</v>
      </c>
      <c r="N50" s="291">
        <v>101.15</v>
      </c>
      <c r="O50" s="220"/>
      <c r="P50" s="220"/>
    </row>
    <row r="51" spans="1:16" ht="12.75" customHeight="1" x14ac:dyDescent="0.2">
      <c r="A51" s="175">
        <v>41</v>
      </c>
      <c r="B51" s="136" t="s">
        <v>54</v>
      </c>
      <c r="C51" s="273"/>
      <c r="D51" s="289"/>
      <c r="E51" s="294">
        <v>0</v>
      </c>
      <c r="F51" s="294">
        <v>0</v>
      </c>
      <c r="G51" s="294">
        <v>0</v>
      </c>
      <c r="H51" s="294">
        <v>0</v>
      </c>
      <c r="I51" s="294">
        <v>0</v>
      </c>
      <c r="J51" s="294">
        <v>0</v>
      </c>
      <c r="K51" s="294">
        <f>'Pri Sec_outstanding_6'!E51+NPS_OS_8!E51</f>
        <v>0</v>
      </c>
      <c r="L51" s="294">
        <f>'Pri Sec_outstanding_6'!F51+NPS_OS_8!F51</f>
        <v>0</v>
      </c>
      <c r="M51" s="294">
        <v>0</v>
      </c>
      <c r="N51" s="291">
        <v>0</v>
      </c>
      <c r="O51" s="220"/>
      <c r="P51" s="220"/>
    </row>
    <row r="52" spans="1:16" ht="12.75" customHeight="1" x14ac:dyDescent="0.2">
      <c r="A52" s="175">
        <v>42</v>
      </c>
      <c r="B52" s="136" t="s">
        <v>55</v>
      </c>
      <c r="C52" s="273"/>
      <c r="D52" s="289"/>
      <c r="E52" s="294">
        <v>0</v>
      </c>
      <c r="F52" s="294">
        <v>0</v>
      </c>
      <c r="G52" s="294">
        <v>0</v>
      </c>
      <c r="H52" s="294">
        <v>0</v>
      </c>
      <c r="I52" s="294">
        <v>0</v>
      </c>
      <c r="J52" s="294">
        <v>0</v>
      </c>
      <c r="K52" s="294">
        <f>'Pri Sec_outstanding_6'!E52+NPS_OS_8!E52</f>
        <v>0</v>
      </c>
      <c r="L52" s="294">
        <f>'Pri Sec_outstanding_6'!F52+NPS_OS_8!F52</f>
        <v>0</v>
      </c>
      <c r="M52" s="294">
        <v>0</v>
      </c>
      <c r="N52" s="291">
        <v>0</v>
      </c>
      <c r="O52" s="220"/>
      <c r="P52" s="220"/>
    </row>
    <row r="53" spans="1:16" ht="12.75" customHeight="1" x14ac:dyDescent="0.2">
      <c r="A53" s="175">
        <v>43</v>
      </c>
      <c r="B53" s="136" t="s">
        <v>56</v>
      </c>
      <c r="C53" s="273"/>
      <c r="D53" s="289"/>
      <c r="E53" s="294">
        <v>0</v>
      </c>
      <c r="F53" s="294">
        <v>0</v>
      </c>
      <c r="G53" s="294">
        <v>0</v>
      </c>
      <c r="H53" s="294">
        <v>0</v>
      </c>
      <c r="I53" s="294">
        <v>0</v>
      </c>
      <c r="J53" s="294">
        <v>0</v>
      </c>
      <c r="K53" s="294">
        <f>'Pri Sec_outstanding_6'!E53+NPS_OS_8!E53</f>
        <v>0</v>
      </c>
      <c r="L53" s="294">
        <f>'Pri Sec_outstanding_6'!F53+NPS_OS_8!F53</f>
        <v>0</v>
      </c>
      <c r="M53" s="294">
        <v>0</v>
      </c>
      <c r="N53" s="291">
        <v>0</v>
      </c>
      <c r="O53" s="220"/>
      <c r="P53" s="220"/>
    </row>
    <row r="54" spans="1:16" ht="12.75" customHeight="1" x14ac:dyDescent="0.2">
      <c r="A54" s="175">
        <v>44</v>
      </c>
      <c r="B54" s="136" t="s">
        <v>57</v>
      </c>
      <c r="C54" s="273"/>
      <c r="D54" s="273"/>
      <c r="E54" s="283">
        <v>0</v>
      </c>
      <c r="F54" s="283">
        <v>0</v>
      </c>
      <c r="G54" s="283">
        <v>0</v>
      </c>
      <c r="H54" s="283">
        <v>0</v>
      </c>
      <c r="I54" s="283">
        <v>0</v>
      </c>
      <c r="J54" s="283">
        <v>0</v>
      </c>
      <c r="K54" s="283">
        <f>'Pri Sec_outstanding_6'!E54+NPS_OS_8!E54</f>
        <v>0</v>
      </c>
      <c r="L54" s="283">
        <f>'Pri Sec_outstanding_6'!F54+NPS_OS_8!F54</f>
        <v>0</v>
      </c>
      <c r="M54" s="283">
        <v>0</v>
      </c>
      <c r="N54" s="275">
        <v>0</v>
      </c>
      <c r="O54" s="220"/>
      <c r="P54" s="220"/>
    </row>
    <row r="55" spans="1:16" ht="12.75" customHeight="1" x14ac:dyDescent="0.2">
      <c r="A55" s="175">
        <v>45</v>
      </c>
      <c r="B55" s="136" t="s">
        <v>58</v>
      </c>
      <c r="C55" s="273"/>
      <c r="D55" s="273"/>
      <c r="E55" s="275">
        <v>0</v>
      </c>
      <c r="F55" s="275">
        <v>0</v>
      </c>
      <c r="G55" s="275">
        <v>0</v>
      </c>
      <c r="H55" s="275">
        <v>0</v>
      </c>
      <c r="I55" s="275">
        <v>0</v>
      </c>
      <c r="J55" s="275">
        <v>0</v>
      </c>
      <c r="K55" s="275">
        <f>'Pri Sec_outstanding_6'!E55+NPS_OS_8!E55</f>
        <v>0</v>
      </c>
      <c r="L55" s="275">
        <f>'Pri Sec_outstanding_6'!F55+NPS_OS_8!F55</f>
        <v>0</v>
      </c>
      <c r="M55" s="275">
        <v>0</v>
      </c>
      <c r="N55" s="275">
        <v>0</v>
      </c>
      <c r="O55" s="220"/>
      <c r="P55" s="220"/>
    </row>
    <row r="56" spans="1:16" ht="12.75" customHeight="1" x14ac:dyDescent="0.2">
      <c r="A56" s="163"/>
      <c r="B56" s="144" t="s">
        <v>59</v>
      </c>
      <c r="C56" s="276"/>
      <c r="D56" s="276"/>
      <c r="E56" s="284">
        <f t="shared" ref="E56:N56" si="7">SUM(E48:E55)</f>
        <v>0</v>
      </c>
      <c r="F56" s="284">
        <f t="shared" si="7"/>
        <v>0</v>
      </c>
      <c r="G56" s="284">
        <f t="shared" si="7"/>
        <v>0</v>
      </c>
      <c r="H56" s="284">
        <f t="shared" si="7"/>
        <v>0</v>
      </c>
      <c r="I56" s="284">
        <f t="shared" si="7"/>
        <v>0</v>
      </c>
      <c r="J56" s="284">
        <f t="shared" si="7"/>
        <v>0</v>
      </c>
      <c r="K56" s="284">
        <f t="shared" si="7"/>
        <v>355</v>
      </c>
      <c r="L56" s="284">
        <f t="shared" si="7"/>
        <v>101.15</v>
      </c>
      <c r="M56" s="284">
        <f t="shared" si="7"/>
        <v>355</v>
      </c>
      <c r="N56" s="284">
        <f t="shared" si="7"/>
        <v>101.15</v>
      </c>
      <c r="O56" s="220"/>
      <c r="P56" s="220"/>
    </row>
    <row r="57" spans="1:16" ht="12.75" customHeight="1" x14ac:dyDescent="0.2">
      <c r="A57" s="276"/>
      <c r="B57" s="276" t="s">
        <v>7</v>
      </c>
      <c r="C57" s="276"/>
      <c r="D57" s="276"/>
      <c r="E57" s="284">
        <f t="shared" ref="E57:N57" si="8">E56+E47+E45+E42</f>
        <v>5075</v>
      </c>
      <c r="F57" s="284">
        <f t="shared" si="8"/>
        <v>31415.020000000004</v>
      </c>
      <c r="G57" s="284">
        <f t="shared" si="8"/>
        <v>1787</v>
      </c>
      <c r="H57" s="284">
        <f t="shared" si="8"/>
        <v>10491.19</v>
      </c>
      <c r="I57" s="284">
        <f t="shared" si="8"/>
        <v>0</v>
      </c>
      <c r="J57" s="284">
        <f t="shared" si="8"/>
        <v>0</v>
      </c>
      <c r="K57" s="284">
        <f t="shared" si="8"/>
        <v>70705</v>
      </c>
      <c r="L57" s="284">
        <f t="shared" si="8"/>
        <v>268215.83999999997</v>
      </c>
      <c r="M57" s="284">
        <f t="shared" si="8"/>
        <v>19887</v>
      </c>
      <c r="N57" s="284">
        <f t="shared" si="8"/>
        <v>75412.67</v>
      </c>
      <c r="O57" s="220"/>
      <c r="P57" s="220"/>
    </row>
    <row r="58" spans="1:16" ht="12.75" customHeight="1" x14ac:dyDescent="0.2">
      <c r="A58" s="232"/>
      <c r="B58" s="232"/>
      <c r="C58" s="220"/>
      <c r="D58" s="220"/>
      <c r="E58" s="220"/>
      <c r="F58" s="221" t="s">
        <v>62</v>
      </c>
      <c r="G58" s="220"/>
      <c r="H58" s="220"/>
      <c r="I58" s="220"/>
      <c r="J58" s="220"/>
      <c r="K58" s="220"/>
      <c r="L58" s="220"/>
      <c r="M58" s="220"/>
      <c r="N58" s="220"/>
      <c r="O58" s="220"/>
      <c r="P58" s="220"/>
    </row>
    <row r="59" spans="1:16" ht="12.75" customHeight="1" x14ac:dyDescent="0.2">
      <c r="A59" s="232"/>
      <c r="B59" s="232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</row>
    <row r="60" spans="1:16" ht="12.75" customHeight="1" x14ac:dyDescent="0.2">
      <c r="A60" s="232"/>
      <c r="B60" s="232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220"/>
      <c r="N60" s="220"/>
      <c r="O60" s="220"/>
      <c r="P60" s="220"/>
    </row>
    <row r="61" spans="1:16" ht="12.75" customHeight="1" x14ac:dyDescent="0.2">
      <c r="A61" s="232"/>
      <c r="B61" s="232"/>
      <c r="C61" s="220"/>
      <c r="D61" s="220"/>
      <c r="E61" s="220"/>
      <c r="F61" s="220"/>
      <c r="G61" s="220"/>
      <c r="H61" s="220"/>
      <c r="I61" s="220"/>
      <c r="J61" s="220"/>
      <c r="K61" s="220"/>
      <c r="L61" s="220"/>
      <c r="M61" s="220"/>
      <c r="N61" s="220"/>
      <c r="O61" s="220"/>
      <c r="P61" s="220"/>
    </row>
    <row r="62" spans="1:16" ht="12.75" customHeight="1" x14ac:dyDescent="0.2">
      <c r="A62" s="232"/>
      <c r="B62" s="232"/>
      <c r="C62" s="220"/>
      <c r="D62" s="220"/>
      <c r="E62" s="220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</row>
    <row r="63" spans="1:16" ht="12.75" customHeight="1" x14ac:dyDescent="0.2">
      <c r="A63" s="232"/>
      <c r="B63" s="232"/>
      <c r="C63" s="220"/>
      <c r="D63" s="220"/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</row>
    <row r="64" spans="1:16" ht="12.75" customHeight="1" x14ac:dyDescent="0.2">
      <c r="A64" s="232"/>
      <c r="B64" s="232"/>
      <c r="C64" s="220"/>
      <c r="D64" s="220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</row>
    <row r="65" spans="1:16" ht="12.75" customHeight="1" x14ac:dyDescent="0.2">
      <c r="A65" s="232"/>
      <c r="B65" s="232"/>
      <c r="C65" s="220"/>
      <c r="D65" s="220"/>
      <c r="E65" s="220"/>
      <c r="F65" s="220"/>
      <c r="G65" s="220"/>
      <c r="H65" s="220"/>
      <c r="I65" s="220"/>
      <c r="J65" s="220"/>
      <c r="K65" s="220"/>
      <c r="L65" s="220"/>
      <c r="M65" s="220"/>
      <c r="N65" s="220"/>
      <c r="O65" s="220"/>
      <c r="P65" s="220"/>
    </row>
    <row r="66" spans="1:16" ht="12.75" customHeight="1" x14ac:dyDescent="0.2">
      <c r="A66" s="232"/>
      <c r="B66" s="232"/>
      <c r="C66" s="220"/>
      <c r="D66" s="220"/>
      <c r="E66" s="220"/>
      <c r="F66" s="220"/>
      <c r="G66" s="220"/>
      <c r="H66" s="220"/>
      <c r="I66" s="220"/>
      <c r="J66" s="220"/>
      <c r="K66" s="220"/>
      <c r="L66" s="220"/>
      <c r="M66" s="220"/>
      <c r="N66" s="220"/>
      <c r="O66" s="220"/>
      <c r="P66" s="220"/>
    </row>
    <row r="67" spans="1:16" ht="12.75" customHeight="1" x14ac:dyDescent="0.2">
      <c r="A67" s="232"/>
      <c r="B67" s="232"/>
      <c r="C67" s="220"/>
      <c r="D67" s="220"/>
      <c r="E67" s="220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</row>
    <row r="68" spans="1:16" ht="12.75" customHeight="1" x14ac:dyDescent="0.2">
      <c r="A68" s="232"/>
      <c r="B68" s="232"/>
      <c r="C68" s="220"/>
      <c r="D68" s="220"/>
      <c r="E68" s="220"/>
      <c r="F68" s="220"/>
      <c r="G68" s="220"/>
      <c r="H68" s="220"/>
      <c r="I68" s="220"/>
      <c r="J68" s="220"/>
      <c r="K68" s="220"/>
      <c r="L68" s="220"/>
      <c r="M68" s="220"/>
      <c r="N68" s="220"/>
      <c r="O68" s="220"/>
      <c r="P68" s="220"/>
    </row>
    <row r="69" spans="1:16" ht="12.75" customHeight="1" x14ac:dyDescent="0.2">
      <c r="A69" s="232"/>
      <c r="B69" s="232"/>
      <c r="C69" s="220"/>
      <c r="D69" s="220"/>
      <c r="E69" s="220"/>
      <c r="F69" s="220"/>
      <c r="G69" s="220"/>
      <c r="H69" s="220"/>
      <c r="I69" s="220"/>
      <c r="J69" s="220"/>
      <c r="K69" s="220"/>
      <c r="L69" s="220"/>
      <c r="M69" s="220"/>
      <c r="N69" s="220"/>
      <c r="O69" s="220"/>
      <c r="P69" s="220"/>
    </row>
    <row r="70" spans="1:16" ht="12.75" customHeight="1" x14ac:dyDescent="0.2">
      <c r="A70" s="232"/>
      <c r="B70" s="232"/>
      <c r="C70" s="220"/>
      <c r="D70" s="220"/>
      <c r="E70" s="220"/>
      <c r="F70" s="220"/>
      <c r="G70" s="220"/>
      <c r="H70" s="220"/>
      <c r="I70" s="220"/>
      <c r="J70" s="220"/>
      <c r="K70" s="220"/>
      <c r="L70" s="220"/>
      <c r="M70" s="220"/>
      <c r="N70" s="220"/>
      <c r="O70" s="220"/>
      <c r="P70" s="220"/>
    </row>
    <row r="71" spans="1:16" ht="12.75" customHeight="1" x14ac:dyDescent="0.2">
      <c r="A71" s="232"/>
      <c r="B71" s="232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0"/>
      <c r="N71" s="220"/>
      <c r="O71" s="220"/>
      <c r="P71" s="220"/>
    </row>
    <row r="72" spans="1:16" ht="12.75" customHeight="1" x14ac:dyDescent="0.2">
      <c r="A72" s="232"/>
      <c r="B72" s="232"/>
      <c r="C72" s="220"/>
      <c r="D72" s="220"/>
      <c r="E72" s="220"/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</row>
    <row r="73" spans="1:16" ht="12.75" customHeight="1" x14ac:dyDescent="0.2">
      <c r="A73" s="232"/>
      <c r="B73" s="232"/>
      <c r="C73" s="220"/>
      <c r="D73" s="220"/>
      <c r="E73" s="220"/>
      <c r="F73" s="220"/>
      <c r="G73" s="220"/>
      <c r="H73" s="220"/>
      <c r="I73" s="220"/>
      <c r="J73" s="220"/>
      <c r="K73" s="220"/>
      <c r="L73" s="220"/>
      <c r="M73" s="220"/>
      <c r="N73" s="220"/>
      <c r="O73" s="220"/>
      <c r="P73" s="220"/>
    </row>
    <row r="74" spans="1:16" ht="12.75" customHeight="1" x14ac:dyDescent="0.2">
      <c r="A74" s="232"/>
      <c r="B74" s="232"/>
      <c r="C74" s="220"/>
      <c r="D74" s="220"/>
      <c r="E74" s="220"/>
      <c r="F74" s="220"/>
      <c r="G74" s="220"/>
      <c r="H74" s="220"/>
      <c r="I74" s="220"/>
      <c r="J74" s="220"/>
      <c r="K74" s="220"/>
      <c r="L74" s="220"/>
      <c r="M74" s="220"/>
      <c r="N74" s="220"/>
      <c r="O74" s="220"/>
      <c r="P74" s="220"/>
    </row>
    <row r="75" spans="1:16" ht="12.75" customHeight="1" x14ac:dyDescent="0.2">
      <c r="A75" s="232"/>
      <c r="B75" s="232"/>
      <c r="C75" s="220"/>
      <c r="D75" s="220"/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0"/>
      <c r="P75" s="220"/>
    </row>
    <row r="76" spans="1:16" ht="12.75" customHeight="1" x14ac:dyDescent="0.2">
      <c r="A76" s="232"/>
      <c r="B76" s="232"/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</row>
    <row r="77" spans="1:16" ht="12.75" customHeight="1" x14ac:dyDescent="0.2">
      <c r="A77" s="232"/>
      <c r="B77" s="232"/>
      <c r="C77" s="220"/>
      <c r="D77" s="220"/>
      <c r="E77" s="220"/>
      <c r="F77" s="220"/>
      <c r="G77" s="220"/>
      <c r="H77" s="220"/>
      <c r="I77" s="220"/>
      <c r="J77" s="220"/>
      <c r="K77" s="220"/>
      <c r="L77" s="220"/>
      <c r="M77" s="220"/>
      <c r="N77" s="220"/>
      <c r="O77" s="220"/>
      <c r="P77" s="220"/>
    </row>
    <row r="78" spans="1:16" ht="12.75" customHeight="1" x14ac:dyDescent="0.2">
      <c r="A78" s="232"/>
      <c r="B78" s="232"/>
      <c r="C78" s="220"/>
      <c r="D78" s="220"/>
      <c r="E78" s="220"/>
      <c r="F78" s="220"/>
      <c r="G78" s="220"/>
      <c r="H78" s="220"/>
      <c r="I78" s="220"/>
      <c r="J78" s="220"/>
      <c r="K78" s="220"/>
      <c r="L78" s="220"/>
      <c r="M78" s="220"/>
      <c r="N78" s="220"/>
      <c r="O78" s="220"/>
      <c r="P78" s="220"/>
    </row>
    <row r="79" spans="1:16" ht="12.75" customHeight="1" x14ac:dyDescent="0.2">
      <c r="A79" s="232"/>
      <c r="B79" s="232"/>
      <c r="C79" s="220"/>
      <c r="D79" s="220"/>
      <c r="E79" s="220"/>
      <c r="F79" s="220"/>
      <c r="G79" s="220"/>
      <c r="H79" s="220"/>
      <c r="I79" s="220"/>
      <c r="J79" s="220"/>
      <c r="K79" s="220"/>
      <c r="L79" s="220"/>
      <c r="M79" s="220"/>
      <c r="N79" s="220"/>
      <c r="O79" s="220"/>
      <c r="P79" s="220"/>
    </row>
    <row r="80" spans="1:16" ht="12.75" customHeight="1" x14ac:dyDescent="0.2">
      <c r="A80" s="232"/>
      <c r="B80" s="232"/>
      <c r="C80" s="220"/>
      <c r="D80" s="220"/>
      <c r="E80" s="220"/>
      <c r="F80" s="220"/>
      <c r="G80" s="220"/>
      <c r="H80" s="220"/>
      <c r="I80" s="220"/>
      <c r="J80" s="220"/>
      <c r="K80" s="220"/>
      <c r="L80" s="220"/>
      <c r="M80" s="220"/>
      <c r="N80" s="220"/>
      <c r="O80" s="220"/>
      <c r="P80" s="220"/>
    </row>
    <row r="81" spans="1:16" ht="12.75" customHeight="1" x14ac:dyDescent="0.2">
      <c r="A81" s="232"/>
      <c r="B81" s="232"/>
      <c r="C81" s="220"/>
      <c r="D81" s="220"/>
      <c r="E81" s="220"/>
      <c r="F81" s="220"/>
      <c r="G81" s="220"/>
      <c r="H81" s="220"/>
      <c r="I81" s="220"/>
      <c r="J81" s="220"/>
      <c r="K81" s="220"/>
      <c r="L81" s="220"/>
      <c r="M81" s="220"/>
      <c r="N81" s="220"/>
      <c r="O81" s="220"/>
      <c r="P81" s="220"/>
    </row>
    <row r="82" spans="1:16" ht="12.75" customHeight="1" x14ac:dyDescent="0.2">
      <c r="A82" s="232"/>
      <c r="B82" s="232"/>
      <c r="C82" s="220"/>
      <c r="D82" s="220"/>
      <c r="E82" s="220"/>
      <c r="F82" s="220"/>
      <c r="G82" s="220"/>
      <c r="H82" s="220"/>
      <c r="I82" s="220"/>
      <c r="J82" s="220"/>
      <c r="K82" s="220"/>
      <c r="L82" s="220"/>
      <c r="M82" s="220"/>
      <c r="N82" s="220"/>
      <c r="O82" s="220"/>
      <c r="P82" s="220"/>
    </row>
    <row r="83" spans="1:16" ht="12.75" customHeight="1" x14ac:dyDescent="0.2">
      <c r="A83" s="232"/>
      <c r="B83" s="232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  <c r="P83" s="220"/>
    </row>
    <row r="84" spans="1:16" ht="12.75" customHeight="1" x14ac:dyDescent="0.2">
      <c r="A84" s="232"/>
      <c r="B84" s="232"/>
      <c r="C84" s="220"/>
      <c r="D84" s="220"/>
      <c r="E84" s="220"/>
      <c r="F84" s="220"/>
      <c r="G84" s="220"/>
      <c r="H84" s="220"/>
      <c r="I84" s="220"/>
      <c r="J84" s="220"/>
      <c r="K84" s="220"/>
      <c r="L84" s="220"/>
      <c r="M84" s="220"/>
      <c r="N84" s="220"/>
      <c r="O84" s="220"/>
      <c r="P84" s="220"/>
    </row>
    <row r="85" spans="1:16" ht="12.75" customHeight="1" x14ac:dyDescent="0.2">
      <c r="A85" s="232"/>
      <c r="B85" s="232"/>
      <c r="C85" s="220"/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</row>
    <row r="86" spans="1:16" ht="12.75" customHeight="1" x14ac:dyDescent="0.2">
      <c r="A86" s="232"/>
      <c r="B86" s="232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</row>
    <row r="87" spans="1:16" ht="12.75" customHeight="1" x14ac:dyDescent="0.2">
      <c r="A87" s="232"/>
      <c r="B87" s="232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</row>
    <row r="88" spans="1:16" ht="12.75" customHeight="1" x14ac:dyDescent="0.2">
      <c r="A88" s="232"/>
      <c r="B88" s="232"/>
      <c r="C88" s="220"/>
      <c r="D88" s="220"/>
      <c r="E88" s="220"/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</row>
    <row r="89" spans="1:16" ht="12.75" customHeight="1" x14ac:dyDescent="0.2">
      <c r="A89" s="232"/>
      <c r="B89" s="232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  <c r="P89" s="220"/>
    </row>
    <row r="90" spans="1:16" ht="12.75" customHeight="1" x14ac:dyDescent="0.2">
      <c r="A90" s="232"/>
      <c r="B90" s="232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0"/>
    </row>
    <row r="91" spans="1:16" ht="12.75" customHeight="1" x14ac:dyDescent="0.2">
      <c r="A91" s="232"/>
      <c r="B91" s="232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0"/>
    </row>
    <row r="92" spans="1:16" ht="12.75" customHeight="1" x14ac:dyDescent="0.2">
      <c r="A92" s="232"/>
      <c r="B92" s="232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  <c r="P92" s="220"/>
    </row>
    <row r="93" spans="1:16" ht="12.75" customHeight="1" x14ac:dyDescent="0.2">
      <c r="A93" s="232"/>
      <c r="B93" s="232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20"/>
    </row>
    <row r="94" spans="1:16" ht="12.75" customHeight="1" x14ac:dyDescent="0.2">
      <c r="A94" s="232"/>
      <c r="B94" s="232"/>
      <c r="C94" s="220"/>
      <c r="D94" s="220"/>
      <c r="E94" s="220"/>
      <c r="F94" s="220"/>
      <c r="G94" s="220"/>
      <c r="H94" s="220"/>
      <c r="I94" s="220"/>
      <c r="J94" s="220"/>
      <c r="K94" s="220"/>
      <c r="L94" s="220"/>
      <c r="M94" s="220"/>
      <c r="N94" s="220"/>
      <c r="O94" s="220"/>
      <c r="P94" s="220"/>
    </row>
    <row r="95" spans="1:16" ht="12.75" customHeight="1" x14ac:dyDescent="0.2">
      <c r="A95" s="232"/>
      <c r="B95" s="232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0"/>
    </row>
    <row r="96" spans="1:16" ht="12.75" customHeight="1" x14ac:dyDescent="0.2">
      <c r="A96" s="232"/>
      <c r="B96" s="232"/>
      <c r="C96" s="220"/>
      <c r="D96" s="220"/>
      <c r="E96" s="220"/>
      <c r="F96" s="220"/>
      <c r="G96" s="220"/>
      <c r="H96" s="220"/>
      <c r="I96" s="220"/>
      <c r="J96" s="220"/>
      <c r="K96" s="220"/>
      <c r="L96" s="220"/>
      <c r="M96" s="220"/>
      <c r="N96" s="220"/>
      <c r="O96" s="220"/>
      <c r="P96" s="220"/>
    </row>
    <row r="97" spans="1:16" ht="12.75" customHeight="1" x14ac:dyDescent="0.2">
      <c r="A97" s="232"/>
      <c r="B97" s="232"/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1:16" ht="12.75" customHeight="1" x14ac:dyDescent="0.2">
      <c r="A98" s="232"/>
      <c r="B98" s="232"/>
      <c r="C98" s="220"/>
      <c r="D98" s="220"/>
      <c r="E98" s="220"/>
      <c r="F98" s="220"/>
      <c r="G98" s="220"/>
      <c r="H98" s="220"/>
      <c r="I98" s="220"/>
      <c r="J98" s="220"/>
      <c r="K98" s="220"/>
      <c r="L98" s="220"/>
      <c r="M98" s="220"/>
      <c r="N98" s="220"/>
      <c r="O98" s="220"/>
      <c r="P98" s="220"/>
    </row>
    <row r="99" spans="1:16" ht="12.75" customHeight="1" x14ac:dyDescent="0.2">
      <c r="A99" s="232"/>
      <c r="B99" s="232"/>
      <c r="C99" s="220"/>
      <c r="D99" s="220"/>
      <c r="E99" s="220"/>
      <c r="F99" s="220"/>
      <c r="G99" s="220"/>
      <c r="H99" s="220"/>
      <c r="I99" s="220"/>
      <c r="J99" s="220"/>
      <c r="K99" s="220"/>
      <c r="L99" s="220"/>
      <c r="M99" s="220"/>
      <c r="N99" s="220"/>
      <c r="O99" s="220"/>
      <c r="P99" s="220"/>
    </row>
    <row r="100" spans="1:16" ht="12.75" customHeight="1" x14ac:dyDescent="0.2">
      <c r="A100" s="232"/>
      <c r="B100" s="232"/>
      <c r="C100" s="220"/>
      <c r="D100" s="220"/>
      <c r="E100" s="220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</row>
  </sheetData>
  <mergeCells count="15">
    <mergeCell ref="M4:N4"/>
    <mergeCell ref="I3:J3"/>
    <mergeCell ref="A1:N1"/>
    <mergeCell ref="B2:C2"/>
    <mergeCell ref="K2:L2"/>
    <mergeCell ref="M3:N3"/>
    <mergeCell ref="K3:L3"/>
    <mergeCell ref="C4:D4"/>
    <mergeCell ref="C3:D3"/>
    <mergeCell ref="E3:F3"/>
    <mergeCell ref="G3:H3"/>
    <mergeCell ref="K4:L4"/>
    <mergeCell ref="E4:F4"/>
    <mergeCell ref="G4:H4"/>
    <mergeCell ref="I4:J4"/>
  </mergeCells>
  <conditionalFormatting sqref="O1:P100">
    <cfRule type="cellIs" dxfId="10" priority="2" operator="greaterThan">
      <formula>100</formula>
    </cfRule>
  </conditionalFormatting>
  <conditionalFormatting sqref="O1:P1048576">
    <cfRule type="cellIs" dxfId="9" priority="1" operator="greaterThan">
      <formula>100</formula>
    </cfRule>
  </conditionalFormatting>
  <pageMargins left="0.95" right="0" top="0.75" bottom="0" header="0" footer="0"/>
  <pageSetup paperSize="9" scale="82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100"/>
  <sheetViews>
    <sheetView zoomScaleNormal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E60" sqref="E60:F60"/>
    </sheetView>
  </sheetViews>
  <sheetFormatPr defaultColWidth="14.42578125" defaultRowHeight="15" customHeight="1" x14ac:dyDescent="0.2"/>
  <cols>
    <col min="1" max="1" width="6" style="83" customWidth="1"/>
    <col min="2" max="2" width="22.140625" style="83" customWidth="1"/>
    <col min="3" max="3" width="9.85546875" style="83" customWidth="1"/>
    <col min="4" max="4" width="8.5703125" style="83" customWidth="1"/>
    <col min="5" max="5" width="10.140625" style="83" customWidth="1"/>
    <col min="6" max="6" width="9.140625" style="83" customWidth="1"/>
    <col min="7" max="7" width="10.140625" style="83" customWidth="1"/>
    <col min="8" max="9" width="9.85546875" style="83" customWidth="1"/>
    <col min="10" max="10" width="9.140625" style="83" customWidth="1"/>
    <col min="11" max="11" width="14.42578125" style="169"/>
    <col min="12" max="12" width="14.42578125" style="83"/>
    <col min="13" max="14" width="14.42578125" style="169"/>
    <col min="15" max="16384" width="14.42578125" style="83"/>
  </cols>
  <sheetData>
    <row r="1" spans="1:14" ht="15" customHeight="1" x14ac:dyDescent="0.2">
      <c r="A1" s="465" t="s">
        <v>215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4" ht="15" customHeight="1" x14ac:dyDescent="0.2">
      <c r="A2" s="298"/>
      <c r="B2" s="305" t="s">
        <v>64</v>
      </c>
      <c r="C2" s="306"/>
      <c r="D2" s="306"/>
      <c r="E2" s="307"/>
      <c r="F2" s="307"/>
      <c r="G2" s="308"/>
      <c r="H2" s="307"/>
      <c r="I2" s="477" t="s">
        <v>216</v>
      </c>
      <c r="J2" s="478"/>
    </row>
    <row r="3" spans="1:14" ht="15" customHeight="1" x14ac:dyDescent="0.2">
      <c r="A3" s="407" t="s">
        <v>174</v>
      </c>
      <c r="B3" s="479" t="s">
        <v>3</v>
      </c>
      <c r="C3" s="381" t="s">
        <v>85</v>
      </c>
      <c r="D3" s="405"/>
      <c r="E3" s="405"/>
      <c r="F3" s="398"/>
      <c r="G3" s="381" t="s">
        <v>217</v>
      </c>
      <c r="H3" s="405"/>
      <c r="I3" s="405"/>
      <c r="J3" s="398"/>
    </row>
    <row r="4" spans="1:14" ht="15" customHeight="1" x14ac:dyDescent="0.2">
      <c r="A4" s="402"/>
      <c r="B4" s="480"/>
      <c r="C4" s="381" t="s">
        <v>218</v>
      </c>
      <c r="D4" s="398"/>
      <c r="E4" s="381" t="s">
        <v>219</v>
      </c>
      <c r="F4" s="398"/>
      <c r="G4" s="381" t="s">
        <v>218</v>
      </c>
      <c r="H4" s="398"/>
      <c r="I4" s="381" t="s">
        <v>219</v>
      </c>
      <c r="J4" s="398"/>
    </row>
    <row r="5" spans="1:14" ht="15" customHeight="1" x14ac:dyDescent="0.2">
      <c r="A5" s="285"/>
      <c r="B5" s="304"/>
      <c r="C5" s="135" t="s">
        <v>95</v>
      </c>
      <c r="D5" s="114" t="s">
        <v>96</v>
      </c>
      <c r="E5" s="135" t="s">
        <v>95</v>
      </c>
      <c r="F5" s="135" t="s">
        <v>96</v>
      </c>
      <c r="G5" s="135" t="s">
        <v>95</v>
      </c>
      <c r="H5" s="114" t="s">
        <v>96</v>
      </c>
      <c r="I5" s="135" t="s">
        <v>95</v>
      </c>
      <c r="J5" s="135" t="s">
        <v>96</v>
      </c>
    </row>
    <row r="6" spans="1:14" ht="13.5" customHeight="1" x14ac:dyDescent="0.2">
      <c r="A6" s="175">
        <v>1</v>
      </c>
      <c r="B6" s="136" t="s">
        <v>9</v>
      </c>
      <c r="C6" s="136">
        <v>8321</v>
      </c>
      <c r="D6" s="136">
        <v>405</v>
      </c>
      <c r="E6" s="136">
        <v>3562</v>
      </c>
      <c r="F6" s="136">
        <v>4874</v>
      </c>
      <c r="G6" s="136">
        <v>411</v>
      </c>
      <c r="H6" s="136">
        <v>46</v>
      </c>
      <c r="I6" s="136">
        <v>1308</v>
      </c>
      <c r="J6" s="136">
        <v>1529</v>
      </c>
      <c r="L6" s="169"/>
    </row>
    <row r="7" spans="1:14" ht="13.5" customHeight="1" x14ac:dyDescent="0.2">
      <c r="A7" s="175">
        <v>2</v>
      </c>
      <c r="B7" s="136" t="s">
        <v>10</v>
      </c>
      <c r="C7" s="136">
        <v>21625</v>
      </c>
      <c r="D7" s="136">
        <v>684</v>
      </c>
      <c r="E7" s="136">
        <v>7354</v>
      </c>
      <c r="F7" s="136">
        <v>7478</v>
      </c>
      <c r="G7" s="136">
        <v>501</v>
      </c>
      <c r="H7" s="136">
        <v>25</v>
      </c>
      <c r="I7" s="136">
        <v>4058</v>
      </c>
      <c r="J7" s="136">
        <v>4519</v>
      </c>
      <c r="L7" s="169"/>
    </row>
    <row r="8" spans="1:14" s="371" customFormat="1" ht="13.5" customHeight="1" x14ac:dyDescent="0.2">
      <c r="A8" s="175">
        <v>3</v>
      </c>
      <c r="B8" s="136" t="s">
        <v>11</v>
      </c>
      <c r="C8" s="136">
        <v>989</v>
      </c>
      <c r="D8" s="136">
        <v>10</v>
      </c>
      <c r="E8" s="136">
        <v>1770</v>
      </c>
      <c r="F8" s="136">
        <v>1846</v>
      </c>
      <c r="G8" s="136">
        <v>343</v>
      </c>
      <c r="H8" s="136">
        <v>0</v>
      </c>
      <c r="I8" s="136">
        <v>999</v>
      </c>
      <c r="J8" s="136">
        <v>1218</v>
      </c>
      <c r="K8" s="169"/>
      <c r="L8" s="169"/>
      <c r="M8" s="169"/>
      <c r="N8" s="169"/>
    </row>
    <row r="9" spans="1:14" s="371" customFormat="1" ht="13.5" customHeight="1" x14ac:dyDescent="0.2">
      <c r="A9" s="175">
        <v>4</v>
      </c>
      <c r="B9" s="136" t="s">
        <v>12</v>
      </c>
      <c r="C9" s="136">
        <v>3146</v>
      </c>
      <c r="D9" s="136">
        <v>27.66</v>
      </c>
      <c r="E9" s="136">
        <v>1575</v>
      </c>
      <c r="F9" s="136">
        <v>1318</v>
      </c>
      <c r="G9" s="136">
        <v>62</v>
      </c>
      <c r="H9" s="136">
        <v>3.74</v>
      </c>
      <c r="I9" s="136">
        <v>888</v>
      </c>
      <c r="J9" s="136">
        <v>796</v>
      </c>
      <c r="K9" s="169"/>
      <c r="L9" s="169"/>
      <c r="M9" s="169"/>
      <c r="N9" s="169"/>
    </row>
    <row r="10" spans="1:14" ht="13.5" customHeight="1" x14ac:dyDescent="0.2">
      <c r="A10" s="175">
        <v>5</v>
      </c>
      <c r="B10" s="136" t="s">
        <v>13</v>
      </c>
      <c r="C10" s="136">
        <v>19052</v>
      </c>
      <c r="D10" s="136">
        <v>5238</v>
      </c>
      <c r="E10" s="136">
        <v>11912</v>
      </c>
      <c r="F10" s="136">
        <v>11254</v>
      </c>
      <c r="G10" s="136">
        <v>53</v>
      </c>
      <c r="H10" s="136">
        <v>57</v>
      </c>
      <c r="I10" s="136">
        <v>6939</v>
      </c>
      <c r="J10" s="136">
        <v>6486</v>
      </c>
      <c r="L10" s="169"/>
    </row>
    <row r="11" spans="1:14" ht="13.5" customHeight="1" x14ac:dyDescent="0.2">
      <c r="A11" s="175">
        <v>6</v>
      </c>
      <c r="B11" s="136" t="s">
        <v>14</v>
      </c>
      <c r="C11" s="136">
        <v>7678</v>
      </c>
      <c r="D11" s="136">
        <v>1872</v>
      </c>
      <c r="E11" s="136">
        <v>2634</v>
      </c>
      <c r="F11" s="136">
        <v>2453</v>
      </c>
      <c r="G11" s="136">
        <v>465</v>
      </c>
      <c r="H11" s="136">
        <v>110</v>
      </c>
      <c r="I11" s="136">
        <v>1642</v>
      </c>
      <c r="J11" s="136">
        <v>1658</v>
      </c>
      <c r="L11" s="169"/>
    </row>
    <row r="12" spans="1:14" s="371" customFormat="1" ht="13.5" customHeight="1" x14ac:dyDescent="0.2">
      <c r="A12" s="175">
        <v>7</v>
      </c>
      <c r="B12" s="136" t="s">
        <v>15</v>
      </c>
      <c r="C12" s="136">
        <v>70</v>
      </c>
      <c r="D12" s="136">
        <v>37</v>
      </c>
      <c r="E12" s="136">
        <v>58</v>
      </c>
      <c r="F12" s="136">
        <v>45.56</v>
      </c>
      <c r="G12" s="136">
        <v>19</v>
      </c>
      <c r="H12" s="136">
        <v>16.36</v>
      </c>
      <c r="I12" s="136">
        <v>32</v>
      </c>
      <c r="J12" s="136">
        <v>31</v>
      </c>
      <c r="K12" s="169"/>
      <c r="L12" s="169"/>
      <c r="M12" s="169"/>
      <c r="N12" s="169"/>
    </row>
    <row r="13" spans="1:14" ht="13.5" customHeight="1" x14ac:dyDescent="0.2">
      <c r="A13" s="175">
        <v>8</v>
      </c>
      <c r="B13" s="136" t="s">
        <v>16</v>
      </c>
      <c r="C13" s="136">
        <v>613</v>
      </c>
      <c r="D13" s="136">
        <v>68</v>
      </c>
      <c r="E13" s="136">
        <v>40</v>
      </c>
      <c r="F13" s="136">
        <v>22</v>
      </c>
      <c r="G13" s="136">
        <v>34</v>
      </c>
      <c r="H13" s="136">
        <v>2</v>
      </c>
      <c r="I13" s="136">
        <v>20</v>
      </c>
      <c r="J13" s="136">
        <v>12</v>
      </c>
      <c r="L13" s="169"/>
    </row>
    <row r="14" spans="1:14" ht="13.5" customHeight="1" x14ac:dyDescent="0.2">
      <c r="A14" s="175">
        <v>9</v>
      </c>
      <c r="B14" s="136" t="s">
        <v>17</v>
      </c>
      <c r="C14" s="136">
        <v>20723</v>
      </c>
      <c r="D14" s="136">
        <v>5285.93</v>
      </c>
      <c r="E14" s="136">
        <v>6338</v>
      </c>
      <c r="F14" s="136">
        <v>6458</v>
      </c>
      <c r="G14" s="136">
        <v>420</v>
      </c>
      <c r="H14" s="136">
        <v>67.75</v>
      </c>
      <c r="I14" s="136">
        <v>3604</v>
      </c>
      <c r="J14" s="136">
        <v>5748</v>
      </c>
      <c r="L14" s="169"/>
    </row>
    <row r="15" spans="1:14" s="371" customFormat="1" ht="13.5" customHeight="1" x14ac:dyDescent="0.2">
      <c r="A15" s="175">
        <v>10</v>
      </c>
      <c r="B15" s="136" t="s">
        <v>18</v>
      </c>
      <c r="C15" s="136">
        <v>26904</v>
      </c>
      <c r="D15" s="136">
        <v>4814</v>
      </c>
      <c r="E15" s="136">
        <v>4690</v>
      </c>
      <c r="F15" s="136">
        <v>4341</v>
      </c>
      <c r="G15" s="136">
        <v>1745</v>
      </c>
      <c r="H15" s="136">
        <v>131</v>
      </c>
      <c r="I15" s="136">
        <v>3746</v>
      </c>
      <c r="J15" s="136">
        <v>4314</v>
      </c>
      <c r="K15" s="169"/>
      <c r="L15" s="169"/>
      <c r="M15" s="169"/>
      <c r="N15" s="169"/>
    </row>
    <row r="16" spans="1:14" s="371" customFormat="1" ht="13.5" customHeight="1" x14ac:dyDescent="0.2">
      <c r="A16" s="175">
        <v>11</v>
      </c>
      <c r="B16" s="136" t="s">
        <v>19</v>
      </c>
      <c r="C16" s="136">
        <v>203</v>
      </c>
      <c r="D16" s="136">
        <v>8</v>
      </c>
      <c r="E16" s="136">
        <v>570</v>
      </c>
      <c r="F16" s="136">
        <v>513</v>
      </c>
      <c r="G16" s="136">
        <v>77</v>
      </c>
      <c r="H16" s="136">
        <v>1</v>
      </c>
      <c r="I16" s="136">
        <v>477</v>
      </c>
      <c r="J16" s="136">
        <v>464</v>
      </c>
      <c r="K16" s="169"/>
      <c r="L16" s="169"/>
      <c r="M16" s="169"/>
      <c r="N16" s="169"/>
    </row>
    <row r="17" spans="1:14" s="371" customFormat="1" ht="13.5" customHeight="1" x14ac:dyDescent="0.2">
      <c r="A17" s="175">
        <v>12</v>
      </c>
      <c r="B17" s="136" t="s">
        <v>20</v>
      </c>
      <c r="C17" s="136">
        <v>9668</v>
      </c>
      <c r="D17" s="136">
        <v>236</v>
      </c>
      <c r="E17" s="136">
        <v>9736</v>
      </c>
      <c r="F17" s="136">
        <v>7468</v>
      </c>
      <c r="G17" s="136">
        <v>0</v>
      </c>
      <c r="H17" s="136">
        <v>0</v>
      </c>
      <c r="I17" s="136">
        <v>1234</v>
      </c>
      <c r="J17" s="136">
        <v>1229</v>
      </c>
      <c r="K17" s="169"/>
      <c r="L17" s="169"/>
      <c r="M17" s="169"/>
      <c r="N17" s="169"/>
    </row>
    <row r="18" spans="1:14" ht="13.5" customHeight="1" x14ac:dyDescent="0.2">
      <c r="A18" s="163"/>
      <c r="B18" s="144" t="s">
        <v>21</v>
      </c>
      <c r="C18" s="144">
        <f t="shared" ref="C18:J18" si="0">SUM(C6:C17)</f>
        <v>118992</v>
      </c>
      <c r="D18" s="144">
        <f t="shared" si="0"/>
        <v>18685.59</v>
      </c>
      <c r="E18" s="144">
        <f t="shared" si="0"/>
        <v>50239</v>
      </c>
      <c r="F18" s="144">
        <f t="shared" si="0"/>
        <v>48070.559999999998</v>
      </c>
      <c r="G18" s="144">
        <f t="shared" si="0"/>
        <v>4130</v>
      </c>
      <c r="H18" s="144">
        <f t="shared" si="0"/>
        <v>459.85</v>
      </c>
      <c r="I18" s="144">
        <f t="shared" si="0"/>
        <v>24947</v>
      </c>
      <c r="J18" s="144">
        <f t="shared" si="0"/>
        <v>28004</v>
      </c>
      <c r="L18" s="169"/>
    </row>
    <row r="19" spans="1:14" ht="13.5" customHeight="1" x14ac:dyDescent="0.2">
      <c r="A19" s="175">
        <v>13</v>
      </c>
      <c r="B19" s="136" t="s">
        <v>22</v>
      </c>
      <c r="C19" s="136">
        <v>0</v>
      </c>
      <c r="D19" s="136">
        <v>0</v>
      </c>
      <c r="E19" s="136">
        <v>0</v>
      </c>
      <c r="F19" s="136">
        <v>0</v>
      </c>
      <c r="G19" s="136">
        <v>0</v>
      </c>
      <c r="H19" s="136">
        <v>0</v>
      </c>
      <c r="I19" s="136">
        <v>0</v>
      </c>
      <c r="J19" s="136">
        <v>0</v>
      </c>
      <c r="L19" s="169"/>
    </row>
    <row r="20" spans="1:14" ht="13.5" customHeight="1" x14ac:dyDescent="0.2">
      <c r="A20" s="175">
        <v>14</v>
      </c>
      <c r="B20" s="136" t="s">
        <v>23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L20" s="169"/>
    </row>
    <row r="21" spans="1:14" ht="13.5" customHeight="1" x14ac:dyDescent="0.2">
      <c r="A21" s="175">
        <v>15</v>
      </c>
      <c r="B21" s="136" t="s">
        <v>24</v>
      </c>
      <c r="C21" s="136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L21" s="169"/>
    </row>
    <row r="22" spans="1:14" ht="13.5" customHeight="1" x14ac:dyDescent="0.2">
      <c r="A22" s="175">
        <v>16</v>
      </c>
      <c r="B22" s="136" t="s">
        <v>25</v>
      </c>
      <c r="C22" s="136">
        <v>0</v>
      </c>
      <c r="D22" s="136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L22" s="169"/>
    </row>
    <row r="23" spans="1:14" ht="13.5" customHeight="1" x14ac:dyDescent="0.2">
      <c r="A23" s="175">
        <v>17</v>
      </c>
      <c r="B23" s="136" t="s">
        <v>26</v>
      </c>
      <c r="C23" s="136">
        <v>0</v>
      </c>
      <c r="D23" s="136">
        <v>0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L23" s="169"/>
    </row>
    <row r="24" spans="1:14" ht="13.5" customHeight="1" x14ac:dyDescent="0.2">
      <c r="A24" s="175">
        <v>18</v>
      </c>
      <c r="B24" s="136" t="s">
        <v>27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v>0</v>
      </c>
      <c r="J24" s="136">
        <v>0</v>
      </c>
      <c r="L24" s="169"/>
    </row>
    <row r="25" spans="1:14" ht="13.5" customHeight="1" x14ac:dyDescent="0.2">
      <c r="A25" s="175">
        <v>19</v>
      </c>
      <c r="B25" s="136" t="s">
        <v>28</v>
      </c>
      <c r="C25" s="136">
        <v>0</v>
      </c>
      <c r="D25" s="136">
        <v>0</v>
      </c>
      <c r="E25" s="136">
        <v>0</v>
      </c>
      <c r="F25" s="136">
        <v>0</v>
      </c>
      <c r="G25" s="136">
        <v>0</v>
      </c>
      <c r="H25" s="136">
        <v>0</v>
      </c>
      <c r="I25" s="136">
        <v>0</v>
      </c>
      <c r="J25" s="136">
        <v>0</v>
      </c>
      <c r="L25" s="169"/>
    </row>
    <row r="26" spans="1:14" ht="13.5" customHeight="1" x14ac:dyDescent="0.2">
      <c r="A26" s="175">
        <v>20</v>
      </c>
      <c r="B26" s="136" t="s">
        <v>29</v>
      </c>
      <c r="C26" s="136">
        <v>7816</v>
      </c>
      <c r="D26" s="136">
        <v>1392</v>
      </c>
      <c r="E26" s="136">
        <v>6818</v>
      </c>
      <c r="F26" s="136">
        <v>10014.49</v>
      </c>
      <c r="G26" s="136">
        <v>2019</v>
      </c>
      <c r="H26" s="136">
        <v>853.91</v>
      </c>
      <c r="I26" s="136">
        <v>5607</v>
      </c>
      <c r="J26" s="136">
        <v>9960</v>
      </c>
      <c r="L26" s="169"/>
    </row>
    <row r="27" spans="1:14" ht="13.5" customHeight="1" x14ac:dyDescent="0.2">
      <c r="A27" s="175">
        <v>21</v>
      </c>
      <c r="B27" s="136" t="s">
        <v>30</v>
      </c>
      <c r="C27" s="136">
        <v>4036</v>
      </c>
      <c r="D27" s="136">
        <v>3460</v>
      </c>
      <c r="E27" s="136">
        <v>4036</v>
      </c>
      <c r="F27" s="136">
        <v>3460</v>
      </c>
      <c r="G27" s="136">
        <v>705</v>
      </c>
      <c r="H27" s="136">
        <v>1616</v>
      </c>
      <c r="I27" s="136">
        <v>850</v>
      </c>
      <c r="J27" s="136">
        <v>1877</v>
      </c>
      <c r="L27" s="169"/>
    </row>
    <row r="28" spans="1:14" ht="13.5" customHeight="1" x14ac:dyDescent="0.2">
      <c r="A28" s="175">
        <v>22</v>
      </c>
      <c r="B28" s="136" t="s">
        <v>31</v>
      </c>
      <c r="C28" s="136">
        <v>518</v>
      </c>
      <c r="D28" s="136">
        <v>9.2200000000000006</v>
      </c>
      <c r="E28" s="136">
        <v>428</v>
      </c>
      <c r="F28" s="136">
        <v>946</v>
      </c>
      <c r="G28" s="136">
        <v>214</v>
      </c>
      <c r="H28" s="136">
        <v>0.93</v>
      </c>
      <c r="I28" s="136">
        <v>360</v>
      </c>
      <c r="J28" s="136">
        <v>858</v>
      </c>
      <c r="L28" s="169"/>
    </row>
    <row r="29" spans="1:14" ht="13.5" customHeight="1" x14ac:dyDescent="0.2">
      <c r="A29" s="175">
        <v>23</v>
      </c>
      <c r="B29" s="136" t="s">
        <v>32</v>
      </c>
      <c r="C29" s="136">
        <v>0</v>
      </c>
      <c r="D29" s="136">
        <v>0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L29" s="169"/>
    </row>
    <row r="30" spans="1:14" ht="13.5" customHeight="1" x14ac:dyDescent="0.2">
      <c r="A30" s="175">
        <v>24</v>
      </c>
      <c r="B30" s="136" t="s">
        <v>33</v>
      </c>
      <c r="C30" s="136">
        <v>0</v>
      </c>
      <c r="D30" s="136">
        <v>0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L30" s="169"/>
    </row>
    <row r="31" spans="1:14" ht="13.5" customHeight="1" x14ac:dyDescent="0.2">
      <c r="A31" s="175">
        <v>25</v>
      </c>
      <c r="B31" s="136" t="s">
        <v>34</v>
      </c>
      <c r="C31" s="136">
        <v>0</v>
      </c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L31" s="169"/>
    </row>
    <row r="32" spans="1:14" ht="13.5" customHeight="1" x14ac:dyDescent="0.2">
      <c r="A32" s="175">
        <v>26</v>
      </c>
      <c r="B32" s="136" t="s">
        <v>35</v>
      </c>
      <c r="C32" s="136">
        <v>0</v>
      </c>
      <c r="D32" s="136">
        <v>0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L32" s="169"/>
    </row>
    <row r="33" spans="1:12" ht="13.5" customHeight="1" x14ac:dyDescent="0.2">
      <c r="A33" s="175">
        <v>27</v>
      </c>
      <c r="B33" s="136" t="s">
        <v>36</v>
      </c>
      <c r="C33" s="136">
        <v>0</v>
      </c>
      <c r="D33" s="136">
        <v>0</v>
      </c>
      <c r="E33" s="136">
        <v>0</v>
      </c>
      <c r="F33" s="136">
        <v>0</v>
      </c>
      <c r="G33" s="136">
        <v>0</v>
      </c>
      <c r="H33" s="136">
        <v>0</v>
      </c>
      <c r="I33" s="136">
        <v>0</v>
      </c>
      <c r="J33" s="136">
        <v>0</v>
      </c>
      <c r="L33" s="169"/>
    </row>
    <row r="34" spans="1:12" ht="13.5" customHeight="1" x14ac:dyDescent="0.2">
      <c r="A34" s="175">
        <v>28</v>
      </c>
      <c r="B34" s="136" t="s">
        <v>37</v>
      </c>
      <c r="C34" s="136">
        <v>0</v>
      </c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L34" s="169"/>
    </row>
    <row r="35" spans="1:12" ht="13.5" customHeight="1" x14ac:dyDescent="0.2">
      <c r="A35" s="175">
        <v>29</v>
      </c>
      <c r="B35" s="136" t="s">
        <v>38</v>
      </c>
      <c r="C35" s="136">
        <v>0</v>
      </c>
      <c r="D35" s="136">
        <v>0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L35" s="169"/>
    </row>
    <row r="36" spans="1:12" ht="13.5" customHeight="1" x14ac:dyDescent="0.2">
      <c r="A36" s="175">
        <v>30</v>
      </c>
      <c r="B36" s="136" t="s">
        <v>39</v>
      </c>
      <c r="C36" s="136">
        <v>0</v>
      </c>
      <c r="D36" s="136">
        <v>0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L36" s="169"/>
    </row>
    <row r="37" spans="1:12" ht="13.5" customHeight="1" x14ac:dyDescent="0.2">
      <c r="A37" s="175">
        <v>31</v>
      </c>
      <c r="B37" s="136" t="s">
        <v>40</v>
      </c>
      <c r="C37" s="136">
        <v>0</v>
      </c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L37" s="169"/>
    </row>
    <row r="38" spans="1:12" ht="13.5" customHeight="1" x14ac:dyDescent="0.2">
      <c r="A38" s="175">
        <v>32</v>
      </c>
      <c r="B38" s="136" t="s">
        <v>41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L38" s="169"/>
    </row>
    <row r="39" spans="1:12" ht="13.5" customHeight="1" x14ac:dyDescent="0.2">
      <c r="A39" s="175">
        <v>33</v>
      </c>
      <c r="B39" s="136" t="s">
        <v>42</v>
      </c>
      <c r="C39" s="136">
        <v>0</v>
      </c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L39" s="169"/>
    </row>
    <row r="40" spans="1:12" ht="13.5" customHeight="1" x14ac:dyDescent="0.2">
      <c r="A40" s="175">
        <v>34</v>
      </c>
      <c r="B40" s="136" t="s">
        <v>43</v>
      </c>
      <c r="C40" s="136">
        <v>0</v>
      </c>
      <c r="D40" s="136">
        <v>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L40" s="169"/>
    </row>
    <row r="41" spans="1:12" ht="13.5" customHeight="1" x14ac:dyDescent="0.2">
      <c r="A41" s="163"/>
      <c r="B41" s="144" t="s">
        <v>118</v>
      </c>
      <c r="C41" s="144">
        <f t="shared" ref="C41:J41" si="1">SUM(C19:C40)</f>
        <v>12370</v>
      </c>
      <c r="D41" s="144">
        <f t="shared" si="1"/>
        <v>4861.22</v>
      </c>
      <c r="E41" s="144">
        <f t="shared" si="1"/>
        <v>11282</v>
      </c>
      <c r="F41" s="144">
        <f t="shared" si="1"/>
        <v>14420.49</v>
      </c>
      <c r="G41" s="144">
        <f t="shared" si="1"/>
        <v>2938</v>
      </c>
      <c r="H41" s="144">
        <f t="shared" si="1"/>
        <v>2470.8399999999997</v>
      </c>
      <c r="I41" s="144">
        <f t="shared" si="1"/>
        <v>6817</v>
      </c>
      <c r="J41" s="144">
        <f t="shared" si="1"/>
        <v>12695</v>
      </c>
      <c r="L41" s="169"/>
    </row>
    <row r="42" spans="1:12" ht="13.5" customHeight="1" x14ac:dyDescent="0.2">
      <c r="A42" s="163"/>
      <c r="B42" s="144" t="s">
        <v>45</v>
      </c>
      <c r="C42" s="207">
        <f t="shared" ref="C42:J42" si="2">C41+C18</f>
        <v>131362</v>
      </c>
      <c r="D42" s="207">
        <f t="shared" si="2"/>
        <v>23546.81</v>
      </c>
      <c r="E42" s="207">
        <f t="shared" si="2"/>
        <v>61521</v>
      </c>
      <c r="F42" s="207">
        <f t="shared" si="2"/>
        <v>62491.049999999996</v>
      </c>
      <c r="G42" s="207">
        <f t="shared" si="2"/>
        <v>7068</v>
      </c>
      <c r="H42" s="207">
        <f t="shared" si="2"/>
        <v>2930.6899999999996</v>
      </c>
      <c r="I42" s="207">
        <f t="shared" si="2"/>
        <v>31764</v>
      </c>
      <c r="J42" s="207">
        <f t="shared" si="2"/>
        <v>40699</v>
      </c>
      <c r="L42" s="169"/>
    </row>
    <row r="43" spans="1:12" ht="13.5" customHeight="1" x14ac:dyDescent="0.2">
      <c r="A43" s="175">
        <v>35</v>
      </c>
      <c r="B43" s="136" t="s">
        <v>46</v>
      </c>
      <c r="C43" s="136">
        <v>52459</v>
      </c>
      <c r="D43" s="136">
        <v>7046</v>
      </c>
      <c r="E43" s="136">
        <v>12204</v>
      </c>
      <c r="F43" s="136">
        <v>11341</v>
      </c>
      <c r="G43" s="136">
        <v>1878</v>
      </c>
      <c r="H43" s="136">
        <v>123</v>
      </c>
      <c r="I43" s="136">
        <v>6854</v>
      </c>
      <c r="J43" s="136">
        <v>8493</v>
      </c>
      <c r="L43" s="169"/>
    </row>
    <row r="44" spans="1:12" ht="13.5" customHeight="1" x14ac:dyDescent="0.2">
      <c r="A44" s="175">
        <v>36</v>
      </c>
      <c r="B44" s="136" t="s">
        <v>47</v>
      </c>
      <c r="C44" s="136">
        <v>160229</v>
      </c>
      <c r="D44" s="136">
        <v>42781.47</v>
      </c>
      <c r="E44" s="136">
        <v>52678</v>
      </c>
      <c r="F44" s="136">
        <v>51617.53</v>
      </c>
      <c r="G44" s="136">
        <v>5831</v>
      </c>
      <c r="H44" s="136">
        <v>253.15</v>
      </c>
      <c r="I44" s="136">
        <v>29150</v>
      </c>
      <c r="J44" s="136">
        <v>32045</v>
      </c>
      <c r="L44" s="169"/>
    </row>
    <row r="45" spans="1:12" ht="13.5" customHeight="1" x14ac:dyDescent="0.2">
      <c r="A45" s="163"/>
      <c r="B45" s="144" t="s">
        <v>48</v>
      </c>
      <c r="C45" s="144">
        <f t="shared" ref="C45:J45" si="3">SUM(C43:C44)</f>
        <v>212688</v>
      </c>
      <c r="D45" s="144">
        <f t="shared" si="3"/>
        <v>49827.47</v>
      </c>
      <c r="E45" s="144">
        <f t="shared" si="3"/>
        <v>64882</v>
      </c>
      <c r="F45" s="144">
        <f t="shared" si="3"/>
        <v>62958.53</v>
      </c>
      <c r="G45" s="144">
        <f t="shared" si="3"/>
        <v>7709</v>
      </c>
      <c r="H45" s="144">
        <f t="shared" si="3"/>
        <v>376.15</v>
      </c>
      <c r="I45" s="144">
        <f t="shared" si="3"/>
        <v>36004</v>
      </c>
      <c r="J45" s="144">
        <f t="shared" si="3"/>
        <v>40538</v>
      </c>
      <c r="L45" s="169"/>
    </row>
    <row r="46" spans="1:12" ht="13.5" customHeight="1" x14ac:dyDescent="0.2">
      <c r="A46" s="175">
        <v>37</v>
      </c>
      <c r="B46" s="136" t="s">
        <v>49</v>
      </c>
      <c r="C46" s="136">
        <v>28815</v>
      </c>
      <c r="D46" s="136">
        <v>4488</v>
      </c>
      <c r="E46" s="136">
        <v>12075</v>
      </c>
      <c r="F46" s="136">
        <v>3340</v>
      </c>
      <c r="G46" s="136">
        <v>219</v>
      </c>
      <c r="H46" s="136">
        <v>24</v>
      </c>
      <c r="I46" s="136">
        <v>105</v>
      </c>
      <c r="J46" s="136">
        <v>26</v>
      </c>
      <c r="L46" s="169"/>
    </row>
    <row r="47" spans="1:12" ht="13.5" customHeight="1" x14ac:dyDescent="0.2">
      <c r="A47" s="163"/>
      <c r="B47" s="144" t="s">
        <v>50</v>
      </c>
      <c r="C47" s="144">
        <f t="shared" ref="C47:J47" si="4">C46</f>
        <v>28815</v>
      </c>
      <c r="D47" s="144">
        <f t="shared" si="4"/>
        <v>4488</v>
      </c>
      <c r="E47" s="144">
        <f t="shared" si="4"/>
        <v>12075</v>
      </c>
      <c r="F47" s="144">
        <f t="shared" si="4"/>
        <v>3340</v>
      </c>
      <c r="G47" s="144">
        <f t="shared" si="4"/>
        <v>219</v>
      </c>
      <c r="H47" s="144">
        <f t="shared" si="4"/>
        <v>24</v>
      </c>
      <c r="I47" s="144">
        <f t="shared" si="4"/>
        <v>105</v>
      </c>
      <c r="J47" s="144">
        <f t="shared" si="4"/>
        <v>26</v>
      </c>
      <c r="L47" s="169"/>
    </row>
    <row r="48" spans="1:12" ht="13.5" customHeight="1" x14ac:dyDescent="0.2">
      <c r="A48" s="175">
        <v>38</v>
      </c>
      <c r="B48" s="136" t="s">
        <v>51</v>
      </c>
      <c r="C48" s="136">
        <v>0</v>
      </c>
      <c r="D48" s="136">
        <v>0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L48" s="169"/>
    </row>
    <row r="49" spans="1:12" ht="13.5" customHeight="1" x14ac:dyDescent="0.2">
      <c r="A49" s="175">
        <v>39</v>
      </c>
      <c r="B49" s="136" t="s">
        <v>52</v>
      </c>
      <c r="C49" s="136">
        <v>0</v>
      </c>
      <c r="D49" s="136">
        <v>0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L49" s="169"/>
    </row>
    <row r="50" spans="1:12" ht="13.5" customHeight="1" x14ac:dyDescent="0.2">
      <c r="A50" s="175">
        <v>40</v>
      </c>
      <c r="B50" s="136" t="s">
        <v>53</v>
      </c>
      <c r="C50" s="136">
        <v>0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L50" s="169"/>
    </row>
    <row r="51" spans="1:12" ht="13.5" customHeight="1" x14ac:dyDescent="0.2">
      <c r="A51" s="175">
        <v>41</v>
      </c>
      <c r="B51" s="136" t="s">
        <v>54</v>
      </c>
      <c r="C51" s="136">
        <v>0</v>
      </c>
      <c r="D51" s="136">
        <v>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L51" s="169"/>
    </row>
    <row r="52" spans="1:12" ht="13.5" customHeight="1" x14ac:dyDescent="0.2">
      <c r="A52" s="175">
        <v>42</v>
      </c>
      <c r="B52" s="136" t="s">
        <v>55</v>
      </c>
      <c r="C52" s="136">
        <v>0</v>
      </c>
      <c r="D52" s="136">
        <v>0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L52" s="169"/>
    </row>
    <row r="53" spans="1:12" ht="13.5" customHeight="1" x14ac:dyDescent="0.2">
      <c r="A53" s="175">
        <v>43</v>
      </c>
      <c r="B53" s="136" t="s">
        <v>56</v>
      </c>
      <c r="C53" s="136">
        <v>0</v>
      </c>
      <c r="D53" s="136">
        <v>0</v>
      </c>
      <c r="E53" s="136">
        <v>0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L53" s="169"/>
    </row>
    <row r="54" spans="1:12" ht="13.5" customHeight="1" x14ac:dyDescent="0.2">
      <c r="A54" s="175">
        <v>44</v>
      </c>
      <c r="B54" s="136" t="s">
        <v>57</v>
      </c>
      <c r="C54" s="136">
        <v>0</v>
      </c>
      <c r="D54" s="136">
        <v>0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L54" s="169"/>
    </row>
    <row r="55" spans="1:12" ht="13.5" customHeight="1" x14ac:dyDescent="0.2">
      <c r="A55" s="175">
        <v>45</v>
      </c>
      <c r="B55" s="136" t="s">
        <v>58</v>
      </c>
      <c r="C55" s="136">
        <v>0</v>
      </c>
      <c r="D55" s="136">
        <v>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L55" s="169"/>
    </row>
    <row r="56" spans="1:12" ht="12.75" customHeight="1" x14ac:dyDescent="0.2">
      <c r="A56" s="163"/>
      <c r="B56" s="144" t="s">
        <v>59</v>
      </c>
      <c r="C56" s="144">
        <f t="shared" ref="C56:J56" si="5">SUM(C48:C55)</f>
        <v>0</v>
      </c>
      <c r="D56" s="144">
        <f t="shared" si="5"/>
        <v>0</v>
      </c>
      <c r="E56" s="144">
        <f t="shared" si="5"/>
        <v>0</v>
      </c>
      <c r="F56" s="144">
        <f t="shared" si="5"/>
        <v>0</v>
      </c>
      <c r="G56" s="144">
        <f t="shared" si="5"/>
        <v>0</v>
      </c>
      <c r="H56" s="144">
        <f t="shared" si="5"/>
        <v>0</v>
      </c>
      <c r="I56" s="144">
        <f t="shared" si="5"/>
        <v>0</v>
      </c>
      <c r="J56" s="144">
        <f t="shared" si="5"/>
        <v>0</v>
      </c>
      <c r="L56" s="169"/>
    </row>
    <row r="57" spans="1:12" ht="13.5" customHeight="1" x14ac:dyDescent="0.2">
      <c r="A57" s="135"/>
      <c r="B57" s="207" t="s">
        <v>7</v>
      </c>
      <c r="C57" s="144">
        <f t="shared" ref="C57:J57" si="6">C56+C47+C45+C42</f>
        <v>372865</v>
      </c>
      <c r="D57" s="144">
        <f t="shared" si="6"/>
        <v>77862.28</v>
      </c>
      <c r="E57" s="144">
        <f t="shared" si="6"/>
        <v>138478</v>
      </c>
      <c r="F57" s="144">
        <f t="shared" si="6"/>
        <v>128789.57999999999</v>
      </c>
      <c r="G57" s="144">
        <f t="shared" si="6"/>
        <v>14996</v>
      </c>
      <c r="H57" s="144">
        <f t="shared" si="6"/>
        <v>3330.8399999999997</v>
      </c>
      <c r="I57" s="144">
        <f t="shared" si="6"/>
        <v>67873</v>
      </c>
      <c r="J57" s="144">
        <f t="shared" si="6"/>
        <v>81263</v>
      </c>
      <c r="L57" s="169"/>
    </row>
    <row r="58" spans="1:12" ht="15" customHeight="1" x14ac:dyDescent="0.2">
      <c r="A58" s="309"/>
      <c r="B58" s="308"/>
      <c r="C58" s="301"/>
      <c r="D58" s="301"/>
      <c r="E58" s="301"/>
      <c r="F58" s="301" t="s">
        <v>62</v>
      </c>
      <c r="G58" s="310"/>
      <c r="H58" s="301"/>
      <c r="I58" s="310"/>
      <c r="J58" s="301"/>
      <c r="L58" s="169"/>
    </row>
    <row r="59" spans="1:12" ht="15.75" customHeight="1" x14ac:dyDescent="0.2">
      <c r="A59" s="309"/>
      <c r="B59" s="308"/>
      <c r="C59" s="307"/>
      <c r="D59" s="307"/>
      <c r="E59" s="307"/>
      <c r="F59" s="307"/>
      <c r="G59" s="308"/>
      <c r="H59" s="307"/>
      <c r="I59" s="308"/>
      <c r="J59" s="307"/>
    </row>
    <row r="60" spans="1:12" ht="15" customHeight="1" x14ac:dyDescent="0.2">
      <c r="A60" s="309"/>
      <c r="B60" s="308"/>
      <c r="C60" s="307"/>
      <c r="D60" s="307"/>
      <c r="E60" s="307"/>
      <c r="F60" s="307"/>
      <c r="G60" s="308"/>
      <c r="H60" s="307"/>
      <c r="I60" s="307"/>
      <c r="J60" s="307"/>
    </row>
    <row r="61" spans="1:12" ht="15.75" customHeight="1" x14ac:dyDescent="0.2">
      <c r="A61" s="309"/>
      <c r="B61" s="308"/>
      <c r="C61" s="307"/>
      <c r="D61" s="307"/>
      <c r="E61" s="307"/>
      <c r="F61" s="307"/>
      <c r="G61" s="308"/>
      <c r="H61" s="307"/>
      <c r="I61" s="308"/>
      <c r="J61" s="307"/>
    </row>
    <row r="62" spans="1:12" ht="15.75" customHeight="1" x14ac:dyDescent="0.2">
      <c r="A62" s="309"/>
      <c r="B62" s="308"/>
      <c r="C62" s="307"/>
      <c r="D62" s="307"/>
      <c r="E62" s="307"/>
      <c r="F62" s="307"/>
      <c r="G62" s="308"/>
      <c r="H62" s="307"/>
      <c r="I62" s="308"/>
      <c r="J62" s="307"/>
    </row>
    <row r="63" spans="1:12" ht="15.75" customHeight="1" x14ac:dyDescent="0.2">
      <c r="A63" s="309"/>
      <c r="B63" s="308"/>
      <c r="C63" s="307"/>
      <c r="D63" s="307"/>
      <c r="E63" s="307"/>
      <c r="F63" s="307"/>
      <c r="G63" s="308"/>
      <c r="H63" s="307"/>
      <c r="I63" s="308"/>
      <c r="J63" s="307"/>
    </row>
    <row r="64" spans="1:12" ht="15.75" customHeight="1" x14ac:dyDescent="0.2">
      <c r="A64" s="309"/>
      <c r="B64" s="308"/>
      <c r="C64" s="307"/>
      <c r="D64" s="307"/>
      <c r="E64" s="307"/>
      <c r="F64" s="307"/>
      <c r="G64" s="308"/>
      <c r="H64" s="307"/>
      <c r="I64" s="308"/>
      <c r="J64" s="307"/>
    </row>
    <row r="65" spans="1:10" ht="15.75" customHeight="1" x14ac:dyDescent="0.2">
      <c r="A65" s="309"/>
      <c r="B65" s="308"/>
      <c r="C65" s="307"/>
      <c r="D65" s="307"/>
      <c r="E65" s="307"/>
      <c r="F65" s="307"/>
      <c r="G65" s="308"/>
      <c r="H65" s="307"/>
      <c r="I65" s="308"/>
      <c r="J65" s="307"/>
    </row>
    <row r="66" spans="1:10" ht="15.75" customHeight="1" x14ac:dyDescent="0.2">
      <c r="A66" s="309"/>
      <c r="B66" s="308"/>
      <c r="C66" s="307"/>
      <c r="D66" s="307"/>
      <c r="E66" s="307"/>
      <c r="F66" s="307"/>
      <c r="G66" s="308"/>
      <c r="H66" s="307"/>
      <c r="I66" s="308"/>
      <c r="J66" s="307"/>
    </row>
    <row r="67" spans="1:10" ht="15.75" customHeight="1" x14ac:dyDescent="0.2">
      <c r="A67" s="309"/>
      <c r="B67" s="308"/>
      <c r="C67" s="307"/>
      <c r="D67" s="307"/>
      <c r="E67" s="307"/>
      <c r="F67" s="307"/>
      <c r="G67" s="308"/>
      <c r="H67" s="307"/>
      <c r="I67" s="308"/>
      <c r="J67" s="307"/>
    </row>
    <row r="68" spans="1:10" ht="15.75" customHeight="1" x14ac:dyDescent="0.2">
      <c r="A68" s="309"/>
      <c r="B68" s="308"/>
      <c r="C68" s="307"/>
      <c r="D68" s="307"/>
      <c r="E68" s="307"/>
      <c r="F68" s="307"/>
      <c r="G68" s="308"/>
      <c r="H68" s="307"/>
      <c r="I68" s="308"/>
      <c r="J68" s="307"/>
    </row>
    <row r="69" spans="1:10" ht="15.75" customHeight="1" x14ac:dyDescent="0.2">
      <c r="A69" s="309"/>
      <c r="B69" s="308"/>
      <c r="C69" s="307"/>
      <c r="D69" s="307"/>
      <c r="E69" s="307"/>
      <c r="F69" s="307"/>
      <c r="G69" s="308"/>
      <c r="H69" s="307"/>
      <c r="I69" s="308"/>
      <c r="J69" s="307"/>
    </row>
    <row r="70" spans="1:10" ht="15.75" customHeight="1" x14ac:dyDescent="0.2">
      <c r="A70" s="309"/>
      <c r="B70" s="308"/>
      <c r="C70" s="307"/>
      <c r="D70" s="307"/>
      <c r="E70" s="307"/>
      <c r="F70" s="307"/>
      <c r="G70" s="308"/>
      <c r="H70" s="307"/>
      <c r="I70" s="308"/>
      <c r="J70" s="307"/>
    </row>
    <row r="71" spans="1:10" ht="15.75" customHeight="1" x14ac:dyDescent="0.2">
      <c r="A71" s="309"/>
      <c r="B71" s="308"/>
      <c r="C71" s="307"/>
      <c r="D71" s="307"/>
      <c r="E71" s="307"/>
      <c r="F71" s="307"/>
      <c r="G71" s="308"/>
      <c r="H71" s="307"/>
      <c r="I71" s="308"/>
      <c r="J71" s="307"/>
    </row>
    <row r="72" spans="1:10" ht="15.75" customHeight="1" x14ac:dyDescent="0.2">
      <c r="A72" s="309"/>
      <c r="B72" s="308"/>
      <c r="C72" s="307"/>
      <c r="D72" s="307"/>
      <c r="E72" s="307"/>
      <c r="F72" s="307"/>
      <c r="G72" s="308"/>
      <c r="H72" s="307"/>
      <c r="I72" s="308"/>
      <c r="J72" s="307"/>
    </row>
    <row r="73" spans="1:10" ht="15.75" customHeight="1" x14ac:dyDescent="0.2">
      <c r="A73" s="309"/>
      <c r="B73" s="308"/>
      <c r="C73" s="307"/>
      <c r="D73" s="307"/>
      <c r="E73" s="307"/>
      <c r="F73" s="307"/>
      <c r="G73" s="308"/>
      <c r="H73" s="307"/>
      <c r="I73" s="308"/>
      <c r="J73" s="307"/>
    </row>
    <row r="74" spans="1:10" ht="15.75" customHeight="1" x14ac:dyDescent="0.2">
      <c r="A74" s="309"/>
      <c r="B74" s="308"/>
      <c r="C74" s="307"/>
      <c r="D74" s="307"/>
      <c r="E74" s="307"/>
      <c r="F74" s="307"/>
      <c r="G74" s="308"/>
      <c r="H74" s="307"/>
      <c r="I74" s="308"/>
      <c r="J74" s="307"/>
    </row>
    <row r="75" spans="1:10" ht="15.75" customHeight="1" x14ac:dyDescent="0.2">
      <c r="A75" s="309"/>
      <c r="B75" s="308"/>
      <c r="C75" s="307"/>
      <c r="D75" s="307"/>
      <c r="E75" s="307"/>
      <c r="F75" s="307"/>
      <c r="G75" s="308"/>
      <c r="H75" s="307"/>
      <c r="I75" s="308"/>
      <c r="J75" s="307"/>
    </row>
    <row r="76" spans="1:10" ht="15.75" customHeight="1" x14ac:dyDescent="0.2">
      <c r="A76" s="309"/>
      <c r="B76" s="308"/>
      <c r="C76" s="307"/>
      <c r="D76" s="307"/>
      <c r="E76" s="307"/>
      <c r="F76" s="307"/>
      <c r="G76" s="308"/>
      <c r="H76" s="307"/>
      <c r="I76" s="308"/>
      <c r="J76" s="307"/>
    </row>
    <row r="77" spans="1:10" ht="15.75" customHeight="1" x14ac:dyDescent="0.2">
      <c r="A77" s="309"/>
      <c r="B77" s="308"/>
      <c r="C77" s="307"/>
      <c r="D77" s="307"/>
      <c r="E77" s="307"/>
      <c r="F77" s="307"/>
      <c r="G77" s="308"/>
      <c r="H77" s="307"/>
      <c r="I77" s="308"/>
      <c r="J77" s="307"/>
    </row>
    <row r="78" spans="1:10" ht="15.75" customHeight="1" x14ac:dyDescent="0.2">
      <c r="A78" s="309"/>
      <c r="B78" s="308"/>
      <c r="C78" s="307"/>
      <c r="D78" s="307"/>
      <c r="E78" s="307"/>
      <c r="F78" s="307"/>
      <c r="G78" s="308"/>
      <c r="H78" s="307"/>
      <c r="I78" s="308"/>
      <c r="J78" s="307"/>
    </row>
    <row r="79" spans="1:10" ht="15.75" customHeight="1" x14ac:dyDescent="0.2">
      <c r="A79" s="309"/>
      <c r="B79" s="308"/>
      <c r="C79" s="307"/>
      <c r="D79" s="307"/>
      <c r="E79" s="307"/>
      <c r="F79" s="307"/>
      <c r="G79" s="308"/>
      <c r="H79" s="307"/>
      <c r="I79" s="308"/>
      <c r="J79" s="307"/>
    </row>
    <row r="80" spans="1:10" ht="15.75" customHeight="1" x14ac:dyDescent="0.2">
      <c r="A80" s="309"/>
      <c r="B80" s="308"/>
      <c r="C80" s="307"/>
      <c r="D80" s="307"/>
      <c r="E80" s="307"/>
      <c r="F80" s="307"/>
      <c r="G80" s="308"/>
      <c r="H80" s="307"/>
      <c r="I80" s="308"/>
      <c r="J80" s="307"/>
    </row>
    <row r="81" spans="1:10" ht="15.75" customHeight="1" x14ac:dyDescent="0.2">
      <c r="A81" s="309"/>
      <c r="B81" s="308"/>
      <c r="C81" s="307"/>
      <c r="D81" s="307"/>
      <c r="E81" s="307"/>
      <c r="F81" s="307"/>
      <c r="G81" s="308"/>
      <c r="H81" s="307"/>
      <c r="I81" s="308"/>
      <c r="J81" s="307"/>
    </row>
    <row r="82" spans="1:10" ht="15.75" customHeight="1" x14ac:dyDescent="0.2">
      <c r="A82" s="309"/>
      <c r="B82" s="308"/>
      <c r="C82" s="307"/>
      <c r="D82" s="307"/>
      <c r="E82" s="307"/>
      <c r="F82" s="307"/>
      <c r="G82" s="308"/>
      <c r="H82" s="307"/>
      <c r="I82" s="308"/>
      <c r="J82" s="307"/>
    </row>
    <row r="83" spans="1:10" ht="15.75" customHeight="1" x14ac:dyDescent="0.2">
      <c r="A83" s="309"/>
      <c r="B83" s="308"/>
      <c r="C83" s="307"/>
      <c r="D83" s="307"/>
      <c r="E83" s="307"/>
      <c r="F83" s="307"/>
      <c r="G83" s="308"/>
      <c r="H83" s="307"/>
      <c r="I83" s="308"/>
      <c r="J83" s="307"/>
    </row>
    <row r="84" spans="1:10" ht="15.75" customHeight="1" x14ac:dyDescent="0.2">
      <c r="A84" s="309"/>
      <c r="B84" s="308"/>
      <c r="C84" s="307"/>
      <c r="D84" s="307"/>
      <c r="E84" s="307"/>
      <c r="F84" s="307"/>
      <c r="G84" s="308"/>
      <c r="H84" s="307"/>
      <c r="I84" s="308"/>
      <c r="J84" s="307"/>
    </row>
    <row r="85" spans="1:10" ht="15.75" customHeight="1" x14ac:dyDescent="0.2">
      <c r="A85" s="309"/>
      <c r="B85" s="308"/>
      <c r="C85" s="307"/>
      <c r="D85" s="307"/>
      <c r="E85" s="307"/>
      <c r="F85" s="307"/>
      <c r="G85" s="308"/>
      <c r="H85" s="307"/>
      <c r="I85" s="308"/>
      <c r="J85" s="307"/>
    </row>
    <row r="86" spans="1:10" ht="15.75" customHeight="1" x14ac:dyDescent="0.2">
      <c r="A86" s="309"/>
      <c r="B86" s="308"/>
      <c r="C86" s="307"/>
      <c r="D86" s="307"/>
      <c r="E86" s="307"/>
      <c r="F86" s="307"/>
      <c r="G86" s="308"/>
      <c r="H86" s="307"/>
      <c r="I86" s="308"/>
      <c r="J86" s="307"/>
    </row>
    <row r="87" spans="1:10" ht="15.75" customHeight="1" x14ac:dyDescent="0.2">
      <c r="A87" s="309"/>
      <c r="B87" s="308"/>
      <c r="C87" s="307"/>
      <c r="D87" s="307"/>
      <c r="E87" s="307"/>
      <c r="F87" s="307"/>
      <c r="G87" s="308"/>
      <c r="H87" s="307"/>
      <c r="I87" s="308"/>
      <c r="J87" s="307"/>
    </row>
    <row r="88" spans="1:10" ht="15.75" customHeight="1" x14ac:dyDescent="0.2">
      <c r="A88" s="309"/>
      <c r="B88" s="308"/>
      <c r="C88" s="307"/>
      <c r="D88" s="307"/>
      <c r="E88" s="307"/>
      <c r="F88" s="307"/>
      <c r="G88" s="308"/>
      <c r="H88" s="307"/>
      <c r="I88" s="308"/>
      <c r="J88" s="307"/>
    </row>
    <row r="89" spans="1:10" ht="15.75" customHeight="1" x14ac:dyDescent="0.2">
      <c r="A89" s="309"/>
      <c r="B89" s="308"/>
      <c r="C89" s="307"/>
      <c r="D89" s="307"/>
      <c r="E89" s="307"/>
      <c r="F89" s="307"/>
      <c r="G89" s="308"/>
      <c r="H89" s="307"/>
      <c r="I89" s="308"/>
      <c r="J89" s="307"/>
    </row>
    <row r="90" spans="1:10" ht="15.75" customHeight="1" x14ac:dyDescent="0.2">
      <c r="A90" s="309"/>
      <c r="B90" s="308"/>
      <c r="C90" s="307"/>
      <c r="D90" s="307"/>
      <c r="E90" s="307"/>
      <c r="F90" s="307"/>
      <c r="G90" s="308"/>
      <c r="H90" s="307"/>
      <c r="I90" s="308"/>
      <c r="J90" s="307"/>
    </row>
    <row r="91" spans="1:10" ht="15.75" customHeight="1" x14ac:dyDescent="0.2">
      <c r="A91" s="309"/>
      <c r="B91" s="308"/>
      <c r="C91" s="307"/>
      <c r="D91" s="307"/>
      <c r="E91" s="307"/>
      <c r="F91" s="307"/>
      <c r="G91" s="308"/>
      <c r="H91" s="307"/>
      <c r="I91" s="308"/>
      <c r="J91" s="307"/>
    </row>
    <row r="92" spans="1:10" ht="15.75" customHeight="1" x14ac:dyDescent="0.2">
      <c r="A92" s="309"/>
      <c r="B92" s="308"/>
      <c r="C92" s="307"/>
      <c r="D92" s="307"/>
      <c r="E92" s="307"/>
      <c r="F92" s="307"/>
      <c r="G92" s="308"/>
      <c r="H92" s="307"/>
      <c r="I92" s="308"/>
      <c r="J92" s="307"/>
    </row>
    <row r="93" spans="1:10" ht="15.75" customHeight="1" x14ac:dyDescent="0.2">
      <c r="A93" s="309"/>
      <c r="B93" s="308"/>
      <c r="C93" s="307"/>
      <c r="D93" s="307"/>
      <c r="E93" s="307"/>
      <c r="F93" s="307"/>
      <c r="G93" s="308"/>
      <c r="H93" s="307"/>
      <c r="I93" s="308"/>
      <c r="J93" s="307"/>
    </row>
    <row r="94" spans="1:10" ht="15.75" customHeight="1" x14ac:dyDescent="0.2">
      <c r="A94" s="309"/>
      <c r="B94" s="308"/>
      <c r="C94" s="307"/>
      <c r="D94" s="307"/>
      <c r="E94" s="307"/>
      <c r="F94" s="307"/>
      <c r="G94" s="308"/>
      <c r="H94" s="307"/>
      <c r="I94" s="308"/>
      <c r="J94" s="307"/>
    </row>
    <row r="95" spans="1:10" ht="15.75" customHeight="1" x14ac:dyDescent="0.2">
      <c r="A95" s="309"/>
      <c r="B95" s="308"/>
      <c r="C95" s="307"/>
      <c r="D95" s="307"/>
      <c r="E95" s="307"/>
      <c r="F95" s="307"/>
      <c r="G95" s="308"/>
      <c r="H95" s="307"/>
      <c r="I95" s="308"/>
      <c r="J95" s="307"/>
    </row>
    <row r="96" spans="1:10" ht="15.75" customHeight="1" x14ac:dyDescent="0.2">
      <c r="A96" s="309"/>
      <c r="B96" s="308"/>
      <c r="C96" s="307"/>
      <c r="D96" s="307"/>
      <c r="E96" s="307"/>
      <c r="F96" s="307"/>
      <c r="G96" s="308"/>
      <c r="H96" s="307"/>
      <c r="I96" s="308"/>
      <c r="J96" s="307"/>
    </row>
    <row r="97" spans="1:10" ht="15.75" customHeight="1" x14ac:dyDescent="0.2">
      <c r="A97" s="309"/>
      <c r="B97" s="308"/>
      <c r="C97" s="307"/>
      <c r="D97" s="307"/>
      <c r="E97" s="307"/>
      <c r="F97" s="307"/>
      <c r="G97" s="308"/>
      <c r="H97" s="307"/>
      <c r="I97" s="308"/>
      <c r="J97" s="307"/>
    </row>
    <row r="98" spans="1:10" ht="15.75" customHeight="1" x14ac:dyDescent="0.2">
      <c r="A98" s="309"/>
      <c r="B98" s="308"/>
      <c r="C98" s="307"/>
      <c r="D98" s="307"/>
      <c r="E98" s="307"/>
      <c r="F98" s="307"/>
      <c r="G98" s="308"/>
      <c r="H98" s="307"/>
      <c r="I98" s="308"/>
      <c r="J98" s="307"/>
    </row>
    <row r="99" spans="1:10" ht="15.75" customHeight="1" x14ac:dyDescent="0.2">
      <c r="A99" s="309"/>
      <c r="B99" s="308"/>
      <c r="C99" s="307"/>
      <c r="D99" s="307"/>
      <c r="E99" s="307"/>
      <c r="F99" s="307"/>
      <c r="G99" s="308"/>
      <c r="H99" s="307"/>
      <c r="I99" s="308"/>
      <c r="J99" s="307"/>
    </row>
    <row r="100" spans="1:10" ht="15.75" customHeight="1" x14ac:dyDescent="0.2">
      <c r="A100" s="309"/>
      <c r="B100" s="308"/>
      <c r="C100" s="307"/>
      <c r="D100" s="307"/>
      <c r="E100" s="307"/>
      <c r="F100" s="307"/>
      <c r="G100" s="308"/>
      <c r="H100" s="307"/>
      <c r="I100" s="308"/>
      <c r="J100" s="307"/>
    </row>
  </sheetData>
  <mergeCells count="10">
    <mergeCell ref="C3:F3"/>
    <mergeCell ref="G3:J3"/>
    <mergeCell ref="E4:F4"/>
    <mergeCell ref="G4:H4"/>
    <mergeCell ref="A1:J1"/>
    <mergeCell ref="I2:J2"/>
    <mergeCell ref="A3:A4"/>
    <mergeCell ref="B3:B4"/>
    <mergeCell ref="C4:D4"/>
    <mergeCell ref="I4:J4"/>
  </mergeCells>
  <conditionalFormatting sqref="K1:L1048576">
    <cfRule type="cellIs" dxfId="8" priority="1" operator="greaterThan">
      <formula>100</formula>
    </cfRule>
  </conditionalFormatting>
  <pageMargins left="0.94488188976377963" right="0.43307086614173229" top="0.51181102362204722" bottom="0.51181102362204722" header="0" footer="0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ColWidth="14.42578125" defaultRowHeight="15" customHeight="1" x14ac:dyDescent="0.2"/>
  <cols>
    <col min="1" max="1" width="5.5703125" customWidth="1"/>
    <col min="2" max="2" width="25.42578125" customWidth="1"/>
    <col min="3" max="3" width="10.5703125" customWidth="1"/>
    <col min="4" max="4" width="9.140625" customWidth="1"/>
    <col min="5" max="5" width="10.140625" customWidth="1"/>
    <col min="6" max="6" width="9.140625" customWidth="1"/>
    <col min="7" max="7" width="9.85546875" customWidth="1"/>
    <col min="8" max="8" width="9.140625" customWidth="1"/>
    <col min="9" max="9" width="9.85546875" customWidth="1"/>
    <col min="10" max="10" width="13" customWidth="1"/>
    <col min="11" max="11" width="9.140625" customWidth="1"/>
  </cols>
  <sheetData>
    <row r="1" spans="1:11" ht="13.5" customHeight="1" x14ac:dyDescent="0.2">
      <c r="A1" s="481" t="s">
        <v>220</v>
      </c>
      <c r="B1" s="482"/>
      <c r="C1" s="482"/>
      <c r="D1" s="482"/>
      <c r="E1" s="482"/>
      <c r="F1" s="482"/>
      <c r="G1" s="482"/>
      <c r="H1" s="482"/>
      <c r="I1" s="482"/>
      <c r="J1" s="483"/>
      <c r="K1" s="13"/>
    </row>
    <row r="2" spans="1:11" ht="13.5" customHeight="1" x14ac:dyDescent="0.2">
      <c r="A2" s="29"/>
      <c r="B2" s="30" t="s">
        <v>221</v>
      </c>
      <c r="C2" s="481" t="s">
        <v>222</v>
      </c>
      <c r="D2" s="482"/>
      <c r="E2" s="482"/>
      <c r="F2" s="483"/>
      <c r="G2" s="481" t="s">
        <v>223</v>
      </c>
      <c r="H2" s="482"/>
      <c r="I2" s="483"/>
      <c r="J2" s="23" t="s">
        <v>224</v>
      </c>
      <c r="K2" s="13"/>
    </row>
    <row r="3" spans="1:11" ht="34.5" customHeight="1" x14ac:dyDescent="0.2">
      <c r="A3" s="31" t="s">
        <v>225</v>
      </c>
      <c r="B3" s="32" t="s">
        <v>226</v>
      </c>
      <c r="C3" s="484" t="s">
        <v>227</v>
      </c>
      <c r="D3" s="483"/>
      <c r="E3" s="484" t="s">
        <v>228</v>
      </c>
      <c r="F3" s="483"/>
      <c r="G3" s="484" t="s">
        <v>227</v>
      </c>
      <c r="H3" s="483"/>
      <c r="I3" s="484" t="s">
        <v>228</v>
      </c>
      <c r="J3" s="483"/>
      <c r="K3" s="13"/>
    </row>
    <row r="4" spans="1:11" ht="21.75" customHeight="1" x14ac:dyDescent="0.2">
      <c r="A4" s="11"/>
      <c r="B4" s="4"/>
      <c r="C4" s="11" t="s">
        <v>229</v>
      </c>
      <c r="D4" s="14" t="s">
        <v>96</v>
      </c>
      <c r="E4" s="11" t="s">
        <v>229</v>
      </c>
      <c r="F4" s="14" t="s">
        <v>96</v>
      </c>
      <c r="G4" s="11" t="s">
        <v>229</v>
      </c>
      <c r="H4" s="14" t="s">
        <v>96</v>
      </c>
      <c r="I4" s="11" t="s">
        <v>229</v>
      </c>
      <c r="J4" s="14" t="s">
        <v>96</v>
      </c>
      <c r="K4" s="13"/>
    </row>
    <row r="5" spans="1:11" ht="13.5" customHeight="1" x14ac:dyDescent="0.2">
      <c r="A5" s="9">
        <v>1</v>
      </c>
      <c r="B5" s="3" t="s">
        <v>230</v>
      </c>
      <c r="C5" s="3">
        <v>5727</v>
      </c>
      <c r="D5" s="16">
        <v>94.81</v>
      </c>
      <c r="E5" s="3">
        <v>2617</v>
      </c>
      <c r="F5" s="16">
        <v>19.899999999999999</v>
      </c>
      <c r="G5" s="3">
        <v>10088</v>
      </c>
      <c r="H5" s="16">
        <v>116.24</v>
      </c>
      <c r="I5" s="3">
        <v>4563</v>
      </c>
      <c r="J5" s="16">
        <v>27.68</v>
      </c>
      <c r="K5" s="13"/>
    </row>
    <row r="6" spans="1:11" ht="13.5" customHeight="1" x14ac:dyDescent="0.2">
      <c r="A6" s="9">
        <v>2</v>
      </c>
      <c r="B6" s="3" t="s">
        <v>231</v>
      </c>
      <c r="C6" s="3">
        <v>0</v>
      </c>
      <c r="D6" s="16">
        <v>0</v>
      </c>
      <c r="E6" s="3">
        <v>0</v>
      </c>
      <c r="F6" s="16">
        <v>0</v>
      </c>
      <c r="G6" s="3">
        <v>0</v>
      </c>
      <c r="H6" s="16">
        <v>0</v>
      </c>
      <c r="I6" s="3">
        <v>0</v>
      </c>
      <c r="J6" s="16">
        <v>0</v>
      </c>
      <c r="K6" s="13"/>
    </row>
    <row r="7" spans="1:11" ht="13.5" customHeight="1" x14ac:dyDescent="0.2">
      <c r="A7" s="9">
        <v>3</v>
      </c>
      <c r="B7" s="3" t="s">
        <v>9</v>
      </c>
      <c r="C7" s="3">
        <v>2758</v>
      </c>
      <c r="D7" s="16">
        <v>30.78</v>
      </c>
      <c r="E7" s="3">
        <v>0</v>
      </c>
      <c r="F7" s="16">
        <v>0</v>
      </c>
      <c r="G7" s="3">
        <v>0</v>
      </c>
      <c r="H7" s="16">
        <v>0</v>
      </c>
      <c r="I7" s="3">
        <v>0</v>
      </c>
      <c r="J7" s="16">
        <v>0</v>
      </c>
      <c r="K7" s="13"/>
    </row>
    <row r="8" spans="1:11" ht="13.5" customHeight="1" x14ac:dyDescent="0.2">
      <c r="A8" s="9">
        <v>4</v>
      </c>
      <c r="B8" s="3" t="s">
        <v>10</v>
      </c>
      <c r="C8" s="3">
        <v>2931</v>
      </c>
      <c r="D8" s="16">
        <v>58.68</v>
      </c>
      <c r="E8" s="3">
        <v>2931</v>
      </c>
      <c r="F8" s="16">
        <v>41.07</v>
      </c>
      <c r="G8" s="3">
        <v>2602</v>
      </c>
      <c r="H8" s="16">
        <v>42.44</v>
      </c>
      <c r="I8" s="3">
        <v>2602</v>
      </c>
      <c r="J8" s="16">
        <v>29.7</v>
      </c>
      <c r="K8" s="13"/>
    </row>
    <row r="9" spans="1:11" ht="13.5" customHeight="1" x14ac:dyDescent="0.2">
      <c r="A9" s="9">
        <v>5</v>
      </c>
      <c r="B9" s="3" t="s">
        <v>11</v>
      </c>
      <c r="C9" s="3">
        <v>68</v>
      </c>
      <c r="D9" s="16">
        <v>1.1299999999999999</v>
      </c>
      <c r="E9" s="3">
        <v>0</v>
      </c>
      <c r="F9" s="16">
        <v>0</v>
      </c>
      <c r="G9" s="3">
        <v>0</v>
      </c>
      <c r="H9" s="16">
        <v>0</v>
      </c>
      <c r="I9" s="3">
        <v>0</v>
      </c>
      <c r="J9" s="16">
        <v>0</v>
      </c>
      <c r="K9" s="13"/>
    </row>
    <row r="10" spans="1:11" ht="13.5" customHeight="1" x14ac:dyDescent="0.2">
      <c r="A10" s="9">
        <v>6</v>
      </c>
      <c r="B10" s="3" t="s">
        <v>12</v>
      </c>
      <c r="C10" s="3">
        <v>1509</v>
      </c>
      <c r="D10" s="16">
        <v>71.540000000000006</v>
      </c>
      <c r="E10" s="3">
        <v>767</v>
      </c>
      <c r="F10" s="16">
        <v>38.68</v>
      </c>
      <c r="G10" s="3">
        <v>6185</v>
      </c>
      <c r="H10" s="16">
        <v>228.82</v>
      </c>
      <c r="I10" s="3">
        <v>3278</v>
      </c>
      <c r="J10" s="16">
        <v>116.98</v>
      </c>
      <c r="K10" s="13"/>
    </row>
    <row r="11" spans="1:11" ht="13.5" customHeight="1" x14ac:dyDescent="0.2">
      <c r="A11" s="9">
        <v>7</v>
      </c>
      <c r="B11" s="3" t="s">
        <v>232</v>
      </c>
      <c r="C11" s="3">
        <v>25</v>
      </c>
      <c r="D11" s="16">
        <v>0.13</v>
      </c>
      <c r="E11" s="3">
        <v>0</v>
      </c>
      <c r="F11" s="16">
        <v>0</v>
      </c>
      <c r="G11" s="3">
        <v>0</v>
      </c>
      <c r="H11" s="16">
        <v>0</v>
      </c>
      <c r="I11" s="3">
        <v>0</v>
      </c>
      <c r="J11" s="16">
        <v>0</v>
      </c>
      <c r="K11" s="13"/>
    </row>
    <row r="12" spans="1:11" ht="13.5" customHeight="1" x14ac:dyDescent="0.2">
      <c r="A12" s="9">
        <v>8</v>
      </c>
      <c r="B12" s="3" t="s">
        <v>13</v>
      </c>
      <c r="C12" s="3">
        <v>5501</v>
      </c>
      <c r="D12" s="16">
        <v>128.26</v>
      </c>
      <c r="E12" s="3">
        <v>2872</v>
      </c>
      <c r="F12" s="16">
        <v>43.65</v>
      </c>
      <c r="G12" s="3">
        <v>2974</v>
      </c>
      <c r="H12" s="16">
        <v>37.9</v>
      </c>
      <c r="I12" s="3">
        <v>618</v>
      </c>
      <c r="J12" s="16">
        <v>10.25</v>
      </c>
      <c r="K12" s="13"/>
    </row>
    <row r="13" spans="1:11" ht="13.5" customHeight="1" x14ac:dyDescent="0.2">
      <c r="A13" s="9">
        <v>9</v>
      </c>
      <c r="B13" s="3" t="s">
        <v>233</v>
      </c>
      <c r="C13" s="3">
        <v>10</v>
      </c>
      <c r="D13" s="16">
        <v>0.18</v>
      </c>
      <c r="E13" s="3">
        <v>0</v>
      </c>
      <c r="F13" s="16">
        <v>0</v>
      </c>
      <c r="G13" s="3">
        <v>0</v>
      </c>
      <c r="H13" s="16">
        <v>0</v>
      </c>
      <c r="I13" s="3">
        <v>0</v>
      </c>
      <c r="J13" s="16">
        <v>0</v>
      </c>
      <c r="K13" s="13"/>
    </row>
    <row r="14" spans="1:11" ht="13.5" customHeight="1" x14ac:dyDescent="0.2">
      <c r="A14" s="9">
        <v>10</v>
      </c>
      <c r="B14" s="3" t="s">
        <v>31</v>
      </c>
      <c r="C14" s="3">
        <v>0</v>
      </c>
      <c r="D14" s="16">
        <v>0</v>
      </c>
      <c r="E14" s="3">
        <v>0</v>
      </c>
      <c r="F14" s="16">
        <v>0</v>
      </c>
      <c r="G14" s="3">
        <v>7</v>
      </c>
      <c r="H14" s="16">
        <v>0.11</v>
      </c>
      <c r="I14" s="3">
        <v>0</v>
      </c>
      <c r="J14" s="16">
        <v>0</v>
      </c>
      <c r="K14" s="13"/>
    </row>
    <row r="15" spans="1:11" ht="13.5" customHeight="1" x14ac:dyDescent="0.2">
      <c r="A15" s="9">
        <v>11</v>
      </c>
      <c r="B15" s="3" t="s">
        <v>14</v>
      </c>
      <c r="C15" s="3">
        <v>0</v>
      </c>
      <c r="D15" s="16">
        <v>0</v>
      </c>
      <c r="E15" s="3">
        <v>0</v>
      </c>
      <c r="F15" s="16">
        <v>0</v>
      </c>
      <c r="G15" s="3">
        <v>0</v>
      </c>
      <c r="H15" s="16">
        <v>0</v>
      </c>
      <c r="I15" s="3">
        <v>0</v>
      </c>
      <c r="J15" s="16">
        <v>0</v>
      </c>
      <c r="K15" s="13"/>
    </row>
    <row r="16" spans="1:11" ht="13.5" customHeight="1" x14ac:dyDescent="0.2">
      <c r="A16" s="9">
        <v>12</v>
      </c>
      <c r="B16" s="3" t="s">
        <v>15</v>
      </c>
      <c r="C16" s="3">
        <v>0</v>
      </c>
      <c r="D16" s="16">
        <v>0</v>
      </c>
      <c r="E16" s="3">
        <v>0</v>
      </c>
      <c r="F16" s="16">
        <v>0</v>
      </c>
      <c r="G16" s="3">
        <v>0</v>
      </c>
      <c r="H16" s="16">
        <v>0</v>
      </c>
      <c r="I16" s="3">
        <v>0</v>
      </c>
      <c r="J16" s="16">
        <v>0</v>
      </c>
      <c r="K16" s="13"/>
    </row>
    <row r="17" spans="1:11" ht="13.5" customHeight="1" x14ac:dyDescent="0.2">
      <c r="A17" s="9">
        <v>13</v>
      </c>
      <c r="B17" s="3" t="s">
        <v>234</v>
      </c>
      <c r="C17" s="3">
        <v>11</v>
      </c>
      <c r="D17" s="16">
        <v>0.18</v>
      </c>
      <c r="E17" s="3">
        <v>0</v>
      </c>
      <c r="F17" s="16">
        <v>0</v>
      </c>
      <c r="G17" s="3">
        <v>0</v>
      </c>
      <c r="H17" s="16">
        <v>0</v>
      </c>
      <c r="I17" s="3">
        <v>0</v>
      </c>
      <c r="J17" s="16">
        <v>0</v>
      </c>
      <c r="K17" s="13"/>
    </row>
    <row r="18" spans="1:11" ht="13.5" customHeight="1" x14ac:dyDescent="0.2">
      <c r="A18" s="9">
        <v>14</v>
      </c>
      <c r="B18" s="3" t="s">
        <v>235</v>
      </c>
      <c r="C18" s="3">
        <v>0</v>
      </c>
      <c r="D18" s="16">
        <v>0</v>
      </c>
      <c r="E18" s="3">
        <v>0</v>
      </c>
      <c r="F18" s="16">
        <v>0</v>
      </c>
      <c r="G18" s="3">
        <v>83</v>
      </c>
      <c r="H18" s="16">
        <v>6.91</v>
      </c>
      <c r="I18" s="3">
        <v>3</v>
      </c>
      <c r="J18" s="16">
        <v>0.55000000000000004</v>
      </c>
      <c r="K18" s="13"/>
    </row>
    <row r="19" spans="1:11" ht="13.5" customHeight="1" x14ac:dyDescent="0.2">
      <c r="A19" s="9">
        <v>15</v>
      </c>
      <c r="B19" s="3" t="s">
        <v>17</v>
      </c>
      <c r="C19" s="3">
        <v>24061</v>
      </c>
      <c r="D19" s="16">
        <v>362.75</v>
      </c>
      <c r="E19" s="3">
        <v>7218</v>
      </c>
      <c r="F19" s="16">
        <v>108.82</v>
      </c>
      <c r="G19" s="3">
        <v>2712</v>
      </c>
      <c r="H19" s="16">
        <v>40.61</v>
      </c>
      <c r="I19" s="3">
        <v>542</v>
      </c>
      <c r="J19" s="16">
        <v>80.12</v>
      </c>
      <c r="K19" s="13"/>
    </row>
    <row r="20" spans="1:11" ht="13.5" customHeight="1" x14ac:dyDescent="0.2">
      <c r="A20" s="9">
        <v>16</v>
      </c>
      <c r="B20" s="3" t="s">
        <v>236</v>
      </c>
      <c r="C20" s="3">
        <v>0</v>
      </c>
      <c r="D20" s="16">
        <v>0</v>
      </c>
      <c r="E20" s="3">
        <v>0</v>
      </c>
      <c r="F20" s="16">
        <v>0</v>
      </c>
      <c r="G20" s="3">
        <v>0</v>
      </c>
      <c r="H20" s="16">
        <v>0</v>
      </c>
      <c r="I20" s="3">
        <v>0</v>
      </c>
      <c r="J20" s="16">
        <v>0</v>
      </c>
      <c r="K20" s="13"/>
    </row>
    <row r="21" spans="1:11" ht="13.5" customHeight="1" x14ac:dyDescent="0.2">
      <c r="A21" s="9">
        <v>17</v>
      </c>
      <c r="B21" s="3" t="s">
        <v>237</v>
      </c>
      <c r="C21" s="3">
        <v>299</v>
      </c>
      <c r="D21" s="16">
        <v>6.69</v>
      </c>
      <c r="E21" s="3">
        <v>120</v>
      </c>
      <c r="F21" s="16">
        <v>2.21</v>
      </c>
      <c r="G21" s="3">
        <v>619</v>
      </c>
      <c r="H21" s="16">
        <v>6.75</v>
      </c>
      <c r="I21" s="3">
        <v>264</v>
      </c>
      <c r="J21" s="16">
        <v>2.4500000000000002</v>
      </c>
      <c r="K21" s="13"/>
    </row>
    <row r="22" spans="1:11" ht="13.5" customHeight="1" x14ac:dyDescent="0.2">
      <c r="A22" s="9">
        <v>18</v>
      </c>
      <c r="B22" s="3" t="s">
        <v>20</v>
      </c>
      <c r="C22" s="3">
        <v>153</v>
      </c>
      <c r="D22" s="16">
        <v>3.52</v>
      </c>
      <c r="E22" s="3">
        <v>0</v>
      </c>
      <c r="F22" s="16">
        <v>0</v>
      </c>
      <c r="G22" s="3">
        <v>0</v>
      </c>
      <c r="H22" s="16">
        <v>0</v>
      </c>
      <c r="I22" s="3">
        <v>0</v>
      </c>
      <c r="J22" s="16">
        <v>0</v>
      </c>
      <c r="K22" s="13"/>
    </row>
    <row r="23" spans="1:11" ht="13.5" customHeight="1" x14ac:dyDescent="0.2">
      <c r="A23" s="9">
        <v>19</v>
      </c>
      <c r="B23" s="3" t="s">
        <v>238</v>
      </c>
      <c r="C23" s="3">
        <v>0</v>
      </c>
      <c r="D23" s="16">
        <v>0</v>
      </c>
      <c r="E23" s="3">
        <v>0</v>
      </c>
      <c r="F23" s="16">
        <v>0</v>
      </c>
      <c r="G23" s="3">
        <v>0</v>
      </c>
      <c r="H23" s="16">
        <v>0</v>
      </c>
      <c r="I23" s="3">
        <v>0</v>
      </c>
      <c r="J23" s="16">
        <v>0</v>
      </c>
      <c r="K23" s="13"/>
    </row>
    <row r="24" spans="1:11" ht="13.5" customHeight="1" x14ac:dyDescent="0.2">
      <c r="A24" s="9">
        <v>20</v>
      </c>
      <c r="B24" s="3" t="s">
        <v>239</v>
      </c>
      <c r="C24" s="3">
        <v>0</v>
      </c>
      <c r="D24" s="16">
        <v>0</v>
      </c>
      <c r="E24" s="3">
        <v>0</v>
      </c>
      <c r="F24" s="16">
        <v>0</v>
      </c>
      <c r="G24" s="3">
        <v>0</v>
      </c>
      <c r="H24" s="16">
        <v>0</v>
      </c>
      <c r="I24" s="3">
        <v>0</v>
      </c>
      <c r="J24" s="16">
        <v>0</v>
      </c>
      <c r="K24" s="13"/>
    </row>
    <row r="25" spans="1:11" ht="13.5" customHeight="1" x14ac:dyDescent="0.2">
      <c r="A25" s="9">
        <v>21</v>
      </c>
      <c r="B25" s="3" t="s">
        <v>240</v>
      </c>
      <c r="C25" s="3">
        <v>0</v>
      </c>
      <c r="D25" s="16">
        <v>0</v>
      </c>
      <c r="E25" s="3">
        <v>0</v>
      </c>
      <c r="F25" s="16">
        <v>0</v>
      </c>
      <c r="G25" s="3">
        <v>0</v>
      </c>
      <c r="H25" s="16">
        <v>0</v>
      </c>
      <c r="I25" s="3">
        <v>0</v>
      </c>
      <c r="J25" s="16">
        <v>0</v>
      </c>
      <c r="K25" s="13"/>
    </row>
    <row r="26" spans="1:11" ht="13.5" customHeight="1" x14ac:dyDescent="0.2">
      <c r="A26" s="9">
        <v>22</v>
      </c>
      <c r="B26" s="3" t="s">
        <v>241</v>
      </c>
      <c r="C26" s="3">
        <v>0</v>
      </c>
      <c r="D26" s="16">
        <v>0</v>
      </c>
      <c r="E26" s="3">
        <v>0</v>
      </c>
      <c r="F26" s="16">
        <v>0</v>
      </c>
      <c r="G26" s="3">
        <v>0</v>
      </c>
      <c r="H26" s="16">
        <v>0</v>
      </c>
      <c r="I26" s="3">
        <v>0</v>
      </c>
      <c r="J26" s="16">
        <v>0</v>
      </c>
      <c r="K26" s="13"/>
    </row>
    <row r="27" spans="1:11" ht="13.5" customHeight="1" x14ac:dyDescent="0.2">
      <c r="A27" s="9">
        <v>23</v>
      </c>
      <c r="B27" s="3" t="s">
        <v>242</v>
      </c>
      <c r="C27" s="3">
        <v>0</v>
      </c>
      <c r="D27" s="16">
        <v>0</v>
      </c>
      <c r="E27" s="3">
        <v>0</v>
      </c>
      <c r="F27" s="16">
        <v>0</v>
      </c>
      <c r="G27" s="3">
        <v>0</v>
      </c>
      <c r="H27" s="16">
        <v>0</v>
      </c>
      <c r="I27" s="3">
        <v>0</v>
      </c>
      <c r="J27" s="16">
        <v>0</v>
      </c>
      <c r="K27" s="13"/>
    </row>
    <row r="28" spans="1:11" ht="13.5" customHeight="1" x14ac:dyDescent="0.2">
      <c r="A28" s="9">
        <v>24</v>
      </c>
      <c r="B28" s="3" t="s">
        <v>243</v>
      </c>
      <c r="C28" s="3">
        <v>0</v>
      </c>
      <c r="D28" s="16">
        <v>0</v>
      </c>
      <c r="E28" s="3">
        <v>0</v>
      </c>
      <c r="F28" s="16">
        <v>0</v>
      </c>
      <c r="G28" s="3">
        <v>0</v>
      </c>
      <c r="H28" s="16">
        <v>0</v>
      </c>
      <c r="I28" s="3">
        <v>0</v>
      </c>
      <c r="J28" s="16">
        <v>0</v>
      </c>
      <c r="K28" s="13"/>
    </row>
    <row r="29" spans="1:11" ht="13.5" customHeight="1" x14ac:dyDescent="0.2">
      <c r="A29" s="9">
        <v>25</v>
      </c>
      <c r="B29" s="3" t="s">
        <v>244</v>
      </c>
      <c r="C29" s="3">
        <v>0</v>
      </c>
      <c r="D29" s="16">
        <v>0</v>
      </c>
      <c r="E29" s="3">
        <v>0</v>
      </c>
      <c r="F29" s="16">
        <v>0</v>
      </c>
      <c r="G29" s="3">
        <v>0</v>
      </c>
      <c r="H29" s="16">
        <v>0</v>
      </c>
      <c r="I29" s="3">
        <v>0</v>
      </c>
      <c r="J29" s="16">
        <v>0</v>
      </c>
      <c r="K29" s="13"/>
    </row>
    <row r="30" spans="1:11" ht="13.5" customHeight="1" x14ac:dyDescent="0.2">
      <c r="A30" s="9">
        <v>26</v>
      </c>
      <c r="B30" s="3" t="s">
        <v>245</v>
      </c>
      <c r="C30" s="3">
        <v>0</v>
      </c>
      <c r="D30" s="16">
        <v>0</v>
      </c>
      <c r="E30" s="3">
        <v>0</v>
      </c>
      <c r="F30" s="16">
        <v>0</v>
      </c>
      <c r="G30" s="3">
        <v>0</v>
      </c>
      <c r="H30" s="16">
        <v>0</v>
      </c>
      <c r="I30" s="3">
        <v>0</v>
      </c>
      <c r="J30" s="16">
        <v>0</v>
      </c>
      <c r="K30" s="13"/>
    </row>
    <row r="31" spans="1:11" ht="13.5" customHeight="1" x14ac:dyDescent="0.2">
      <c r="A31" s="9">
        <v>27</v>
      </c>
      <c r="B31" s="3" t="s">
        <v>246</v>
      </c>
      <c r="C31" s="3">
        <v>0</v>
      </c>
      <c r="D31" s="16">
        <v>0</v>
      </c>
      <c r="E31" s="3">
        <v>0</v>
      </c>
      <c r="F31" s="16">
        <v>0</v>
      </c>
      <c r="G31" s="3">
        <v>0</v>
      </c>
      <c r="H31" s="16">
        <v>0</v>
      </c>
      <c r="I31" s="3">
        <v>0</v>
      </c>
      <c r="J31" s="16">
        <v>0</v>
      </c>
      <c r="K31" s="13"/>
    </row>
    <row r="32" spans="1:11" ht="13.5" customHeight="1" x14ac:dyDescent="0.2">
      <c r="A32" s="9">
        <v>28</v>
      </c>
      <c r="B32" s="3" t="s">
        <v>18</v>
      </c>
      <c r="C32" s="3">
        <v>0</v>
      </c>
      <c r="D32" s="16">
        <v>0</v>
      </c>
      <c r="E32" s="3">
        <v>0</v>
      </c>
      <c r="F32" s="16">
        <v>0</v>
      </c>
      <c r="G32" s="3">
        <v>411</v>
      </c>
      <c r="H32" s="16">
        <v>4.88</v>
      </c>
      <c r="I32" s="3">
        <v>0</v>
      </c>
      <c r="J32" s="16">
        <v>0</v>
      </c>
      <c r="K32" s="13"/>
    </row>
    <row r="33" spans="1:11" ht="13.5" customHeight="1" x14ac:dyDescent="0.2">
      <c r="A33" s="9">
        <v>29</v>
      </c>
      <c r="B33" s="3" t="s">
        <v>22</v>
      </c>
      <c r="C33" s="3">
        <v>0</v>
      </c>
      <c r="D33" s="16">
        <v>0</v>
      </c>
      <c r="E33" s="3">
        <v>0</v>
      </c>
      <c r="F33" s="16">
        <v>0</v>
      </c>
      <c r="G33" s="3">
        <v>0</v>
      </c>
      <c r="H33" s="16">
        <v>0</v>
      </c>
      <c r="I33" s="3">
        <v>0</v>
      </c>
      <c r="J33" s="16">
        <v>0</v>
      </c>
      <c r="K33" s="13"/>
    </row>
    <row r="34" spans="1:11" ht="13.5" customHeight="1" x14ac:dyDescent="0.2">
      <c r="A34" s="9">
        <v>30</v>
      </c>
      <c r="B34" s="3" t="s">
        <v>29</v>
      </c>
      <c r="C34" s="3">
        <v>9763</v>
      </c>
      <c r="D34" s="16">
        <v>30.76</v>
      </c>
      <c r="E34" s="3">
        <v>3425</v>
      </c>
      <c r="F34" s="16">
        <v>111.15</v>
      </c>
      <c r="G34" s="3">
        <v>1030</v>
      </c>
      <c r="H34" s="16">
        <v>3.49</v>
      </c>
      <c r="I34" s="3">
        <v>696</v>
      </c>
      <c r="J34" s="16">
        <v>34.729999999999997</v>
      </c>
      <c r="K34" s="13"/>
    </row>
    <row r="35" spans="1:11" ht="13.5" customHeight="1" x14ac:dyDescent="0.2">
      <c r="A35" s="9">
        <v>31</v>
      </c>
      <c r="B35" s="3" t="s">
        <v>30</v>
      </c>
      <c r="C35" s="3">
        <v>0</v>
      </c>
      <c r="D35" s="16">
        <v>0</v>
      </c>
      <c r="E35" s="3">
        <v>0</v>
      </c>
      <c r="F35" s="16">
        <v>0</v>
      </c>
      <c r="G35" s="3">
        <v>0</v>
      </c>
      <c r="H35" s="16">
        <v>0</v>
      </c>
      <c r="I35" s="3">
        <v>0</v>
      </c>
      <c r="J35" s="16">
        <v>0</v>
      </c>
      <c r="K35" s="13"/>
    </row>
    <row r="36" spans="1:11" ht="13.5" customHeight="1" x14ac:dyDescent="0.2">
      <c r="A36" s="9">
        <v>32</v>
      </c>
      <c r="B36" s="3" t="s">
        <v>247</v>
      </c>
      <c r="C36" s="3">
        <v>0</v>
      </c>
      <c r="D36" s="16">
        <v>0</v>
      </c>
      <c r="E36" s="3">
        <v>0</v>
      </c>
      <c r="F36" s="16">
        <v>0</v>
      </c>
      <c r="G36" s="3">
        <v>0</v>
      </c>
      <c r="H36" s="16">
        <v>0</v>
      </c>
      <c r="I36" s="3">
        <v>0</v>
      </c>
      <c r="J36" s="16">
        <v>0</v>
      </c>
      <c r="K36" s="13"/>
    </row>
    <row r="37" spans="1:11" ht="13.5" customHeight="1" x14ac:dyDescent="0.2">
      <c r="A37" s="9">
        <v>33</v>
      </c>
      <c r="B37" s="3" t="s">
        <v>25</v>
      </c>
      <c r="C37" s="3">
        <v>0</v>
      </c>
      <c r="D37" s="16">
        <v>0</v>
      </c>
      <c r="E37" s="3">
        <v>0</v>
      </c>
      <c r="F37" s="16">
        <v>0</v>
      </c>
      <c r="G37" s="3">
        <v>0</v>
      </c>
      <c r="H37" s="16">
        <v>0</v>
      </c>
      <c r="I37" s="3">
        <v>0</v>
      </c>
      <c r="J37" s="16">
        <v>0</v>
      </c>
      <c r="K37" s="13"/>
    </row>
    <row r="38" spans="1:11" ht="13.5" customHeight="1" x14ac:dyDescent="0.2">
      <c r="A38" s="9">
        <v>34</v>
      </c>
      <c r="B38" s="3" t="s">
        <v>248</v>
      </c>
      <c r="C38" s="3">
        <v>0</v>
      </c>
      <c r="D38" s="16">
        <v>0</v>
      </c>
      <c r="E38" s="3">
        <v>0</v>
      </c>
      <c r="F38" s="16">
        <v>0</v>
      </c>
      <c r="G38" s="3">
        <v>0</v>
      </c>
      <c r="H38" s="16">
        <v>0</v>
      </c>
      <c r="I38" s="3">
        <v>0</v>
      </c>
      <c r="J38" s="16">
        <v>0</v>
      </c>
      <c r="K38" s="13"/>
    </row>
    <row r="39" spans="1:11" ht="13.5" customHeight="1" x14ac:dyDescent="0.2">
      <c r="A39" s="9">
        <v>35</v>
      </c>
      <c r="B39" s="3" t="s">
        <v>249</v>
      </c>
      <c r="C39" s="3">
        <v>0</v>
      </c>
      <c r="D39" s="16">
        <v>0</v>
      </c>
      <c r="E39" s="3">
        <v>0</v>
      </c>
      <c r="F39" s="16">
        <v>0</v>
      </c>
      <c r="G39" s="3">
        <v>0</v>
      </c>
      <c r="H39" s="16">
        <v>0</v>
      </c>
      <c r="I39" s="3">
        <v>0</v>
      </c>
      <c r="J39" s="16">
        <v>0</v>
      </c>
      <c r="K39" s="13"/>
    </row>
    <row r="40" spans="1:11" ht="13.5" customHeight="1" x14ac:dyDescent="0.2">
      <c r="A40" s="9">
        <v>36</v>
      </c>
      <c r="B40" s="3" t="s">
        <v>37</v>
      </c>
      <c r="C40" s="3">
        <v>0</v>
      </c>
      <c r="D40" s="16">
        <v>0</v>
      </c>
      <c r="E40" s="3">
        <v>0</v>
      </c>
      <c r="F40" s="16">
        <v>0</v>
      </c>
      <c r="G40" s="3">
        <v>0</v>
      </c>
      <c r="H40" s="16">
        <v>0</v>
      </c>
      <c r="I40" s="3">
        <v>0</v>
      </c>
      <c r="J40" s="16">
        <v>0</v>
      </c>
      <c r="K40" s="13"/>
    </row>
    <row r="41" spans="1:11" ht="13.5" customHeight="1" x14ac:dyDescent="0.2">
      <c r="A41" s="9">
        <v>37</v>
      </c>
      <c r="B41" s="3" t="s">
        <v>250</v>
      </c>
      <c r="C41" s="3">
        <v>0</v>
      </c>
      <c r="D41" s="16">
        <v>0</v>
      </c>
      <c r="E41" s="3">
        <v>0</v>
      </c>
      <c r="F41" s="16">
        <v>0</v>
      </c>
      <c r="G41" s="3">
        <v>0</v>
      </c>
      <c r="H41" s="16">
        <v>0</v>
      </c>
      <c r="I41" s="3">
        <v>0</v>
      </c>
      <c r="J41" s="16">
        <v>0</v>
      </c>
      <c r="K41" s="13"/>
    </row>
    <row r="42" spans="1:11" ht="13.5" customHeight="1" x14ac:dyDescent="0.2">
      <c r="A42" s="9">
        <v>38</v>
      </c>
      <c r="B42" s="3" t="s">
        <v>251</v>
      </c>
      <c r="C42" s="3">
        <v>0</v>
      </c>
      <c r="D42" s="16">
        <v>0</v>
      </c>
      <c r="E42" s="3">
        <v>0</v>
      </c>
      <c r="F42" s="16">
        <v>0</v>
      </c>
      <c r="G42" s="3">
        <v>0</v>
      </c>
      <c r="H42" s="16">
        <v>0</v>
      </c>
      <c r="I42" s="3">
        <v>0</v>
      </c>
      <c r="J42" s="16">
        <v>0</v>
      </c>
      <c r="K42" s="13"/>
    </row>
    <row r="43" spans="1:11" ht="13.5" customHeight="1" x14ac:dyDescent="0.2">
      <c r="A43" s="9">
        <v>39</v>
      </c>
      <c r="B43" s="3" t="s">
        <v>252</v>
      </c>
      <c r="C43" s="3">
        <v>0</v>
      </c>
      <c r="D43" s="16">
        <v>0</v>
      </c>
      <c r="E43" s="3">
        <v>0</v>
      </c>
      <c r="F43" s="16">
        <v>0</v>
      </c>
      <c r="G43" s="3">
        <v>0</v>
      </c>
      <c r="H43" s="16">
        <v>0</v>
      </c>
      <c r="I43" s="3">
        <v>0</v>
      </c>
      <c r="J43" s="16">
        <v>0</v>
      </c>
      <c r="K43" s="13"/>
    </row>
    <row r="44" spans="1:11" ht="13.5" customHeight="1" x14ac:dyDescent="0.2">
      <c r="A44" s="9">
        <v>40</v>
      </c>
      <c r="B44" s="3" t="s">
        <v>253</v>
      </c>
      <c r="C44" s="3">
        <v>0</v>
      </c>
      <c r="D44" s="16">
        <v>0</v>
      </c>
      <c r="E44" s="3">
        <v>0</v>
      </c>
      <c r="F44" s="16">
        <v>0</v>
      </c>
      <c r="G44" s="3">
        <v>0</v>
      </c>
      <c r="H44" s="16">
        <v>0</v>
      </c>
      <c r="I44" s="3">
        <v>0</v>
      </c>
      <c r="J44" s="16">
        <v>0</v>
      </c>
      <c r="K44" s="13"/>
    </row>
    <row r="45" spans="1:11" ht="13.5" customHeight="1" x14ac:dyDescent="0.2">
      <c r="A45" s="9">
        <v>41</v>
      </c>
      <c r="B45" s="3" t="s">
        <v>254</v>
      </c>
      <c r="C45" s="3">
        <v>0</v>
      </c>
      <c r="D45" s="16">
        <v>0</v>
      </c>
      <c r="E45" s="3">
        <v>0</v>
      </c>
      <c r="F45" s="16">
        <v>0</v>
      </c>
      <c r="G45" s="3">
        <v>0</v>
      </c>
      <c r="H45" s="16">
        <v>0</v>
      </c>
      <c r="I45" s="3">
        <v>0</v>
      </c>
      <c r="J45" s="16">
        <v>0</v>
      </c>
      <c r="K45" s="13"/>
    </row>
    <row r="46" spans="1:11" ht="13.5" customHeight="1" x14ac:dyDescent="0.2">
      <c r="A46" s="9">
        <v>42</v>
      </c>
      <c r="B46" s="3" t="s">
        <v>43</v>
      </c>
      <c r="C46" s="3">
        <v>0</v>
      </c>
      <c r="D46" s="16">
        <v>0</v>
      </c>
      <c r="E46" s="3">
        <v>0</v>
      </c>
      <c r="F46" s="16">
        <v>0</v>
      </c>
      <c r="G46" s="3">
        <v>0</v>
      </c>
      <c r="H46" s="16">
        <v>0</v>
      </c>
      <c r="I46" s="3">
        <v>0</v>
      </c>
      <c r="J46" s="16">
        <v>0</v>
      </c>
      <c r="K46" s="13"/>
    </row>
    <row r="47" spans="1:11" ht="13.5" customHeight="1" x14ac:dyDescent="0.2">
      <c r="A47" s="9">
        <v>43</v>
      </c>
      <c r="B47" s="3" t="s">
        <v>255</v>
      </c>
      <c r="C47" s="3">
        <v>0</v>
      </c>
      <c r="D47" s="16">
        <v>0</v>
      </c>
      <c r="E47" s="3">
        <v>0</v>
      </c>
      <c r="F47" s="16">
        <v>0</v>
      </c>
      <c r="G47" s="3">
        <v>0</v>
      </c>
      <c r="H47" s="16">
        <v>0</v>
      </c>
      <c r="I47" s="3">
        <v>0</v>
      </c>
      <c r="J47" s="16">
        <v>0</v>
      </c>
      <c r="K47" s="13"/>
    </row>
    <row r="48" spans="1:11" ht="13.5" customHeight="1" x14ac:dyDescent="0.2">
      <c r="A48" s="9">
        <v>44</v>
      </c>
      <c r="B48" s="3" t="s">
        <v>41</v>
      </c>
      <c r="C48" s="3">
        <v>0</v>
      </c>
      <c r="D48" s="16">
        <v>0</v>
      </c>
      <c r="E48" s="3">
        <v>0</v>
      </c>
      <c r="F48" s="16">
        <v>0</v>
      </c>
      <c r="G48" s="3">
        <v>0</v>
      </c>
      <c r="H48" s="16">
        <v>0</v>
      </c>
      <c r="I48" s="3">
        <v>0</v>
      </c>
      <c r="J48" s="16">
        <v>0</v>
      </c>
      <c r="K48" s="13"/>
    </row>
    <row r="49" spans="1:11" ht="13.5" customHeight="1" x14ac:dyDescent="0.2">
      <c r="A49" s="9">
        <v>45</v>
      </c>
      <c r="B49" s="3" t="s">
        <v>256</v>
      </c>
      <c r="C49" s="3">
        <v>0</v>
      </c>
      <c r="D49" s="16">
        <v>0</v>
      </c>
      <c r="E49" s="3">
        <v>0</v>
      </c>
      <c r="F49" s="16">
        <v>0</v>
      </c>
      <c r="G49" s="3">
        <v>0</v>
      </c>
      <c r="H49" s="16">
        <v>0</v>
      </c>
      <c r="I49" s="3">
        <v>0</v>
      </c>
      <c r="J49" s="16">
        <v>0</v>
      </c>
      <c r="K49" s="13"/>
    </row>
    <row r="50" spans="1:11" ht="13.5" customHeight="1" x14ac:dyDescent="0.2">
      <c r="A50" s="9">
        <v>46</v>
      </c>
      <c r="B50" s="3" t="s">
        <v>257</v>
      </c>
      <c r="C50" s="3">
        <v>0</v>
      </c>
      <c r="D50" s="16">
        <v>0</v>
      </c>
      <c r="E50" s="3">
        <v>0</v>
      </c>
      <c r="F50" s="16">
        <v>0</v>
      </c>
      <c r="G50" s="3">
        <v>0</v>
      </c>
      <c r="H50" s="16">
        <v>0</v>
      </c>
      <c r="I50" s="3">
        <v>0</v>
      </c>
      <c r="J50" s="16">
        <v>0</v>
      </c>
      <c r="K50" s="13"/>
    </row>
    <row r="51" spans="1:11" ht="13.5" customHeight="1" x14ac:dyDescent="0.2">
      <c r="A51" s="9">
        <v>47</v>
      </c>
      <c r="B51" s="3" t="s">
        <v>258</v>
      </c>
      <c r="C51" s="3">
        <v>0</v>
      </c>
      <c r="D51" s="16">
        <v>0</v>
      </c>
      <c r="E51" s="3">
        <v>0</v>
      </c>
      <c r="F51" s="16">
        <v>0</v>
      </c>
      <c r="G51" s="3">
        <v>0</v>
      </c>
      <c r="H51" s="16">
        <v>0</v>
      </c>
      <c r="I51" s="3">
        <v>0</v>
      </c>
      <c r="J51" s="16">
        <v>0</v>
      </c>
      <c r="K51" s="13"/>
    </row>
    <row r="52" spans="1:11" ht="13.5" customHeight="1" x14ac:dyDescent="0.2">
      <c r="A52" s="9">
        <v>48</v>
      </c>
      <c r="B52" s="3" t="s">
        <v>259</v>
      </c>
      <c r="C52" s="3">
        <v>0</v>
      </c>
      <c r="D52" s="16">
        <v>0</v>
      </c>
      <c r="E52" s="3">
        <v>0</v>
      </c>
      <c r="F52" s="16">
        <v>0</v>
      </c>
      <c r="G52" s="3">
        <v>0</v>
      </c>
      <c r="H52" s="16">
        <v>0</v>
      </c>
      <c r="I52" s="3">
        <v>0</v>
      </c>
      <c r="J52" s="16">
        <v>0</v>
      </c>
      <c r="K52" s="13"/>
    </row>
    <row r="53" spans="1:11" ht="13.5" customHeight="1" x14ac:dyDescent="0.2">
      <c r="A53" s="9">
        <v>49</v>
      </c>
      <c r="B53" s="3" t="s">
        <v>260</v>
      </c>
      <c r="C53" s="3">
        <v>974</v>
      </c>
      <c r="D53" s="16">
        <v>8.01</v>
      </c>
      <c r="E53" s="3">
        <v>974</v>
      </c>
      <c r="F53" s="16">
        <v>8.01</v>
      </c>
      <c r="G53" s="3">
        <v>6</v>
      </c>
      <c r="H53" s="16">
        <v>0.2</v>
      </c>
      <c r="I53" s="3">
        <v>6</v>
      </c>
      <c r="J53" s="16">
        <v>0.2</v>
      </c>
      <c r="K53" s="13"/>
    </row>
    <row r="54" spans="1:11" ht="13.5" customHeight="1" x14ac:dyDescent="0.2">
      <c r="A54" s="9">
        <v>50</v>
      </c>
      <c r="B54" s="3" t="s">
        <v>261</v>
      </c>
      <c r="C54" s="3">
        <v>11242</v>
      </c>
      <c r="D54" s="16">
        <v>31.11</v>
      </c>
      <c r="E54" s="3">
        <v>0</v>
      </c>
      <c r="F54" s="16">
        <v>0</v>
      </c>
      <c r="G54" s="3">
        <v>0</v>
      </c>
      <c r="H54" s="16">
        <v>0</v>
      </c>
      <c r="I54" s="3">
        <v>0</v>
      </c>
      <c r="J54" s="16">
        <v>0</v>
      </c>
      <c r="K54" s="13"/>
    </row>
    <row r="55" spans="1:11" ht="13.5" customHeight="1" x14ac:dyDescent="0.2">
      <c r="A55" s="9"/>
      <c r="B55" s="4" t="s">
        <v>262</v>
      </c>
      <c r="C55" s="4">
        <f t="shared" ref="C55:J55" si="0">SUM(C5:C54)</f>
        <v>65032</v>
      </c>
      <c r="D55" s="17">
        <f t="shared" si="0"/>
        <v>828.53000000000009</v>
      </c>
      <c r="E55" s="4">
        <f t="shared" si="0"/>
        <v>20924</v>
      </c>
      <c r="F55" s="17">
        <f t="shared" si="0"/>
        <v>373.49</v>
      </c>
      <c r="G55" s="4">
        <f t="shared" si="0"/>
        <v>26717</v>
      </c>
      <c r="H55" s="17">
        <f t="shared" si="0"/>
        <v>488.35</v>
      </c>
      <c r="I55" s="4">
        <f t="shared" si="0"/>
        <v>12572</v>
      </c>
      <c r="J55" s="17">
        <f t="shared" si="0"/>
        <v>302.66000000000003</v>
      </c>
      <c r="K55" s="13"/>
    </row>
    <row r="56" spans="1:11" ht="13.5" customHeight="1" x14ac:dyDescent="0.2">
      <c r="A56" s="18"/>
      <c r="B56" s="13"/>
      <c r="C56" s="13"/>
      <c r="D56" s="33"/>
      <c r="E56" s="13"/>
      <c r="F56" s="33"/>
      <c r="G56" s="13"/>
      <c r="H56" s="33"/>
      <c r="I56" s="13"/>
      <c r="J56" s="33"/>
      <c r="K56" s="13"/>
    </row>
    <row r="57" spans="1:11" ht="13.5" customHeight="1" x14ac:dyDescent="0.2">
      <c r="A57" s="18"/>
      <c r="B57" s="15"/>
      <c r="C57" s="13"/>
      <c r="D57" s="33"/>
      <c r="E57" s="13"/>
      <c r="F57" s="33"/>
      <c r="G57" s="13"/>
      <c r="H57" s="33"/>
      <c r="I57" s="13"/>
      <c r="J57" s="33"/>
      <c r="K57" s="13"/>
    </row>
    <row r="58" spans="1:11" ht="13.5" customHeight="1" x14ac:dyDescent="0.2">
      <c r="A58" s="18"/>
      <c r="B58" s="13"/>
      <c r="C58" s="13"/>
      <c r="D58" s="33"/>
      <c r="E58" s="13"/>
      <c r="F58" s="33"/>
      <c r="G58" s="13"/>
      <c r="H58" s="33"/>
      <c r="I58" s="13"/>
      <c r="J58" s="33"/>
      <c r="K58" s="13"/>
    </row>
    <row r="59" spans="1:11" ht="13.5" customHeight="1" x14ac:dyDescent="0.2">
      <c r="A59" s="18"/>
      <c r="B59" s="13"/>
      <c r="C59" s="13"/>
      <c r="D59" s="33"/>
      <c r="E59" s="13"/>
      <c r="F59" s="33"/>
      <c r="G59" s="13"/>
      <c r="H59" s="33"/>
      <c r="I59" s="13"/>
      <c r="J59" s="33"/>
      <c r="K59" s="13"/>
    </row>
    <row r="60" spans="1:11" ht="13.5" customHeight="1" x14ac:dyDescent="0.2">
      <c r="A60" s="18"/>
      <c r="B60" s="13"/>
      <c r="C60" s="13"/>
      <c r="D60" s="33"/>
      <c r="E60" s="13"/>
      <c r="F60" s="33"/>
      <c r="G60" s="13"/>
      <c r="H60" s="33"/>
      <c r="I60" s="13"/>
      <c r="J60" s="33"/>
      <c r="K60" s="13"/>
    </row>
    <row r="61" spans="1:11" ht="13.5" customHeight="1" x14ac:dyDescent="0.2">
      <c r="A61" s="18"/>
      <c r="B61" s="13"/>
      <c r="C61" s="13"/>
      <c r="D61" s="33"/>
      <c r="E61" s="13"/>
      <c r="F61" s="33"/>
      <c r="G61" s="13"/>
      <c r="H61" s="33"/>
      <c r="I61" s="13"/>
      <c r="J61" s="33"/>
      <c r="K61" s="13"/>
    </row>
    <row r="62" spans="1:11" ht="13.5" customHeight="1" x14ac:dyDescent="0.2">
      <c r="A62" s="18"/>
      <c r="B62" s="13"/>
      <c r="C62" s="13"/>
      <c r="D62" s="33"/>
      <c r="E62" s="13"/>
      <c r="F62" s="33"/>
      <c r="G62" s="13"/>
      <c r="H62" s="33"/>
      <c r="I62" s="13"/>
      <c r="J62" s="33"/>
      <c r="K62" s="13"/>
    </row>
    <row r="63" spans="1:11" ht="13.5" customHeight="1" x14ac:dyDescent="0.2">
      <c r="A63" s="18"/>
      <c r="B63" s="13"/>
      <c r="C63" s="13"/>
      <c r="D63" s="33"/>
      <c r="E63" s="13"/>
      <c r="F63" s="33"/>
      <c r="G63" s="13"/>
      <c r="H63" s="33"/>
      <c r="I63" s="13"/>
      <c r="J63" s="33"/>
      <c r="K63" s="13"/>
    </row>
    <row r="64" spans="1:11" ht="13.5" customHeight="1" x14ac:dyDescent="0.2">
      <c r="A64" s="18"/>
      <c r="B64" s="13"/>
      <c r="C64" s="13"/>
      <c r="D64" s="33"/>
      <c r="E64" s="13"/>
      <c r="F64" s="33"/>
      <c r="G64" s="13"/>
      <c r="H64" s="33"/>
      <c r="I64" s="13"/>
      <c r="J64" s="33"/>
      <c r="K64" s="13"/>
    </row>
    <row r="65" spans="1:11" ht="13.5" customHeight="1" x14ac:dyDescent="0.2">
      <c r="A65" s="18"/>
      <c r="B65" s="13"/>
      <c r="C65" s="13"/>
      <c r="D65" s="33"/>
      <c r="E65" s="13"/>
      <c r="F65" s="33"/>
      <c r="G65" s="13"/>
      <c r="H65" s="33"/>
      <c r="I65" s="13"/>
      <c r="J65" s="33"/>
      <c r="K65" s="13"/>
    </row>
    <row r="66" spans="1:11" ht="13.5" customHeight="1" x14ac:dyDescent="0.2">
      <c r="A66" s="18"/>
      <c r="B66" s="13"/>
      <c r="C66" s="13"/>
      <c r="D66" s="33"/>
      <c r="E66" s="13"/>
      <c r="F66" s="33"/>
      <c r="G66" s="13"/>
      <c r="H66" s="33"/>
      <c r="I66" s="13"/>
      <c r="J66" s="33"/>
      <c r="K66" s="13"/>
    </row>
    <row r="67" spans="1:11" ht="13.5" customHeight="1" x14ac:dyDescent="0.2">
      <c r="A67" s="18"/>
      <c r="B67" s="13"/>
      <c r="C67" s="13"/>
      <c r="D67" s="33"/>
      <c r="E67" s="13"/>
      <c r="F67" s="33"/>
      <c r="G67" s="13"/>
      <c r="H67" s="33"/>
      <c r="I67" s="13"/>
      <c r="J67" s="33"/>
      <c r="K67" s="13"/>
    </row>
    <row r="68" spans="1:11" ht="13.5" customHeight="1" x14ac:dyDescent="0.2">
      <c r="A68" s="18"/>
      <c r="B68" s="13"/>
      <c r="C68" s="13"/>
      <c r="D68" s="33"/>
      <c r="E68" s="13"/>
      <c r="F68" s="33"/>
      <c r="G68" s="13"/>
      <c r="H68" s="33"/>
      <c r="I68" s="13"/>
      <c r="J68" s="33"/>
      <c r="K68" s="13"/>
    </row>
    <row r="69" spans="1:11" ht="13.5" customHeight="1" x14ac:dyDescent="0.2">
      <c r="A69" s="18"/>
      <c r="B69" s="13"/>
      <c r="C69" s="13"/>
      <c r="D69" s="33"/>
      <c r="E69" s="13"/>
      <c r="F69" s="33"/>
      <c r="G69" s="13"/>
      <c r="H69" s="33"/>
      <c r="I69" s="13"/>
      <c r="J69" s="33"/>
      <c r="K69" s="13"/>
    </row>
    <row r="70" spans="1:11" ht="13.5" customHeight="1" x14ac:dyDescent="0.2">
      <c r="A70" s="18"/>
      <c r="B70" s="13"/>
      <c r="C70" s="13"/>
      <c r="D70" s="33"/>
      <c r="E70" s="13"/>
      <c r="F70" s="33"/>
      <c r="G70" s="13"/>
      <c r="H70" s="33"/>
      <c r="I70" s="13"/>
      <c r="J70" s="33"/>
      <c r="K70" s="13"/>
    </row>
    <row r="71" spans="1:11" ht="13.5" customHeight="1" x14ac:dyDescent="0.2">
      <c r="A71" s="18"/>
      <c r="B71" s="13"/>
      <c r="C71" s="13"/>
      <c r="D71" s="33"/>
      <c r="E71" s="13"/>
      <c r="F71" s="33"/>
      <c r="G71" s="13"/>
      <c r="H71" s="33"/>
      <c r="I71" s="13"/>
      <c r="J71" s="33"/>
      <c r="K71" s="13"/>
    </row>
    <row r="72" spans="1:11" ht="13.5" customHeight="1" x14ac:dyDescent="0.2">
      <c r="A72" s="18"/>
      <c r="B72" s="13"/>
      <c r="C72" s="13"/>
      <c r="D72" s="33"/>
      <c r="E72" s="13"/>
      <c r="F72" s="33"/>
      <c r="G72" s="13"/>
      <c r="H72" s="33"/>
      <c r="I72" s="13"/>
      <c r="J72" s="33"/>
      <c r="K72" s="13"/>
    </row>
    <row r="73" spans="1:11" ht="13.5" customHeight="1" x14ac:dyDescent="0.2">
      <c r="A73" s="18"/>
      <c r="B73" s="13"/>
      <c r="C73" s="13"/>
      <c r="D73" s="33"/>
      <c r="E73" s="13"/>
      <c r="F73" s="33"/>
      <c r="G73" s="13"/>
      <c r="H73" s="33"/>
      <c r="I73" s="13"/>
      <c r="J73" s="33"/>
      <c r="K73" s="13"/>
    </row>
    <row r="74" spans="1:11" ht="13.5" customHeight="1" x14ac:dyDescent="0.2">
      <c r="A74" s="18"/>
      <c r="B74" s="13"/>
      <c r="C74" s="13"/>
      <c r="D74" s="33"/>
      <c r="E74" s="13"/>
      <c r="F74" s="33"/>
      <c r="G74" s="13"/>
      <c r="H74" s="33"/>
      <c r="I74" s="13"/>
      <c r="J74" s="33"/>
      <c r="K74" s="13"/>
    </row>
    <row r="75" spans="1:11" ht="13.5" customHeight="1" x14ac:dyDescent="0.2">
      <c r="A75" s="18"/>
      <c r="B75" s="13"/>
      <c r="C75" s="13"/>
      <c r="D75" s="33"/>
      <c r="E75" s="13"/>
      <c r="F75" s="33"/>
      <c r="G75" s="13"/>
      <c r="H75" s="33"/>
      <c r="I75" s="13"/>
      <c r="J75" s="33"/>
      <c r="K75" s="13"/>
    </row>
    <row r="76" spans="1:11" ht="13.5" customHeight="1" x14ac:dyDescent="0.2">
      <c r="A76" s="18"/>
      <c r="B76" s="13"/>
      <c r="C76" s="13"/>
      <c r="D76" s="33"/>
      <c r="E76" s="13"/>
      <c r="F76" s="33"/>
      <c r="G76" s="13"/>
      <c r="H76" s="33"/>
      <c r="I76" s="13"/>
      <c r="J76" s="33"/>
      <c r="K76" s="13"/>
    </row>
    <row r="77" spans="1:11" ht="13.5" customHeight="1" x14ac:dyDescent="0.2">
      <c r="A77" s="18"/>
      <c r="B77" s="13"/>
      <c r="C77" s="13"/>
      <c r="D77" s="33"/>
      <c r="E77" s="13"/>
      <c r="F77" s="33"/>
      <c r="G77" s="13"/>
      <c r="H77" s="33"/>
      <c r="I77" s="13"/>
      <c r="J77" s="33"/>
      <c r="K77" s="13"/>
    </row>
    <row r="78" spans="1:11" ht="13.5" customHeight="1" x14ac:dyDescent="0.2">
      <c r="A78" s="18"/>
      <c r="B78" s="13"/>
      <c r="C78" s="13"/>
      <c r="D78" s="33"/>
      <c r="E78" s="13"/>
      <c r="F78" s="33"/>
      <c r="G78" s="13"/>
      <c r="H78" s="33"/>
      <c r="I78" s="13"/>
      <c r="J78" s="33"/>
      <c r="K78" s="13"/>
    </row>
    <row r="79" spans="1:11" ht="13.5" customHeight="1" x14ac:dyDescent="0.2">
      <c r="A79" s="18"/>
      <c r="B79" s="13"/>
      <c r="C79" s="13"/>
      <c r="D79" s="33"/>
      <c r="E79" s="13"/>
      <c r="F79" s="33"/>
      <c r="G79" s="13"/>
      <c r="H79" s="33"/>
      <c r="I79" s="13"/>
      <c r="J79" s="33"/>
      <c r="K79" s="13"/>
    </row>
    <row r="80" spans="1:11" ht="13.5" customHeight="1" x14ac:dyDescent="0.2">
      <c r="A80" s="18"/>
      <c r="B80" s="13"/>
      <c r="C80" s="13"/>
      <c r="D80" s="33"/>
      <c r="E80" s="13"/>
      <c r="F80" s="33"/>
      <c r="G80" s="13"/>
      <c r="H80" s="33"/>
      <c r="I80" s="13"/>
      <c r="J80" s="33"/>
      <c r="K80" s="13"/>
    </row>
    <row r="81" spans="1:11" ht="13.5" customHeight="1" x14ac:dyDescent="0.2">
      <c r="A81" s="18"/>
      <c r="B81" s="13"/>
      <c r="C81" s="13"/>
      <c r="D81" s="33"/>
      <c r="E81" s="13"/>
      <c r="F81" s="33"/>
      <c r="G81" s="13"/>
      <c r="H81" s="33"/>
      <c r="I81" s="13"/>
      <c r="J81" s="33"/>
      <c r="K81" s="13"/>
    </row>
    <row r="82" spans="1:11" ht="13.5" customHeight="1" x14ac:dyDescent="0.2">
      <c r="A82" s="18"/>
      <c r="B82" s="13"/>
      <c r="C82" s="13"/>
      <c r="D82" s="33"/>
      <c r="E82" s="13"/>
      <c r="F82" s="33"/>
      <c r="G82" s="13"/>
      <c r="H82" s="33"/>
      <c r="I82" s="13"/>
      <c r="J82" s="33"/>
      <c r="K82" s="13"/>
    </row>
    <row r="83" spans="1:11" ht="13.5" customHeight="1" x14ac:dyDescent="0.2">
      <c r="A83" s="18"/>
      <c r="B83" s="13"/>
      <c r="C83" s="13"/>
      <c r="D83" s="33"/>
      <c r="E83" s="13"/>
      <c r="F83" s="33"/>
      <c r="G83" s="13"/>
      <c r="H83" s="33"/>
      <c r="I83" s="13"/>
      <c r="J83" s="33"/>
      <c r="K83" s="13"/>
    </row>
    <row r="84" spans="1:11" ht="13.5" customHeight="1" x14ac:dyDescent="0.2">
      <c r="A84" s="18"/>
      <c r="B84" s="13"/>
      <c r="C84" s="13"/>
      <c r="D84" s="33"/>
      <c r="E84" s="13"/>
      <c r="F84" s="33"/>
      <c r="G84" s="13"/>
      <c r="H84" s="33"/>
      <c r="I84" s="13"/>
      <c r="J84" s="33"/>
      <c r="K84" s="13"/>
    </row>
    <row r="85" spans="1:11" ht="13.5" customHeight="1" x14ac:dyDescent="0.2">
      <c r="A85" s="18"/>
      <c r="B85" s="13"/>
      <c r="C85" s="13"/>
      <c r="D85" s="33"/>
      <c r="E85" s="13"/>
      <c r="F85" s="33"/>
      <c r="G85" s="13"/>
      <c r="H85" s="33"/>
      <c r="I85" s="13"/>
      <c r="J85" s="33"/>
      <c r="K85" s="13"/>
    </row>
    <row r="86" spans="1:11" ht="13.5" customHeight="1" x14ac:dyDescent="0.2">
      <c r="A86" s="18"/>
      <c r="B86" s="13"/>
      <c r="C86" s="13"/>
      <c r="D86" s="33"/>
      <c r="E86" s="13"/>
      <c r="F86" s="33"/>
      <c r="G86" s="13"/>
      <c r="H86" s="33"/>
      <c r="I86" s="13"/>
      <c r="J86" s="33"/>
      <c r="K86" s="13"/>
    </row>
    <row r="87" spans="1:11" ht="13.5" customHeight="1" x14ac:dyDescent="0.2">
      <c r="A87" s="18"/>
      <c r="B87" s="13"/>
      <c r="C87" s="13"/>
      <c r="D87" s="33"/>
      <c r="E87" s="13"/>
      <c r="F87" s="33"/>
      <c r="G87" s="13"/>
      <c r="H87" s="33"/>
      <c r="I87" s="13"/>
      <c r="J87" s="33"/>
      <c r="K87" s="13"/>
    </row>
    <row r="88" spans="1:11" ht="13.5" customHeight="1" x14ac:dyDescent="0.2">
      <c r="A88" s="18"/>
      <c r="B88" s="13"/>
      <c r="C88" s="13"/>
      <c r="D88" s="33"/>
      <c r="E88" s="13"/>
      <c r="F88" s="33"/>
      <c r="G88" s="13"/>
      <c r="H88" s="33"/>
      <c r="I88" s="13"/>
      <c r="J88" s="33"/>
      <c r="K88" s="13"/>
    </row>
    <row r="89" spans="1:11" ht="13.5" customHeight="1" x14ac:dyDescent="0.2">
      <c r="A89" s="18"/>
      <c r="B89" s="13"/>
      <c r="C89" s="13"/>
      <c r="D89" s="33"/>
      <c r="E89" s="13"/>
      <c r="F89" s="33"/>
      <c r="G89" s="13"/>
      <c r="H89" s="33"/>
      <c r="I89" s="13"/>
      <c r="J89" s="33"/>
      <c r="K89" s="13"/>
    </row>
    <row r="90" spans="1:11" ht="13.5" customHeight="1" x14ac:dyDescent="0.2">
      <c r="A90" s="18"/>
      <c r="B90" s="13"/>
      <c r="C90" s="13"/>
      <c r="D90" s="33"/>
      <c r="E90" s="13"/>
      <c r="F90" s="33"/>
      <c r="G90" s="13"/>
      <c r="H90" s="33"/>
      <c r="I90" s="13"/>
      <c r="J90" s="33"/>
      <c r="K90" s="13"/>
    </row>
    <row r="91" spans="1:11" ht="13.5" customHeight="1" x14ac:dyDescent="0.2">
      <c r="A91" s="18"/>
      <c r="B91" s="13"/>
      <c r="C91" s="13"/>
      <c r="D91" s="33"/>
      <c r="E91" s="13"/>
      <c r="F91" s="33"/>
      <c r="G91" s="13"/>
      <c r="H91" s="33"/>
      <c r="I91" s="13"/>
      <c r="J91" s="33"/>
      <c r="K91" s="13"/>
    </row>
    <row r="92" spans="1:11" ht="13.5" customHeight="1" x14ac:dyDescent="0.2">
      <c r="A92" s="18"/>
      <c r="B92" s="13"/>
      <c r="C92" s="13"/>
      <c r="D92" s="33"/>
      <c r="E92" s="13"/>
      <c r="F92" s="33"/>
      <c r="G92" s="13"/>
      <c r="H92" s="33"/>
      <c r="I92" s="13"/>
      <c r="J92" s="33"/>
      <c r="K92" s="13"/>
    </row>
    <row r="93" spans="1:11" ht="13.5" customHeight="1" x14ac:dyDescent="0.2">
      <c r="A93" s="18"/>
      <c r="B93" s="13"/>
      <c r="C93" s="13"/>
      <c r="D93" s="33"/>
      <c r="E93" s="13"/>
      <c r="F93" s="33"/>
      <c r="G93" s="13"/>
      <c r="H93" s="33"/>
      <c r="I93" s="13"/>
      <c r="J93" s="33"/>
      <c r="K93" s="13"/>
    </row>
    <row r="94" spans="1:11" ht="13.5" customHeight="1" x14ac:dyDescent="0.2">
      <c r="A94" s="18"/>
      <c r="B94" s="13"/>
      <c r="C94" s="13"/>
      <c r="D94" s="33"/>
      <c r="E94" s="13"/>
      <c r="F94" s="33"/>
      <c r="G94" s="13"/>
      <c r="H94" s="33"/>
      <c r="I94" s="13"/>
      <c r="J94" s="33"/>
      <c r="K94" s="13"/>
    </row>
    <row r="95" spans="1:11" ht="13.5" customHeight="1" x14ac:dyDescent="0.2">
      <c r="A95" s="18"/>
      <c r="B95" s="13"/>
      <c r="C95" s="13"/>
      <c r="D95" s="33"/>
      <c r="E95" s="13"/>
      <c r="F95" s="33"/>
      <c r="G95" s="13"/>
      <c r="H95" s="33"/>
      <c r="I95" s="13"/>
      <c r="J95" s="33"/>
      <c r="K95" s="13"/>
    </row>
    <row r="96" spans="1:11" ht="13.5" customHeight="1" x14ac:dyDescent="0.2">
      <c r="A96" s="18"/>
      <c r="B96" s="13"/>
      <c r="C96" s="13"/>
      <c r="D96" s="33"/>
      <c r="E96" s="13"/>
      <c r="F96" s="33"/>
      <c r="G96" s="13"/>
      <c r="H96" s="33"/>
      <c r="I96" s="13"/>
      <c r="J96" s="33"/>
      <c r="K96" s="13"/>
    </row>
    <row r="97" spans="1:11" ht="13.5" customHeight="1" x14ac:dyDescent="0.2">
      <c r="A97" s="18"/>
      <c r="B97" s="13"/>
      <c r="C97" s="13"/>
      <c r="D97" s="33"/>
      <c r="E97" s="13"/>
      <c r="F97" s="33"/>
      <c r="G97" s="13"/>
      <c r="H97" s="33"/>
      <c r="I97" s="13"/>
      <c r="J97" s="33"/>
      <c r="K97" s="13"/>
    </row>
    <row r="98" spans="1:11" ht="13.5" customHeight="1" x14ac:dyDescent="0.2">
      <c r="A98" s="18"/>
      <c r="B98" s="13"/>
      <c r="C98" s="13"/>
      <c r="D98" s="33"/>
      <c r="E98" s="13"/>
      <c r="F98" s="33"/>
      <c r="G98" s="13"/>
      <c r="H98" s="33"/>
      <c r="I98" s="13"/>
      <c r="J98" s="33"/>
      <c r="K98" s="13"/>
    </row>
    <row r="99" spans="1:11" ht="13.5" customHeight="1" x14ac:dyDescent="0.2">
      <c r="A99" s="18"/>
      <c r="B99" s="13"/>
      <c r="C99" s="13"/>
      <c r="D99" s="33"/>
      <c r="E99" s="13"/>
      <c r="F99" s="33"/>
      <c r="G99" s="13"/>
      <c r="H99" s="33"/>
      <c r="I99" s="13"/>
      <c r="J99" s="33"/>
      <c r="K99" s="13"/>
    </row>
    <row r="100" spans="1:11" ht="13.5" customHeight="1" x14ac:dyDescent="0.2">
      <c r="A100" s="18"/>
      <c r="B100" s="13"/>
      <c r="C100" s="13"/>
      <c r="D100" s="33"/>
      <c r="E100" s="13"/>
      <c r="F100" s="33"/>
      <c r="G100" s="13"/>
      <c r="H100" s="33"/>
      <c r="I100" s="13"/>
      <c r="J100" s="33"/>
      <c r="K100" s="13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40" sqref="L40"/>
    </sheetView>
  </sheetViews>
  <sheetFormatPr defaultColWidth="14.42578125" defaultRowHeight="15" customHeight="1" x14ac:dyDescent="0.2"/>
  <cols>
    <col min="1" max="1" width="5.5703125" style="229" customWidth="1"/>
    <col min="2" max="2" width="24.140625" style="229" customWidth="1"/>
    <col min="3" max="3" width="9" style="229" customWidth="1"/>
    <col min="4" max="4" width="9.140625" style="229" customWidth="1"/>
    <col min="5" max="6" width="10.140625" style="229" customWidth="1"/>
    <col min="7" max="7" width="8.140625" style="229" customWidth="1"/>
    <col min="8" max="8" width="7.140625" style="229" customWidth="1"/>
    <col min="9" max="9" width="8.85546875" style="229" customWidth="1"/>
    <col min="10" max="10" width="10.140625" style="229" customWidth="1"/>
    <col min="11" max="11" width="9.140625" style="229" customWidth="1"/>
    <col min="12" max="12" width="9.42578125" style="229" customWidth="1"/>
    <col min="13" max="13" width="9.140625" style="229" customWidth="1"/>
    <col min="14" max="14" width="10.140625" style="229" customWidth="1"/>
    <col min="15" max="15" width="9.140625" style="229" customWidth="1"/>
    <col min="16" max="16" width="11.42578125" style="229" customWidth="1"/>
    <col min="17" max="17" width="10.28515625" style="225" customWidth="1"/>
    <col min="18" max="18" width="11.85546875" style="225" customWidth="1"/>
    <col min="19" max="16384" width="14.42578125" style="229"/>
  </cols>
  <sheetData>
    <row r="1" spans="1:16" ht="15.75" customHeight="1" x14ac:dyDescent="0.2">
      <c r="A1" s="487" t="s">
        <v>263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</row>
    <row r="2" spans="1:16" ht="12.75" customHeight="1" x14ac:dyDescent="0.2">
      <c r="A2" s="488" t="s">
        <v>172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16" ht="15" customHeight="1" x14ac:dyDescent="0.2">
      <c r="A3" s="313"/>
      <c r="B3" s="485" t="s">
        <v>64</v>
      </c>
      <c r="C3" s="454"/>
      <c r="D3" s="454"/>
      <c r="E3" s="225"/>
      <c r="F3" s="225"/>
      <c r="G3" s="225"/>
      <c r="H3" s="225"/>
      <c r="I3" s="225"/>
      <c r="J3" s="225"/>
      <c r="K3" s="225"/>
      <c r="L3" s="225"/>
      <c r="M3" s="489" t="s">
        <v>264</v>
      </c>
      <c r="N3" s="454"/>
      <c r="O3" s="225"/>
      <c r="P3" s="225"/>
    </row>
    <row r="4" spans="1:16" ht="12.75" customHeight="1" x14ac:dyDescent="0.2">
      <c r="A4" s="410" t="s">
        <v>72</v>
      </c>
      <c r="B4" s="410" t="s">
        <v>3</v>
      </c>
      <c r="C4" s="413" t="s">
        <v>265</v>
      </c>
      <c r="D4" s="486"/>
      <c r="E4" s="413" t="s">
        <v>266</v>
      </c>
      <c r="F4" s="486"/>
      <c r="G4" s="413" t="s">
        <v>267</v>
      </c>
      <c r="H4" s="486"/>
      <c r="I4" s="413" t="s">
        <v>268</v>
      </c>
      <c r="J4" s="486"/>
      <c r="K4" s="413" t="s">
        <v>269</v>
      </c>
      <c r="L4" s="486"/>
      <c r="M4" s="413" t="s">
        <v>270</v>
      </c>
      <c r="N4" s="486"/>
      <c r="O4" s="413" t="s">
        <v>7</v>
      </c>
      <c r="P4" s="486"/>
    </row>
    <row r="5" spans="1:16" ht="12.75" customHeight="1" x14ac:dyDescent="0.2">
      <c r="A5" s="490"/>
      <c r="B5" s="490"/>
      <c r="C5" s="311" t="s">
        <v>95</v>
      </c>
      <c r="D5" s="311" t="s">
        <v>96</v>
      </c>
      <c r="E5" s="311" t="s">
        <v>95</v>
      </c>
      <c r="F5" s="311" t="s">
        <v>96</v>
      </c>
      <c r="G5" s="311" t="s">
        <v>95</v>
      </c>
      <c r="H5" s="311" t="s">
        <v>96</v>
      </c>
      <c r="I5" s="311" t="s">
        <v>95</v>
      </c>
      <c r="J5" s="311" t="s">
        <v>96</v>
      </c>
      <c r="K5" s="311" t="s">
        <v>95</v>
      </c>
      <c r="L5" s="311" t="s">
        <v>96</v>
      </c>
      <c r="M5" s="311" t="s">
        <v>95</v>
      </c>
      <c r="N5" s="311" t="s">
        <v>96</v>
      </c>
      <c r="O5" s="311" t="s">
        <v>95</v>
      </c>
      <c r="P5" s="311" t="s">
        <v>96</v>
      </c>
    </row>
    <row r="6" spans="1:16" ht="12.75" customHeight="1" x14ac:dyDescent="0.2">
      <c r="A6" s="179">
        <v>1</v>
      </c>
      <c r="B6" s="180" t="s">
        <v>9</v>
      </c>
      <c r="C6" s="314">
        <v>1121</v>
      </c>
      <c r="D6" s="314">
        <v>3018</v>
      </c>
      <c r="E6" s="314">
        <v>11699</v>
      </c>
      <c r="F6" s="314">
        <v>24187</v>
      </c>
      <c r="G6" s="314">
        <v>324</v>
      </c>
      <c r="H6" s="314">
        <v>963</v>
      </c>
      <c r="I6" s="314">
        <v>2314</v>
      </c>
      <c r="J6" s="314">
        <v>39015</v>
      </c>
      <c r="K6" s="314">
        <v>16</v>
      </c>
      <c r="L6" s="314">
        <v>38</v>
      </c>
      <c r="M6" s="314">
        <v>18072</v>
      </c>
      <c r="N6" s="314">
        <v>76514</v>
      </c>
      <c r="O6" s="315">
        <f t="shared" ref="O6:P6" si="0">C6+E6+G6+I6+K6+M6</f>
        <v>33546</v>
      </c>
      <c r="P6" s="315">
        <f t="shared" si="0"/>
        <v>143735</v>
      </c>
    </row>
    <row r="7" spans="1:16" ht="12.75" customHeight="1" x14ac:dyDescent="0.2">
      <c r="A7" s="179">
        <v>2</v>
      </c>
      <c r="B7" s="180" t="s">
        <v>10</v>
      </c>
      <c r="C7" s="314">
        <v>687</v>
      </c>
      <c r="D7" s="314">
        <v>2308.1</v>
      </c>
      <c r="E7" s="314">
        <v>28351</v>
      </c>
      <c r="F7" s="314">
        <v>52564.46</v>
      </c>
      <c r="G7" s="314">
        <v>31</v>
      </c>
      <c r="H7" s="314">
        <v>39.619999999999997</v>
      </c>
      <c r="I7" s="314">
        <v>1098</v>
      </c>
      <c r="J7" s="314">
        <v>21915.62</v>
      </c>
      <c r="K7" s="314">
        <v>1</v>
      </c>
      <c r="L7" s="314">
        <v>6</v>
      </c>
      <c r="M7" s="314">
        <v>1501</v>
      </c>
      <c r="N7" s="314">
        <v>8417.81</v>
      </c>
      <c r="O7" s="315">
        <f t="shared" ref="O7:P7" si="1">C7+E7+G7+I7+K7+M7</f>
        <v>31669</v>
      </c>
      <c r="P7" s="315">
        <f t="shared" si="1"/>
        <v>85251.61</v>
      </c>
    </row>
    <row r="8" spans="1:16" ht="12.75" customHeight="1" x14ac:dyDescent="0.2">
      <c r="A8" s="179">
        <v>3</v>
      </c>
      <c r="B8" s="180" t="s">
        <v>11</v>
      </c>
      <c r="C8" s="314">
        <v>161</v>
      </c>
      <c r="D8" s="314">
        <v>1415</v>
      </c>
      <c r="E8" s="314">
        <v>4279</v>
      </c>
      <c r="F8" s="314">
        <v>12778</v>
      </c>
      <c r="G8" s="314">
        <v>84</v>
      </c>
      <c r="H8" s="314">
        <v>328</v>
      </c>
      <c r="I8" s="314">
        <v>1770</v>
      </c>
      <c r="J8" s="314">
        <v>5606</v>
      </c>
      <c r="K8" s="314">
        <v>3</v>
      </c>
      <c r="L8" s="314">
        <v>5</v>
      </c>
      <c r="M8" s="314">
        <v>926</v>
      </c>
      <c r="N8" s="314">
        <v>9298</v>
      </c>
      <c r="O8" s="315">
        <f t="shared" ref="O8:P8" si="2">C8+E8+G8+I8+K8+M8</f>
        <v>7223</v>
      </c>
      <c r="P8" s="315">
        <f t="shared" si="2"/>
        <v>29430</v>
      </c>
    </row>
    <row r="9" spans="1:16" ht="12.75" customHeight="1" x14ac:dyDescent="0.2">
      <c r="A9" s="179">
        <v>4</v>
      </c>
      <c r="B9" s="180" t="s">
        <v>12</v>
      </c>
      <c r="C9" s="314">
        <v>697</v>
      </c>
      <c r="D9" s="314">
        <v>4607</v>
      </c>
      <c r="E9" s="314">
        <v>11629</v>
      </c>
      <c r="F9" s="314">
        <v>28356</v>
      </c>
      <c r="G9" s="314">
        <v>3066</v>
      </c>
      <c r="H9" s="314">
        <v>8171</v>
      </c>
      <c r="I9" s="314">
        <v>1533</v>
      </c>
      <c r="J9" s="314">
        <v>8562</v>
      </c>
      <c r="K9" s="314">
        <v>14</v>
      </c>
      <c r="L9" s="314">
        <v>33.46</v>
      </c>
      <c r="M9" s="314">
        <v>2848</v>
      </c>
      <c r="N9" s="314">
        <v>16442</v>
      </c>
      <c r="O9" s="315">
        <f t="shared" ref="O9:P9" si="3">C9+E9+G9+I9+K9+M9</f>
        <v>19787</v>
      </c>
      <c r="P9" s="315">
        <f t="shared" si="3"/>
        <v>66171.459999999992</v>
      </c>
    </row>
    <row r="10" spans="1:16" ht="12.75" customHeight="1" x14ac:dyDescent="0.2">
      <c r="A10" s="179">
        <v>5</v>
      </c>
      <c r="B10" s="180" t="s">
        <v>13</v>
      </c>
      <c r="C10" s="314">
        <v>3614</v>
      </c>
      <c r="D10" s="314">
        <v>3839</v>
      </c>
      <c r="E10" s="314">
        <v>623</v>
      </c>
      <c r="F10" s="314">
        <v>2357</v>
      </c>
      <c r="G10" s="314">
        <v>819</v>
      </c>
      <c r="H10" s="314">
        <v>1017</v>
      </c>
      <c r="I10" s="314">
        <v>1079</v>
      </c>
      <c r="J10" s="314">
        <v>6128</v>
      </c>
      <c r="K10" s="314">
        <v>16</v>
      </c>
      <c r="L10" s="314">
        <v>22</v>
      </c>
      <c r="M10" s="314">
        <v>3376</v>
      </c>
      <c r="N10" s="314">
        <v>18051</v>
      </c>
      <c r="O10" s="315">
        <f t="shared" ref="O10:P10" si="4">C10+E10+G10+I10+K10+M10</f>
        <v>9527</v>
      </c>
      <c r="P10" s="315">
        <f t="shared" si="4"/>
        <v>31414</v>
      </c>
    </row>
    <row r="11" spans="1:16" ht="12.75" customHeight="1" x14ac:dyDescent="0.2">
      <c r="A11" s="179">
        <v>6</v>
      </c>
      <c r="B11" s="180" t="s">
        <v>14</v>
      </c>
      <c r="C11" s="314">
        <v>488</v>
      </c>
      <c r="D11" s="314">
        <v>1926</v>
      </c>
      <c r="E11" s="314">
        <v>7913</v>
      </c>
      <c r="F11" s="314">
        <v>15942</v>
      </c>
      <c r="G11" s="314">
        <v>47</v>
      </c>
      <c r="H11" s="314">
        <v>103</v>
      </c>
      <c r="I11" s="314">
        <v>286</v>
      </c>
      <c r="J11" s="314">
        <v>1960</v>
      </c>
      <c r="K11" s="314">
        <v>6</v>
      </c>
      <c r="L11" s="314">
        <v>13</v>
      </c>
      <c r="M11" s="314">
        <v>743</v>
      </c>
      <c r="N11" s="314">
        <v>3482</v>
      </c>
      <c r="O11" s="315">
        <f t="shared" ref="O11:P11" si="5">C11+E11+G11+I11+K11+M11</f>
        <v>9483</v>
      </c>
      <c r="P11" s="315">
        <f t="shared" si="5"/>
        <v>23426</v>
      </c>
    </row>
    <row r="12" spans="1:16" ht="12.75" customHeight="1" x14ac:dyDescent="0.2">
      <c r="A12" s="179">
        <v>7</v>
      </c>
      <c r="B12" s="180" t="s">
        <v>15</v>
      </c>
      <c r="C12" s="314">
        <v>128</v>
      </c>
      <c r="D12" s="314">
        <v>509.71</v>
      </c>
      <c r="E12" s="314">
        <v>479</v>
      </c>
      <c r="F12" s="314">
        <v>731.12</v>
      </c>
      <c r="G12" s="314">
        <v>10</v>
      </c>
      <c r="H12" s="314">
        <v>36.380000000000003</v>
      </c>
      <c r="I12" s="314">
        <v>55</v>
      </c>
      <c r="J12" s="314">
        <v>328.43</v>
      </c>
      <c r="K12" s="314">
        <v>0</v>
      </c>
      <c r="L12" s="314">
        <v>0</v>
      </c>
      <c r="M12" s="314">
        <v>26</v>
      </c>
      <c r="N12" s="314">
        <v>58.73</v>
      </c>
      <c r="O12" s="315">
        <f t="shared" ref="O12:P12" si="6">C12+E12+G12+I12+K12+M12</f>
        <v>698</v>
      </c>
      <c r="P12" s="315">
        <f t="shared" si="6"/>
        <v>1664.3700000000001</v>
      </c>
    </row>
    <row r="13" spans="1:16" ht="12.75" customHeight="1" x14ac:dyDescent="0.2">
      <c r="A13" s="179">
        <v>8</v>
      </c>
      <c r="B13" s="180" t="s">
        <v>16</v>
      </c>
      <c r="C13" s="314">
        <v>31</v>
      </c>
      <c r="D13" s="314">
        <v>221</v>
      </c>
      <c r="E13" s="314">
        <v>414</v>
      </c>
      <c r="F13" s="314">
        <v>1138</v>
      </c>
      <c r="G13" s="314">
        <v>0</v>
      </c>
      <c r="H13" s="314">
        <v>0</v>
      </c>
      <c r="I13" s="314">
        <v>420</v>
      </c>
      <c r="J13" s="314">
        <v>2951</v>
      </c>
      <c r="K13" s="314">
        <v>0</v>
      </c>
      <c r="L13" s="314">
        <v>0</v>
      </c>
      <c r="M13" s="314">
        <v>164</v>
      </c>
      <c r="N13" s="314">
        <v>1029</v>
      </c>
      <c r="O13" s="315">
        <f t="shared" ref="O13:P13" si="7">C13+E13+G13+I13+K13+M13</f>
        <v>1029</v>
      </c>
      <c r="P13" s="315">
        <f t="shared" si="7"/>
        <v>5339</v>
      </c>
    </row>
    <row r="14" spans="1:16" ht="12.75" customHeight="1" x14ac:dyDescent="0.2">
      <c r="A14" s="179">
        <v>9</v>
      </c>
      <c r="B14" s="180" t="s">
        <v>17</v>
      </c>
      <c r="C14" s="314">
        <v>589</v>
      </c>
      <c r="D14" s="314">
        <v>2367.42</v>
      </c>
      <c r="E14" s="314">
        <v>10090</v>
      </c>
      <c r="F14" s="314">
        <v>19591.48</v>
      </c>
      <c r="G14" s="314">
        <v>63</v>
      </c>
      <c r="H14" s="314">
        <v>181.46</v>
      </c>
      <c r="I14" s="314">
        <v>1025</v>
      </c>
      <c r="J14" s="314">
        <v>5856.98</v>
      </c>
      <c r="K14" s="314">
        <v>2</v>
      </c>
      <c r="L14" s="314">
        <v>1.55</v>
      </c>
      <c r="M14" s="314">
        <v>1391</v>
      </c>
      <c r="N14" s="314">
        <v>8068.84</v>
      </c>
      <c r="O14" s="315">
        <f t="shared" ref="O14:P14" si="8">C14+E14+G14+I14+K14+M14</f>
        <v>13160</v>
      </c>
      <c r="P14" s="315">
        <f t="shared" si="8"/>
        <v>36067.729999999996</v>
      </c>
    </row>
    <row r="15" spans="1:16" ht="12.75" customHeight="1" x14ac:dyDescent="0.2">
      <c r="A15" s="179">
        <v>10</v>
      </c>
      <c r="B15" s="180" t="s">
        <v>18</v>
      </c>
      <c r="C15" s="314">
        <v>3123</v>
      </c>
      <c r="D15" s="314">
        <v>14983</v>
      </c>
      <c r="E15" s="314">
        <v>50628</v>
      </c>
      <c r="F15" s="314">
        <v>119135</v>
      </c>
      <c r="G15" s="314">
        <v>717</v>
      </c>
      <c r="H15" s="314">
        <v>2065</v>
      </c>
      <c r="I15" s="314">
        <v>3006</v>
      </c>
      <c r="J15" s="314">
        <v>17621</v>
      </c>
      <c r="K15" s="314">
        <v>11</v>
      </c>
      <c r="L15" s="314">
        <v>22</v>
      </c>
      <c r="M15" s="314">
        <v>4968</v>
      </c>
      <c r="N15" s="314">
        <v>36022</v>
      </c>
      <c r="O15" s="315">
        <f t="shared" ref="O15:P15" si="9">C15+E15+G15+I15+K15+M15</f>
        <v>62453</v>
      </c>
      <c r="P15" s="315">
        <f t="shared" si="9"/>
        <v>189848</v>
      </c>
    </row>
    <row r="16" spans="1:16" ht="12.75" customHeight="1" x14ac:dyDescent="0.2">
      <c r="A16" s="179">
        <v>11</v>
      </c>
      <c r="B16" s="180" t="s">
        <v>19</v>
      </c>
      <c r="C16" s="314">
        <v>194</v>
      </c>
      <c r="D16" s="314">
        <v>1002</v>
      </c>
      <c r="E16" s="314">
        <v>5285</v>
      </c>
      <c r="F16" s="314">
        <v>9207</v>
      </c>
      <c r="G16" s="314">
        <v>15</v>
      </c>
      <c r="H16" s="314">
        <v>36</v>
      </c>
      <c r="I16" s="314">
        <v>583</v>
      </c>
      <c r="J16" s="314">
        <v>2417</v>
      </c>
      <c r="K16" s="314">
        <v>3</v>
      </c>
      <c r="L16" s="314">
        <v>1</v>
      </c>
      <c r="M16" s="314">
        <v>415</v>
      </c>
      <c r="N16" s="314">
        <v>2749</v>
      </c>
      <c r="O16" s="315">
        <f t="shared" ref="O16:P16" si="10">C16+E16+G16+I16+K16+M16</f>
        <v>6495</v>
      </c>
      <c r="P16" s="315">
        <f t="shared" si="10"/>
        <v>15412</v>
      </c>
    </row>
    <row r="17" spans="1:16" ht="12.75" customHeight="1" x14ac:dyDescent="0.2">
      <c r="A17" s="179">
        <v>12</v>
      </c>
      <c r="B17" s="180" t="s">
        <v>20</v>
      </c>
      <c r="C17" s="314">
        <v>777</v>
      </c>
      <c r="D17" s="314">
        <v>3550</v>
      </c>
      <c r="E17" s="314">
        <v>14464</v>
      </c>
      <c r="F17" s="314">
        <v>26266</v>
      </c>
      <c r="G17" s="314">
        <v>197</v>
      </c>
      <c r="H17" s="314">
        <v>323</v>
      </c>
      <c r="I17" s="314">
        <v>974</v>
      </c>
      <c r="J17" s="314">
        <v>19325</v>
      </c>
      <c r="K17" s="314">
        <v>52</v>
      </c>
      <c r="L17" s="314">
        <v>484</v>
      </c>
      <c r="M17" s="314">
        <v>2972</v>
      </c>
      <c r="N17" s="314">
        <v>24869</v>
      </c>
      <c r="O17" s="315">
        <f t="shared" ref="O17:P17" si="11">C17+E17+G17+I17+K17+M17</f>
        <v>19436</v>
      </c>
      <c r="P17" s="315">
        <f t="shared" si="11"/>
        <v>74817</v>
      </c>
    </row>
    <row r="18" spans="1:16" ht="12.75" customHeight="1" x14ac:dyDescent="0.2">
      <c r="A18" s="178"/>
      <c r="B18" s="183" t="s">
        <v>21</v>
      </c>
      <c r="C18" s="261">
        <f t="shared" ref="C18:P18" si="12">SUM(C6:C17)</f>
        <v>11610</v>
      </c>
      <c r="D18" s="261">
        <f t="shared" si="12"/>
        <v>39746.229999999996</v>
      </c>
      <c r="E18" s="261">
        <f t="shared" si="12"/>
        <v>145854</v>
      </c>
      <c r="F18" s="261">
        <f t="shared" si="12"/>
        <v>312253.06</v>
      </c>
      <c r="G18" s="261">
        <f t="shared" si="12"/>
        <v>5373</v>
      </c>
      <c r="H18" s="261">
        <f t="shared" si="12"/>
        <v>13263.459999999997</v>
      </c>
      <c r="I18" s="261">
        <f t="shared" si="12"/>
        <v>14143</v>
      </c>
      <c r="J18" s="261">
        <f t="shared" si="12"/>
        <v>131686.02999999997</v>
      </c>
      <c r="K18" s="261">
        <f t="shared" si="12"/>
        <v>124</v>
      </c>
      <c r="L18" s="261">
        <f t="shared" si="12"/>
        <v>626.01</v>
      </c>
      <c r="M18" s="261">
        <f t="shared" si="12"/>
        <v>37402</v>
      </c>
      <c r="N18" s="261">
        <f t="shared" si="12"/>
        <v>205001.38</v>
      </c>
      <c r="O18" s="261">
        <f t="shared" si="12"/>
        <v>214506</v>
      </c>
      <c r="P18" s="261">
        <f t="shared" si="12"/>
        <v>702576.16999999993</v>
      </c>
    </row>
    <row r="19" spans="1:16" ht="12.75" customHeight="1" x14ac:dyDescent="0.2">
      <c r="A19" s="179">
        <v>13</v>
      </c>
      <c r="B19" s="180" t="s">
        <v>22</v>
      </c>
      <c r="C19" s="314">
        <v>319</v>
      </c>
      <c r="D19" s="314">
        <v>1582.32</v>
      </c>
      <c r="E19" s="314">
        <v>8454</v>
      </c>
      <c r="F19" s="314">
        <v>26370.06</v>
      </c>
      <c r="G19" s="314">
        <v>6</v>
      </c>
      <c r="H19" s="314">
        <v>16.010000000000002</v>
      </c>
      <c r="I19" s="314">
        <v>1151</v>
      </c>
      <c r="J19" s="314">
        <v>7897.39</v>
      </c>
      <c r="K19" s="314">
        <v>5</v>
      </c>
      <c r="L19" s="314">
        <v>15.15</v>
      </c>
      <c r="M19" s="314">
        <v>823</v>
      </c>
      <c r="N19" s="314">
        <v>10466.290000000001</v>
      </c>
      <c r="O19" s="315">
        <f t="shared" ref="O19:P19" si="13">C19+E19+G19+I19+K19+M19</f>
        <v>10758</v>
      </c>
      <c r="P19" s="315">
        <f t="shared" si="13"/>
        <v>46347.22</v>
      </c>
    </row>
    <row r="20" spans="1:16" ht="12.75" customHeight="1" x14ac:dyDescent="0.2">
      <c r="A20" s="179">
        <v>14</v>
      </c>
      <c r="B20" s="180" t="s">
        <v>23</v>
      </c>
      <c r="C20" s="314">
        <v>347</v>
      </c>
      <c r="D20" s="314">
        <v>256.7</v>
      </c>
      <c r="E20" s="314">
        <v>116246</v>
      </c>
      <c r="F20" s="314">
        <v>57101.51</v>
      </c>
      <c r="G20" s="314">
        <v>18</v>
      </c>
      <c r="H20" s="314">
        <v>8.93</v>
      </c>
      <c r="I20" s="314">
        <v>155</v>
      </c>
      <c r="J20" s="314">
        <v>94.33</v>
      </c>
      <c r="K20" s="314">
        <v>2</v>
      </c>
      <c r="L20" s="314">
        <v>0.95</v>
      </c>
      <c r="M20" s="314">
        <v>61</v>
      </c>
      <c r="N20" s="314">
        <v>124.75</v>
      </c>
      <c r="O20" s="315">
        <f t="shared" ref="O20:P20" si="14">C20+E20+G20+I20+K20+M20</f>
        <v>116829</v>
      </c>
      <c r="P20" s="315">
        <f t="shared" si="14"/>
        <v>57587.17</v>
      </c>
    </row>
    <row r="21" spans="1:16" ht="12.75" customHeight="1" x14ac:dyDescent="0.2">
      <c r="A21" s="179">
        <v>15</v>
      </c>
      <c r="B21" s="180" t="s">
        <v>24</v>
      </c>
      <c r="C21" s="314">
        <v>189</v>
      </c>
      <c r="D21" s="314">
        <v>78</v>
      </c>
      <c r="E21" s="314">
        <v>52</v>
      </c>
      <c r="F21" s="314">
        <v>110</v>
      </c>
      <c r="G21" s="314">
        <v>0</v>
      </c>
      <c r="H21" s="314">
        <v>0</v>
      </c>
      <c r="I21" s="314">
        <v>3</v>
      </c>
      <c r="J21" s="314">
        <v>28</v>
      </c>
      <c r="K21" s="314">
        <v>0</v>
      </c>
      <c r="L21" s="314">
        <v>0</v>
      </c>
      <c r="M21" s="314">
        <v>40</v>
      </c>
      <c r="N21" s="314">
        <v>75</v>
      </c>
      <c r="O21" s="315">
        <f t="shared" ref="O21:P21" si="15">C21+E21+G21+I21+K21+M21</f>
        <v>284</v>
      </c>
      <c r="P21" s="315">
        <f t="shared" si="15"/>
        <v>291</v>
      </c>
    </row>
    <row r="22" spans="1:16" ht="12.75" customHeight="1" x14ac:dyDescent="0.2">
      <c r="A22" s="179">
        <v>16</v>
      </c>
      <c r="B22" s="180" t="s">
        <v>25</v>
      </c>
      <c r="C22" s="314">
        <v>0</v>
      </c>
      <c r="D22" s="314">
        <v>0</v>
      </c>
      <c r="E22" s="314">
        <v>4</v>
      </c>
      <c r="F22" s="314">
        <v>20.36</v>
      </c>
      <c r="G22" s="314">
        <v>0</v>
      </c>
      <c r="H22" s="314">
        <v>0</v>
      </c>
      <c r="I22" s="314">
        <v>0</v>
      </c>
      <c r="J22" s="314">
        <v>0</v>
      </c>
      <c r="K22" s="314">
        <v>0</v>
      </c>
      <c r="L22" s="314">
        <v>0</v>
      </c>
      <c r="M22" s="314">
        <v>0</v>
      </c>
      <c r="N22" s="314">
        <v>0</v>
      </c>
      <c r="O22" s="315">
        <f t="shared" ref="O22:P22" si="16">C22+E22+G22+I22+K22+M22</f>
        <v>4</v>
      </c>
      <c r="P22" s="315">
        <f t="shared" si="16"/>
        <v>20.36</v>
      </c>
    </row>
    <row r="23" spans="1:16" ht="12.75" customHeight="1" x14ac:dyDescent="0.2">
      <c r="A23" s="179">
        <v>17</v>
      </c>
      <c r="B23" s="180" t="s">
        <v>26</v>
      </c>
      <c r="C23" s="314">
        <v>10</v>
      </c>
      <c r="D23" s="314">
        <v>40</v>
      </c>
      <c r="E23" s="314">
        <v>6890</v>
      </c>
      <c r="F23" s="314">
        <v>3465</v>
      </c>
      <c r="G23" s="314">
        <v>1</v>
      </c>
      <c r="H23" s="314">
        <v>7</v>
      </c>
      <c r="I23" s="314">
        <v>44</v>
      </c>
      <c r="J23" s="314">
        <v>322</v>
      </c>
      <c r="K23" s="314">
        <v>0</v>
      </c>
      <c r="L23" s="314">
        <v>0</v>
      </c>
      <c r="M23" s="314">
        <v>163</v>
      </c>
      <c r="N23" s="314">
        <v>1832</v>
      </c>
      <c r="O23" s="315">
        <f t="shared" ref="O23:P23" si="17">C23+E23+G23+I23+K23+M23</f>
        <v>7108</v>
      </c>
      <c r="P23" s="315">
        <f t="shared" si="17"/>
        <v>5666</v>
      </c>
    </row>
    <row r="24" spans="1:16" ht="12.75" customHeight="1" x14ac:dyDescent="0.2">
      <c r="A24" s="179">
        <v>18</v>
      </c>
      <c r="B24" s="180" t="s">
        <v>27</v>
      </c>
      <c r="C24" s="314">
        <v>12</v>
      </c>
      <c r="D24" s="314">
        <v>10</v>
      </c>
      <c r="E24" s="314">
        <v>7</v>
      </c>
      <c r="F24" s="314">
        <v>12</v>
      </c>
      <c r="G24" s="314">
        <v>0</v>
      </c>
      <c r="H24" s="314">
        <v>0</v>
      </c>
      <c r="I24" s="314">
        <v>0</v>
      </c>
      <c r="J24" s="314">
        <v>0</v>
      </c>
      <c r="K24" s="314">
        <v>0</v>
      </c>
      <c r="L24" s="314">
        <v>0</v>
      </c>
      <c r="M24" s="314">
        <v>0</v>
      </c>
      <c r="N24" s="314">
        <v>0</v>
      </c>
      <c r="O24" s="315">
        <f t="shared" ref="O24:P24" si="18">C24+E24+G24+I24+K24+M24</f>
        <v>19</v>
      </c>
      <c r="P24" s="315">
        <f t="shared" si="18"/>
        <v>22</v>
      </c>
    </row>
    <row r="25" spans="1:16" ht="12.75" customHeight="1" x14ac:dyDescent="0.2">
      <c r="A25" s="179">
        <v>19</v>
      </c>
      <c r="B25" s="180" t="s">
        <v>28</v>
      </c>
      <c r="C25" s="314">
        <v>117</v>
      </c>
      <c r="D25" s="314">
        <v>326</v>
      </c>
      <c r="E25" s="314">
        <v>241</v>
      </c>
      <c r="F25" s="314">
        <v>449</v>
      </c>
      <c r="G25" s="314">
        <v>0</v>
      </c>
      <c r="H25" s="314">
        <v>0</v>
      </c>
      <c r="I25" s="314">
        <v>37</v>
      </c>
      <c r="J25" s="314">
        <v>190</v>
      </c>
      <c r="K25" s="314">
        <v>0</v>
      </c>
      <c r="L25" s="314">
        <v>0</v>
      </c>
      <c r="M25" s="314">
        <v>25</v>
      </c>
      <c r="N25" s="314">
        <v>124</v>
      </c>
      <c r="O25" s="315">
        <f t="shared" ref="O25:P25" si="19">C25+E25+G25+I25+K25+M25</f>
        <v>420</v>
      </c>
      <c r="P25" s="315">
        <f t="shared" si="19"/>
        <v>1089</v>
      </c>
    </row>
    <row r="26" spans="1:16" ht="12.75" customHeight="1" x14ac:dyDescent="0.2">
      <c r="A26" s="179">
        <v>20</v>
      </c>
      <c r="B26" s="180" t="s">
        <v>29</v>
      </c>
      <c r="C26" s="314">
        <v>43</v>
      </c>
      <c r="D26" s="314">
        <v>186.14</v>
      </c>
      <c r="E26" s="314">
        <v>4729</v>
      </c>
      <c r="F26" s="314">
        <v>21782.240000000002</v>
      </c>
      <c r="G26" s="314">
        <v>4</v>
      </c>
      <c r="H26" s="314">
        <v>8.3000000000000007</v>
      </c>
      <c r="I26" s="314">
        <v>1072</v>
      </c>
      <c r="J26" s="314">
        <v>7147.77</v>
      </c>
      <c r="K26" s="314">
        <v>6</v>
      </c>
      <c r="L26" s="314">
        <v>22.55</v>
      </c>
      <c r="M26" s="314">
        <v>426</v>
      </c>
      <c r="N26" s="314">
        <v>4535.6000000000004</v>
      </c>
      <c r="O26" s="315">
        <f t="shared" ref="O26:P26" si="20">C26+E26+G26+I26+K26+M26</f>
        <v>6280</v>
      </c>
      <c r="P26" s="315">
        <f t="shared" si="20"/>
        <v>33682.6</v>
      </c>
    </row>
    <row r="27" spans="1:16" ht="12.75" customHeight="1" x14ac:dyDescent="0.2">
      <c r="A27" s="179">
        <v>21</v>
      </c>
      <c r="B27" s="180" t="s">
        <v>30</v>
      </c>
      <c r="C27" s="314">
        <v>459</v>
      </c>
      <c r="D27" s="314">
        <v>1995</v>
      </c>
      <c r="E27" s="314">
        <v>14148</v>
      </c>
      <c r="F27" s="314">
        <v>54329</v>
      </c>
      <c r="G27" s="314">
        <v>59</v>
      </c>
      <c r="H27" s="314">
        <v>298</v>
      </c>
      <c r="I27" s="314">
        <v>1522</v>
      </c>
      <c r="J27" s="314">
        <v>19852</v>
      </c>
      <c r="K27" s="314">
        <v>130</v>
      </c>
      <c r="L27" s="314">
        <v>242</v>
      </c>
      <c r="M27" s="314">
        <v>891</v>
      </c>
      <c r="N27" s="314">
        <v>13367</v>
      </c>
      <c r="O27" s="315">
        <f t="shared" ref="O27:P27" si="21">C27+E27+G27+I27+K27+M27</f>
        <v>17209</v>
      </c>
      <c r="P27" s="315">
        <f t="shared" si="21"/>
        <v>90083</v>
      </c>
    </row>
    <row r="28" spans="1:16" ht="12.75" customHeight="1" x14ac:dyDescent="0.2">
      <c r="A28" s="179">
        <v>22</v>
      </c>
      <c r="B28" s="180" t="s">
        <v>31</v>
      </c>
      <c r="C28" s="314">
        <v>163</v>
      </c>
      <c r="D28" s="314">
        <v>796.36</v>
      </c>
      <c r="E28" s="314">
        <v>5380</v>
      </c>
      <c r="F28" s="314">
        <v>6958.66</v>
      </c>
      <c r="G28" s="314">
        <v>7</v>
      </c>
      <c r="H28" s="314">
        <v>27.53</v>
      </c>
      <c r="I28" s="314">
        <v>331</v>
      </c>
      <c r="J28" s="314">
        <v>1734.6</v>
      </c>
      <c r="K28" s="314">
        <v>0</v>
      </c>
      <c r="L28" s="314">
        <v>0</v>
      </c>
      <c r="M28" s="314">
        <v>964</v>
      </c>
      <c r="N28" s="314">
        <v>9929</v>
      </c>
      <c r="O28" s="315">
        <f t="shared" ref="O28:P28" si="22">C28+E28+G28+I28+K28+M28</f>
        <v>6845</v>
      </c>
      <c r="P28" s="315">
        <f t="shared" si="22"/>
        <v>19446.150000000001</v>
      </c>
    </row>
    <row r="29" spans="1:16" ht="12.75" customHeight="1" x14ac:dyDescent="0.2">
      <c r="A29" s="179">
        <v>23</v>
      </c>
      <c r="B29" s="180" t="s">
        <v>32</v>
      </c>
      <c r="C29" s="314">
        <v>34</v>
      </c>
      <c r="D29" s="314">
        <v>9</v>
      </c>
      <c r="E29" s="314">
        <v>5602</v>
      </c>
      <c r="F29" s="314">
        <v>1108</v>
      </c>
      <c r="G29" s="314">
        <v>12</v>
      </c>
      <c r="H29" s="314">
        <v>2</v>
      </c>
      <c r="I29" s="314">
        <v>152</v>
      </c>
      <c r="J29" s="314">
        <v>25</v>
      </c>
      <c r="K29" s="314">
        <v>13</v>
      </c>
      <c r="L29" s="314">
        <v>2</v>
      </c>
      <c r="M29" s="314">
        <v>27</v>
      </c>
      <c r="N29" s="314">
        <v>11</v>
      </c>
      <c r="O29" s="315">
        <f t="shared" ref="O29:P29" si="23">C29+E29+G29+I29+K29+M29</f>
        <v>5840</v>
      </c>
      <c r="P29" s="315">
        <f t="shared" si="23"/>
        <v>1157</v>
      </c>
    </row>
    <row r="30" spans="1:16" ht="12.75" customHeight="1" x14ac:dyDescent="0.2">
      <c r="A30" s="179">
        <v>24</v>
      </c>
      <c r="B30" s="180" t="s">
        <v>33</v>
      </c>
      <c r="C30" s="314">
        <v>444</v>
      </c>
      <c r="D30" s="314">
        <v>147</v>
      </c>
      <c r="E30" s="314">
        <v>77839</v>
      </c>
      <c r="F30" s="314">
        <v>26042</v>
      </c>
      <c r="G30" s="314">
        <v>9</v>
      </c>
      <c r="H30" s="314">
        <v>21</v>
      </c>
      <c r="I30" s="314">
        <v>184</v>
      </c>
      <c r="J30" s="314">
        <v>926</v>
      </c>
      <c r="K30" s="314">
        <v>3</v>
      </c>
      <c r="L30" s="314">
        <v>7</v>
      </c>
      <c r="M30" s="314">
        <v>272</v>
      </c>
      <c r="N30" s="314">
        <v>1665</v>
      </c>
      <c r="O30" s="315">
        <f t="shared" ref="O30:P30" si="24">C30+E30+G30+I30+K30+M30</f>
        <v>78751</v>
      </c>
      <c r="P30" s="315">
        <f t="shared" si="24"/>
        <v>28808</v>
      </c>
    </row>
    <row r="31" spans="1:16" ht="12.75" customHeight="1" x14ac:dyDescent="0.2">
      <c r="A31" s="179">
        <v>25</v>
      </c>
      <c r="B31" s="180" t="s">
        <v>34</v>
      </c>
      <c r="C31" s="314">
        <v>1</v>
      </c>
      <c r="D31" s="314">
        <v>0.95</v>
      </c>
      <c r="E31" s="314">
        <v>211</v>
      </c>
      <c r="F31" s="314">
        <v>1197</v>
      </c>
      <c r="G31" s="314">
        <v>11</v>
      </c>
      <c r="H31" s="314">
        <v>62</v>
      </c>
      <c r="I31" s="314">
        <v>13</v>
      </c>
      <c r="J31" s="314">
        <v>136.05000000000001</v>
      </c>
      <c r="K31" s="314">
        <v>0</v>
      </c>
      <c r="L31" s="314">
        <v>0</v>
      </c>
      <c r="M31" s="314">
        <v>0</v>
      </c>
      <c r="N31" s="314">
        <v>0</v>
      </c>
      <c r="O31" s="315">
        <f t="shared" ref="O31:P31" si="25">C31+E31+G31+I31+K31+M31</f>
        <v>236</v>
      </c>
      <c r="P31" s="315">
        <f t="shared" si="25"/>
        <v>1396</v>
      </c>
    </row>
    <row r="32" spans="1:16" ht="12.75" customHeight="1" x14ac:dyDescent="0.2">
      <c r="A32" s="179">
        <v>26</v>
      </c>
      <c r="B32" s="180" t="s">
        <v>35</v>
      </c>
      <c r="C32" s="314">
        <v>2</v>
      </c>
      <c r="D32" s="314">
        <v>12.7</v>
      </c>
      <c r="E32" s="314">
        <v>73</v>
      </c>
      <c r="F32" s="314">
        <v>556.35</v>
      </c>
      <c r="G32" s="314">
        <v>0</v>
      </c>
      <c r="H32" s="314">
        <v>0</v>
      </c>
      <c r="I32" s="314">
        <v>1</v>
      </c>
      <c r="J32" s="314">
        <v>3.46</v>
      </c>
      <c r="K32" s="314">
        <v>0</v>
      </c>
      <c r="L32" s="314">
        <v>0</v>
      </c>
      <c r="M32" s="314">
        <v>10</v>
      </c>
      <c r="N32" s="314">
        <v>192.67</v>
      </c>
      <c r="O32" s="315">
        <f t="shared" ref="O32:P32" si="26">C32+E32+G32+I32+K32+M32</f>
        <v>86</v>
      </c>
      <c r="P32" s="315">
        <f t="shared" si="26"/>
        <v>765.18000000000006</v>
      </c>
    </row>
    <row r="33" spans="1:16" ht="12.75" customHeight="1" x14ac:dyDescent="0.2">
      <c r="A33" s="179">
        <v>27</v>
      </c>
      <c r="B33" s="180" t="s">
        <v>36</v>
      </c>
      <c r="C33" s="314">
        <v>0</v>
      </c>
      <c r="D33" s="314">
        <v>0</v>
      </c>
      <c r="E33" s="314">
        <v>33</v>
      </c>
      <c r="F33" s="314">
        <v>44.81</v>
      </c>
      <c r="G33" s="314">
        <v>1</v>
      </c>
      <c r="H33" s="314">
        <v>53.21</v>
      </c>
      <c r="I33" s="314">
        <v>2</v>
      </c>
      <c r="J33" s="314">
        <v>5.66</v>
      </c>
      <c r="K33" s="314">
        <v>0</v>
      </c>
      <c r="L33" s="314">
        <v>0</v>
      </c>
      <c r="M33" s="314">
        <v>8</v>
      </c>
      <c r="N33" s="314">
        <v>48.24</v>
      </c>
      <c r="O33" s="315">
        <f t="shared" ref="O33:P33" si="27">C33+E33+G33+I33+K33+M33</f>
        <v>44</v>
      </c>
      <c r="P33" s="315">
        <f t="shared" si="27"/>
        <v>151.92000000000002</v>
      </c>
    </row>
    <row r="34" spans="1:16" ht="12.75" customHeight="1" x14ac:dyDescent="0.2">
      <c r="A34" s="179">
        <v>28</v>
      </c>
      <c r="B34" s="180" t="s">
        <v>37</v>
      </c>
      <c r="C34" s="314">
        <v>57</v>
      </c>
      <c r="D34" s="314">
        <v>88</v>
      </c>
      <c r="E34" s="314">
        <v>1539</v>
      </c>
      <c r="F34" s="314">
        <v>7188.7</v>
      </c>
      <c r="G34" s="314">
        <v>10</v>
      </c>
      <c r="H34" s="314">
        <v>33.409999999999997</v>
      </c>
      <c r="I34" s="314">
        <v>499</v>
      </c>
      <c r="J34" s="314">
        <v>6843.83</v>
      </c>
      <c r="K34" s="314">
        <v>9</v>
      </c>
      <c r="L34" s="314">
        <v>1193.71</v>
      </c>
      <c r="M34" s="314">
        <v>412</v>
      </c>
      <c r="N34" s="314">
        <v>9933.33</v>
      </c>
      <c r="O34" s="315">
        <f t="shared" ref="O34:P34" si="28">C34+E34+G34+I34+K34+M34</f>
        <v>2526</v>
      </c>
      <c r="P34" s="315">
        <f t="shared" si="28"/>
        <v>25280.979999999996</v>
      </c>
    </row>
    <row r="35" spans="1:16" ht="12.75" customHeight="1" x14ac:dyDescent="0.2">
      <c r="A35" s="179">
        <v>29</v>
      </c>
      <c r="B35" s="180" t="s">
        <v>38</v>
      </c>
      <c r="C35" s="314">
        <v>0</v>
      </c>
      <c r="D35" s="314">
        <v>0</v>
      </c>
      <c r="E35" s="314">
        <v>2</v>
      </c>
      <c r="F35" s="314">
        <v>25</v>
      </c>
      <c r="G35" s="314">
        <v>0</v>
      </c>
      <c r="H35" s="314">
        <v>0</v>
      </c>
      <c r="I35" s="314">
        <v>0</v>
      </c>
      <c r="J35" s="314">
        <v>0</v>
      </c>
      <c r="K35" s="314">
        <v>0</v>
      </c>
      <c r="L35" s="314">
        <v>0</v>
      </c>
      <c r="M35" s="314">
        <v>0</v>
      </c>
      <c r="N35" s="314">
        <v>0</v>
      </c>
      <c r="O35" s="315">
        <f t="shared" ref="O35:P35" si="29">C35+E35+G35+I35+K35+M35</f>
        <v>2</v>
      </c>
      <c r="P35" s="315">
        <f t="shared" si="29"/>
        <v>25</v>
      </c>
    </row>
    <row r="36" spans="1:16" ht="12.75" customHeight="1" x14ac:dyDescent="0.2">
      <c r="A36" s="179">
        <v>30</v>
      </c>
      <c r="B36" s="180" t="s">
        <v>39</v>
      </c>
      <c r="C36" s="314">
        <v>184</v>
      </c>
      <c r="D36" s="314">
        <v>26</v>
      </c>
      <c r="E36" s="314">
        <v>9623</v>
      </c>
      <c r="F36" s="314">
        <v>2106</v>
      </c>
      <c r="G36" s="314">
        <v>28</v>
      </c>
      <c r="H36" s="314">
        <v>12</v>
      </c>
      <c r="I36" s="314">
        <v>82</v>
      </c>
      <c r="J36" s="314">
        <v>40</v>
      </c>
      <c r="K36" s="314">
        <v>81</v>
      </c>
      <c r="L36" s="314">
        <v>176</v>
      </c>
      <c r="M36" s="314">
        <v>0</v>
      </c>
      <c r="N36" s="314">
        <v>0</v>
      </c>
      <c r="O36" s="315">
        <f t="shared" ref="O36:P36" si="30">C36+E36+G36+I36+K36+M36</f>
        <v>9998</v>
      </c>
      <c r="P36" s="315">
        <f t="shared" si="30"/>
        <v>2360</v>
      </c>
    </row>
    <row r="37" spans="1:16" ht="12.75" customHeight="1" x14ac:dyDescent="0.2">
      <c r="A37" s="179">
        <v>31</v>
      </c>
      <c r="B37" s="180" t="s">
        <v>40</v>
      </c>
      <c r="C37" s="314">
        <v>51</v>
      </c>
      <c r="D37" s="314">
        <v>165</v>
      </c>
      <c r="E37" s="314">
        <v>5</v>
      </c>
      <c r="F37" s="314">
        <v>21</v>
      </c>
      <c r="G37" s="314">
        <v>0</v>
      </c>
      <c r="H37" s="314">
        <v>0</v>
      </c>
      <c r="I37" s="314">
        <v>0</v>
      </c>
      <c r="J37" s="314">
        <v>0</v>
      </c>
      <c r="K37" s="314">
        <v>0</v>
      </c>
      <c r="L37" s="314">
        <v>0</v>
      </c>
      <c r="M37" s="314">
        <v>0</v>
      </c>
      <c r="N37" s="314">
        <v>0</v>
      </c>
      <c r="O37" s="315">
        <f t="shared" ref="O37:P37" si="31">C37+E37+G37+I37+K37+M37</f>
        <v>56</v>
      </c>
      <c r="P37" s="315">
        <f t="shared" si="31"/>
        <v>186</v>
      </c>
    </row>
    <row r="38" spans="1:16" ht="12.75" customHeight="1" x14ac:dyDescent="0.2">
      <c r="A38" s="179">
        <v>32</v>
      </c>
      <c r="B38" s="180" t="s">
        <v>41</v>
      </c>
      <c r="C38" s="314">
        <v>0</v>
      </c>
      <c r="D38" s="314">
        <v>0</v>
      </c>
      <c r="E38" s="314">
        <v>0</v>
      </c>
      <c r="F38" s="314">
        <v>0</v>
      </c>
      <c r="G38" s="314">
        <v>0</v>
      </c>
      <c r="H38" s="314">
        <v>0</v>
      </c>
      <c r="I38" s="314">
        <v>0</v>
      </c>
      <c r="J38" s="314">
        <v>0</v>
      </c>
      <c r="K38" s="314">
        <v>0</v>
      </c>
      <c r="L38" s="314">
        <v>0</v>
      </c>
      <c r="M38" s="314">
        <v>0</v>
      </c>
      <c r="N38" s="314">
        <v>0</v>
      </c>
      <c r="O38" s="315">
        <f t="shared" ref="O38:P38" si="32">C38+E38+G38+I38+K38+M38</f>
        <v>0</v>
      </c>
      <c r="P38" s="315">
        <f t="shared" si="32"/>
        <v>0</v>
      </c>
    </row>
    <row r="39" spans="1:16" ht="12.75" customHeight="1" x14ac:dyDescent="0.2">
      <c r="A39" s="179">
        <v>33</v>
      </c>
      <c r="B39" s="180" t="s">
        <v>42</v>
      </c>
      <c r="C39" s="314">
        <v>5</v>
      </c>
      <c r="D39" s="314">
        <v>69.84</v>
      </c>
      <c r="E39" s="314">
        <v>45</v>
      </c>
      <c r="F39" s="314">
        <v>274.85000000000002</v>
      </c>
      <c r="G39" s="314">
        <v>0</v>
      </c>
      <c r="H39" s="314">
        <v>0</v>
      </c>
      <c r="I39" s="314">
        <v>0</v>
      </c>
      <c r="J39" s="314">
        <v>0</v>
      </c>
      <c r="K39" s="314">
        <v>0</v>
      </c>
      <c r="L39" s="314">
        <v>0</v>
      </c>
      <c r="M39" s="314">
        <v>3</v>
      </c>
      <c r="N39" s="314">
        <v>16.89</v>
      </c>
      <c r="O39" s="315">
        <f t="shared" ref="O39:P39" si="33">C39+E39+G39+I39+K39+M39</f>
        <v>53</v>
      </c>
      <c r="P39" s="315">
        <f t="shared" si="33"/>
        <v>361.58000000000004</v>
      </c>
    </row>
    <row r="40" spans="1:16" ht="12.75" customHeight="1" x14ac:dyDescent="0.2">
      <c r="A40" s="179">
        <v>34</v>
      </c>
      <c r="B40" s="180" t="s">
        <v>43</v>
      </c>
      <c r="C40" s="314">
        <v>35</v>
      </c>
      <c r="D40" s="314">
        <v>68</v>
      </c>
      <c r="E40" s="314">
        <v>7064</v>
      </c>
      <c r="F40" s="314">
        <v>5220</v>
      </c>
      <c r="G40" s="314">
        <v>11</v>
      </c>
      <c r="H40" s="314">
        <v>1</v>
      </c>
      <c r="I40" s="314">
        <v>173</v>
      </c>
      <c r="J40" s="314">
        <v>988</v>
      </c>
      <c r="K40" s="314">
        <v>0</v>
      </c>
      <c r="L40" s="314">
        <v>0</v>
      </c>
      <c r="M40" s="314">
        <v>175</v>
      </c>
      <c r="N40" s="314">
        <v>4962</v>
      </c>
      <c r="O40" s="315">
        <f t="shared" ref="O40:P40" si="34">C40+E40+G40+I40+K40+M40</f>
        <v>7458</v>
      </c>
      <c r="P40" s="315">
        <f t="shared" si="34"/>
        <v>11239</v>
      </c>
    </row>
    <row r="41" spans="1:16" ht="12.75" customHeight="1" x14ac:dyDescent="0.2">
      <c r="A41" s="178"/>
      <c r="B41" s="183" t="s">
        <v>118</v>
      </c>
      <c r="C41" s="261">
        <f t="shared" ref="C41:P41" si="35">SUM(C19:C40)</f>
        <v>2472</v>
      </c>
      <c r="D41" s="261">
        <f t="shared" si="35"/>
        <v>5857.0099999999993</v>
      </c>
      <c r="E41" s="261">
        <f t="shared" si="35"/>
        <v>258187</v>
      </c>
      <c r="F41" s="261">
        <f t="shared" si="35"/>
        <v>214381.54000000004</v>
      </c>
      <c r="G41" s="261">
        <f t="shared" si="35"/>
        <v>177</v>
      </c>
      <c r="H41" s="261">
        <f t="shared" si="35"/>
        <v>550.39</v>
      </c>
      <c r="I41" s="261">
        <f t="shared" si="35"/>
        <v>5421</v>
      </c>
      <c r="J41" s="261">
        <f t="shared" si="35"/>
        <v>46234.090000000011</v>
      </c>
      <c r="K41" s="261">
        <f t="shared" si="35"/>
        <v>249</v>
      </c>
      <c r="L41" s="261">
        <f t="shared" si="35"/>
        <v>1659.3600000000001</v>
      </c>
      <c r="M41" s="261">
        <f t="shared" si="35"/>
        <v>4300</v>
      </c>
      <c r="N41" s="261">
        <f t="shared" si="35"/>
        <v>57282.77</v>
      </c>
      <c r="O41" s="261">
        <f t="shared" si="35"/>
        <v>270806</v>
      </c>
      <c r="P41" s="261">
        <f t="shared" si="35"/>
        <v>325965.15999999997</v>
      </c>
    </row>
    <row r="42" spans="1:16" ht="12.75" customHeight="1" x14ac:dyDescent="0.2">
      <c r="A42" s="178"/>
      <c r="B42" s="183" t="s">
        <v>45</v>
      </c>
      <c r="C42" s="316">
        <f t="shared" ref="C42:P42" si="36">C41+C18</f>
        <v>14082</v>
      </c>
      <c r="D42" s="316">
        <f t="shared" si="36"/>
        <v>45603.24</v>
      </c>
      <c r="E42" s="316">
        <f t="shared" si="36"/>
        <v>404041</v>
      </c>
      <c r="F42" s="316">
        <f t="shared" si="36"/>
        <v>526634.60000000009</v>
      </c>
      <c r="G42" s="316">
        <f t="shared" si="36"/>
        <v>5550</v>
      </c>
      <c r="H42" s="316">
        <f t="shared" si="36"/>
        <v>13813.849999999997</v>
      </c>
      <c r="I42" s="316">
        <f t="shared" si="36"/>
        <v>19564</v>
      </c>
      <c r="J42" s="316">
        <f t="shared" si="36"/>
        <v>177920.12</v>
      </c>
      <c r="K42" s="316">
        <f t="shared" si="36"/>
        <v>373</v>
      </c>
      <c r="L42" s="316">
        <f t="shared" si="36"/>
        <v>2285.37</v>
      </c>
      <c r="M42" s="316">
        <f t="shared" si="36"/>
        <v>41702</v>
      </c>
      <c r="N42" s="316">
        <f t="shared" si="36"/>
        <v>262284.15000000002</v>
      </c>
      <c r="O42" s="316">
        <f t="shared" si="36"/>
        <v>485312</v>
      </c>
      <c r="P42" s="316">
        <f t="shared" si="36"/>
        <v>1028541.3299999998</v>
      </c>
    </row>
    <row r="43" spans="1:16" ht="12.75" customHeight="1" x14ac:dyDescent="0.2">
      <c r="A43" s="179">
        <v>35</v>
      </c>
      <c r="B43" s="180" t="s">
        <v>46</v>
      </c>
      <c r="C43" s="314">
        <v>123</v>
      </c>
      <c r="D43" s="314">
        <v>201</v>
      </c>
      <c r="E43" s="314">
        <v>11580</v>
      </c>
      <c r="F43" s="314">
        <v>12759</v>
      </c>
      <c r="G43" s="314">
        <v>0</v>
      </c>
      <c r="H43" s="314">
        <v>0</v>
      </c>
      <c r="I43" s="314">
        <v>891</v>
      </c>
      <c r="J43" s="314">
        <v>1569</v>
      </c>
      <c r="K43" s="314">
        <v>0</v>
      </c>
      <c r="L43" s="314">
        <v>0</v>
      </c>
      <c r="M43" s="314">
        <v>27171</v>
      </c>
      <c r="N43" s="314">
        <v>22744</v>
      </c>
      <c r="O43" s="315">
        <f t="shared" ref="O43:P43" si="37">C43+E43+G43+I43+K43+M43</f>
        <v>39765</v>
      </c>
      <c r="P43" s="315">
        <f t="shared" si="37"/>
        <v>37273</v>
      </c>
    </row>
    <row r="44" spans="1:16" ht="12.75" customHeight="1" x14ac:dyDescent="0.2">
      <c r="A44" s="179">
        <v>36</v>
      </c>
      <c r="B44" s="180" t="s">
        <v>47</v>
      </c>
      <c r="C44" s="314">
        <v>1161</v>
      </c>
      <c r="D44" s="314">
        <v>1154.1500000000001</v>
      </c>
      <c r="E44" s="314">
        <v>113241</v>
      </c>
      <c r="F44" s="314">
        <v>105486.97</v>
      </c>
      <c r="G44" s="314">
        <v>293</v>
      </c>
      <c r="H44" s="314">
        <v>196.4</v>
      </c>
      <c r="I44" s="314">
        <v>2255</v>
      </c>
      <c r="J44" s="314">
        <v>2747.51</v>
      </c>
      <c r="K44" s="314">
        <v>3</v>
      </c>
      <c r="L44" s="314">
        <v>10.42</v>
      </c>
      <c r="M44" s="314">
        <v>2126</v>
      </c>
      <c r="N44" s="314">
        <v>5775.62</v>
      </c>
      <c r="O44" s="315">
        <f t="shared" ref="O44:P44" si="38">C44+E44+G44+I44+K44+M44</f>
        <v>119079</v>
      </c>
      <c r="P44" s="315">
        <f t="shared" si="38"/>
        <v>115371.06999999998</v>
      </c>
    </row>
    <row r="45" spans="1:16" ht="12.75" customHeight="1" x14ac:dyDescent="0.2">
      <c r="A45" s="178"/>
      <c r="B45" s="183" t="s">
        <v>48</v>
      </c>
      <c r="C45" s="261">
        <f t="shared" ref="C45:P45" si="39">SUM(C43:C44)</f>
        <v>1284</v>
      </c>
      <c r="D45" s="261">
        <f t="shared" si="39"/>
        <v>1355.15</v>
      </c>
      <c r="E45" s="261">
        <f t="shared" si="39"/>
        <v>124821</v>
      </c>
      <c r="F45" s="261">
        <f t="shared" si="39"/>
        <v>118245.97</v>
      </c>
      <c r="G45" s="261">
        <f t="shared" si="39"/>
        <v>293</v>
      </c>
      <c r="H45" s="261">
        <f t="shared" si="39"/>
        <v>196.4</v>
      </c>
      <c r="I45" s="261">
        <f t="shared" si="39"/>
        <v>3146</v>
      </c>
      <c r="J45" s="261">
        <f t="shared" si="39"/>
        <v>4316.51</v>
      </c>
      <c r="K45" s="261">
        <f t="shared" si="39"/>
        <v>3</v>
      </c>
      <c r="L45" s="261">
        <f t="shared" si="39"/>
        <v>10.42</v>
      </c>
      <c r="M45" s="261">
        <f t="shared" si="39"/>
        <v>29297</v>
      </c>
      <c r="N45" s="261">
        <f t="shared" si="39"/>
        <v>28519.62</v>
      </c>
      <c r="O45" s="261">
        <f t="shared" si="39"/>
        <v>158844</v>
      </c>
      <c r="P45" s="261">
        <f t="shared" si="39"/>
        <v>152644.06999999998</v>
      </c>
    </row>
    <row r="46" spans="1:16" ht="12.75" customHeight="1" x14ac:dyDescent="0.2">
      <c r="A46" s="179">
        <v>37</v>
      </c>
      <c r="B46" s="180" t="s">
        <v>49</v>
      </c>
      <c r="C46" s="314">
        <v>2282</v>
      </c>
      <c r="D46" s="314">
        <v>524</v>
      </c>
      <c r="E46" s="314">
        <v>91896</v>
      </c>
      <c r="F46" s="314">
        <v>45030</v>
      </c>
      <c r="G46" s="314">
        <v>7899</v>
      </c>
      <c r="H46" s="314">
        <v>2290</v>
      </c>
      <c r="I46" s="314">
        <v>4846</v>
      </c>
      <c r="J46" s="314">
        <v>2954</v>
      </c>
      <c r="K46" s="314">
        <v>0</v>
      </c>
      <c r="L46" s="314">
        <v>0</v>
      </c>
      <c r="M46" s="314">
        <v>13623</v>
      </c>
      <c r="N46" s="314">
        <v>9475</v>
      </c>
      <c r="O46" s="315">
        <f t="shared" ref="O46:P46" si="40">C46+E46+G46+I46+K46+M46</f>
        <v>120546</v>
      </c>
      <c r="P46" s="315">
        <f t="shared" si="40"/>
        <v>60273</v>
      </c>
    </row>
    <row r="47" spans="1:16" ht="12.75" customHeight="1" x14ac:dyDescent="0.2">
      <c r="A47" s="178"/>
      <c r="B47" s="183" t="s">
        <v>50</v>
      </c>
      <c r="C47" s="261">
        <f t="shared" ref="C47:P47" si="41">C46</f>
        <v>2282</v>
      </c>
      <c r="D47" s="261">
        <f t="shared" si="41"/>
        <v>524</v>
      </c>
      <c r="E47" s="261">
        <f t="shared" si="41"/>
        <v>91896</v>
      </c>
      <c r="F47" s="261">
        <f t="shared" si="41"/>
        <v>45030</v>
      </c>
      <c r="G47" s="261">
        <f t="shared" si="41"/>
        <v>7899</v>
      </c>
      <c r="H47" s="261">
        <f t="shared" si="41"/>
        <v>2290</v>
      </c>
      <c r="I47" s="261">
        <f t="shared" si="41"/>
        <v>4846</v>
      </c>
      <c r="J47" s="261">
        <f t="shared" si="41"/>
        <v>2954</v>
      </c>
      <c r="K47" s="261">
        <f t="shared" si="41"/>
        <v>0</v>
      </c>
      <c r="L47" s="261">
        <f t="shared" si="41"/>
        <v>0</v>
      </c>
      <c r="M47" s="261">
        <f t="shared" si="41"/>
        <v>13623</v>
      </c>
      <c r="N47" s="261">
        <f t="shared" si="41"/>
        <v>9475</v>
      </c>
      <c r="O47" s="261">
        <f t="shared" si="41"/>
        <v>120546</v>
      </c>
      <c r="P47" s="261">
        <f t="shared" si="41"/>
        <v>60273</v>
      </c>
    </row>
    <row r="48" spans="1:16" ht="12.75" customHeight="1" x14ac:dyDescent="0.2">
      <c r="A48" s="179">
        <v>38</v>
      </c>
      <c r="B48" s="180" t="s">
        <v>51</v>
      </c>
      <c r="C48" s="314">
        <v>4</v>
      </c>
      <c r="D48" s="314">
        <v>19.600000000000001</v>
      </c>
      <c r="E48" s="314">
        <v>764</v>
      </c>
      <c r="F48" s="314">
        <v>4976.25</v>
      </c>
      <c r="G48" s="314">
        <v>0</v>
      </c>
      <c r="H48" s="314">
        <v>0</v>
      </c>
      <c r="I48" s="314">
        <v>16</v>
      </c>
      <c r="J48" s="314">
        <v>169.71</v>
      </c>
      <c r="K48" s="314">
        <v>0</v>
      </c>
      <c r="L48" s="314">
        <v>0</v>
      </c>
      <c r="M48" s="314">
        <v>160</v>
      </c>
      <c r="N48" s="314">
        <v>1957.76</v>
      </c>
      <c r="O48" s="315">
        <f t="shared" ref="O48:P48" si="42">C48+E48+G48+I48+K48+M48</f>
        <v>944</v>
      </c>
      <c r="P48" s="315">
        <f t="shared" si="42"/>
        <v>7123.3200000000006</v>
      </c>
    </row>
    <row r="49" spans="1:16" ht="12.75" customHeight="1" x14ac:dyDescent="0.2">
      <c r="A49" s="179">
        <v>39</v>
      </c>
      <c r="B49" s="180" t="s">
        <v>52</v>
      </c>
      <c r="C49" s="314">
        <v>97</v>
      </c>
      <c r="D49" s="314">
        <v>19</v>
      </c>
      <c r="E49" s="314">
        <v>3522</v>
      </c>
      <c r="F49" s="314">
        <v>712</v>
      </c>
      <c r="G49" s="314">
        <v>67</v>
      </c>
      <c r="H49" s="314">
        <v>12</v>
      </c>
      <c r="I49" s="314">
        <v>30</v>
      </c>
      <c r="J49" s="314">
        <v>7</v>
      </c>
      <c r="K49" s="314">
        <v>4</v>
      </c>
      <c r="L49" s="314">
        <v>1</v>
      </c>
      <c r="M49" s="314">
        <v>35</v>
      </c>
      <c r="N49" s="314">
        <v>7</v>
      </c>
      <c r="O49" s="315">
        <f t="shared" ref="O49:P49" si="43">C49+E49+G49+I49+K49+M49</f>
        <v>3755</v>
      </c>
      <c r="P49" s="315">
        <f t="shared" si="43"/>
        <v>758</v>
      </c>
    </row>
    <row r="50" spans="1:16" ht="12.75" customHeight="1" x14ac:dyDescent="0.2">
      <c r="A50" s="179">
        <v>40</v>
      </c>
      <c r="B50" s="180" t="s">
        <v>53</v>
      </c>
      <c r="C50" s="314">
        <v>269</v>
      </c>
      <c r="D50" s="314">
        <v>97.03</v>
      </c>
      <c r="E50" s="314">
        <v>19490</v>
      </c>
      <c r="F50" s="314">
        <v>4958.09</v>
      </c>
      <c r="G50" s="314">
        <v>84</v>
      </c>
      <c r="H50" s="314">
        <v>27.7</v>
      </c>
      <c r="I50" s="314">
        <v>128</v>
      </c>
      <c r="J50" s="314">
        <v>32.33</v>
      </c>
      <c r="K50" s="314">
        <v>0</v>
      </c>
      <c r="L50" s="314">
        <v>0</v>
      </c>
      <c r="M50" s="314">
        <v>4</v>
      </c>
      <c r="N50" s="314">
        <v>1.79</v>
      </c>
      <c r="O50" s="315">
        <f t="shared" ref="O50:P50" si="44">C50+E50+G50+I50+K50+M50</f>
        <v>19975</v>
      </c>
      <c r="P50" s="315">
        <f t="shared" si="44"/>
        <v>5116.9399999999996</v>
      </c>
    </row>
    <row r="51" spans="1:16" ht="12.75" customHeight="1" x14ac:dyDescent="0.2">
      <c r="A51" s="179">
        <v>41</v>
      </c>
      <c r="B51" s="180" t="s">
        <v>54</v>
      </c>
      <c r="C51" s="314">
        <v>34</v>
      </c>
      <c r="D51" s="314">
        <v>7.22</v>
      </c>
      <c r="E51" s="314">
        <v>1290</v>
      </c>
      <c r="F51" s="314">
        <v>284.33</v>
      </c>
      <c r="G51" s="314">
        <v>0</v>
      </c>
      <c r="H51" s="314">
        <v>0</v>
      </c>
      <c r="I51" s="314">
        <v>1</v>
      </c>
      <c r="J51" s="314">
        <v>0.38</v>
      </c>
      <c r="K51" s="314">
        <v>0</v>
      </c>
      <c r="L51" s="314">
        <v>0</v>
      </c>
      <c r="M51" s="314">
        <v>0</v>
      </c>
      <c r="N51" s="314">
        <v>0</v>
      </c>
      <c r="O51" s="315">
        <f t="shared" ref="O51:P51" si="45">C51+E51+G51+I51+K51+M51</f>
        <v>1325</v>
      </c>
      <c r="P51" s="315">
        <f t="shared" si="45"/>
        <v>291.93</v>
      </c>
    </row>
    <row r="52" spans="1:16" ht="12.75" customHeight="1" x14ac:dyDescent="0.2">
      <c r="A52" s="179">
        <v>42</v>
      </c>
      <c r="B52" s="180" t="s">
        <v>55</v>
      </c>
      <c r="C52" s="314">
        <v>1130</v>
      </c>
      <c r="D52" s="314">
        <v>519</v>
      </c>
      <c r="E52" s="314">
        <v>18501</v>
      </c>
      <c r="F52" s="314">
        <v>6870</v>
      </c>
      <c r="G52" s="314">
        <v>15929</v>
      </c>
      <c r="H52" s="314">
        <v>6967</v>
      </c>
      <c r="I52" s="314">
        <v>122</v>
      </c>
      <c r="J52" s="314">
        <v>39</v>
      </c>
      <c r="K52" s="314">
        <v>14</v>
      </c>
      <c r="L52" s="314">
        <v>6</v>
      </c>
      <c r="M52" s="314">
        <v>335</v>
      </c>
      <c r="N52" s="314">
        <v>239</v>
      </c>
      <c r="O52" s="315">
        <f t="shared" ref="O52:P52" si="46">C52+E52+G52+I52+K52+M52</f>
        <v>36031</v>
      </c>
      <c r="P52" s="315">
        <f t="shared" si="46"/>
        <v>14640</v>
      </c>
    </row>
    <row r="53" spans="1:16" ht="12.75" customHeight="1" x14ac:dyDescent="0.2">
      <c r="A53" s="179">
        <v>43</v>
      </c>
      <c r="B53" s="180" t="s">
        <v>56</v>
      </c>
      <c r="C53" s="314">
        <v>139</v>
      </c>
      <c r="D53" s="314">
        <v>29.97</v>
      </c>
      <c r="E53" s="314">
        <v>6968</v>
      </c>
      <c r="F53" s="314">
        <v>1416.06</v>
      </c>
      <c r="G53" s="314">
        <v>7</v>
      </c>
      <c r="H53" s="314">
        <v>1.59</v>
      </c>
      <c r="I53" s="314">
        <v>37</v>
      </c>
      <c r="J53" s="314">
        <v>7.58</v>
      </c>
      <c r="K53" s="314">
        <v>4</v>
      </c>
      <c r="L53" s="314">
        <v>0.88</v>
      </c>
      <c r="M53" s="314">
        <v>19</v>
      </c>
      <c r="N53" s="314">
        <v>6.21</v>
      </c>
      <c r="O53" s="315">
        <f t="shared" ref="O53:P53" si="47">C53+E53+G53+I53+K53+M53</f>
        <v>7174</v>
      </c>
      <c r="P53" s="315">
        <f t="shared" si="47"/>
        <v>1462.29</v>
      </c>
    </row>
    <row r="54" spans="1:16" ht="12.75" customHeight="1" x14ac:dyDescent="0.2">
      <c r="A54" s="179">
        <v>44</v>
      </c>
      <c r="B54" s="180" t="s">
        <v>57</v>
      </c>
      <c r="C54" s="314">
        <v>33</v>
      </c>
      <c r="D54" s="314">
        <v>8</v>
      </c>
      <c r="E54" s="314">
        <v>7300</v>
      </c>
      <c r="F54" s="314">
        <v>1770</v>
      </c>
      <c r="G54" s="314">
        <v>94</v>
      </c>
      <c r="H54" s="314">
        <v>19</v>
      </c>
      <c r="I54" s="314">
        <v>85</v>
      </c>
      <c r="J54" s="314">
        <v>25</v>
      </c>
      <c r="K54" s="314">
        <v>3</v>
      </c>
      <c r="L54" s="314">
        <v>1</v>
      </c>
      <c r="M54" s="314">
        <v>6</v>
      </c>
      <c r="N54" s="314">
        <v>1</v>
      </c>
      <c r="O54" s="315">
        <f t="shared" ref="O54:P54" si="48">C54+E54+G54+I54+K54+M54</f>
        <v>7521</v>
      </c>
      <c r="P54" s="315">
        <f t="shared" si="48"/>
        <v>1824</v>
      </c>
    </row>
    <row r="55" spans="1:16" ht="12.75" customHeight="1" x14ac:dyDescent="0.2">
      <c r="A55" s="179">
        <v>45</v>
      </c>
      <c r="B55" s="180" t="s">
        <v>58</v>
      </c>
      <c r="C55" s="314">
        <v>76</v>
      </c>
      <c r="D55" s="314">
        <v>34</v>
      </c>
      <c r="E55" s="314">
        <v>1771</v>
      </c>
      <c r="F55" s="314">
        <v>1342</v>
      </c>
      <c r="G55" s="314">
        <v>11</v>
      </c>
      <c r="H55" s="314">
        <v>3</v>
      </c>
      <c r="I55" s="314">
        <v>70</v>
      </c>
      <c r="J55" s="314">
        <v>13</v>
      </c>
      <c r="K55" s="314">
        <v>2</v>
      </c>
      <c r="L55" s="314">
        <v>1</v>
      </c>
      <c r="M55" s="314">
        <v>30</v>
      </c>
      <c r="N55" s="314">
        <v>28</v>
      </c>
      <c r="O55" s="315">
        <f t="shared" ref="O55:P55" si="49">C55+E55+G55+I55+K55+M55</f>
        <v>1960</v>
      </c>
      <c r="P55" s="315">
        <f t="shared" si="49"/>
        <v>1421</v>
      </c>
    </row>
    <row r="56" spans="1:16" ht="12.75" customHeight="1" x14ac:dyDescent="0.2">
      <c r="A56" s="178"/>
      <c r="B56" s="183" t="s">
        <v>59</v>
      </c>
      <c r="C56" s="261">
        <f t="shared" ref="C56:P56" si="50">SUM(C48:C55)</f>
        <v>1782</v>
      </c>
      <c r="D56" s="261">
        <f t="shared" si="50"/>
        <v>733.82</v>
      </c>
      <c r="E56" s="261">
        <f t="shared" si="50"/>
        <v>59606</v>
      </c>
      <c r="F56" s="261">
        <f t="shared" si="50"/>
        <v>22328.73</v>
      </c>
      <c r="G56" s="261">
        <f t="shared" si="50"/>
        <v>16192</v>
      </c>
      <c r="H56" s="261">
        <f t="shared" si="50"/>
        <v>7030.29</v>
      </c>
      <c r="I56" s="261">
        <f t="shared" si="50"/>
        <v>489</v>
      </c>
      <c r="J56" s="261">
        <f t="shared" si="50"/>
        <v>294</v>
      </c>
      <c r="K56" s="261">
        <f t="shared" si="50"/>
        <v>27</v>
      </c>
      <c r="L56" s="261">
        <f t="shared" si="50"/>
        <v>9.879999999999999</v>
      </c>
      <c r="M56" s="261">
        <f t="shared" si="50"/>
        <v>589</v>
      </c>
      <c r="N56" s="261">
        <f t="shared" si="50"/>
        <v>2240.7600000000002</v>
      </c>
      <c r="O56" s="261">
        <f t="shared" si="50"/>
        <v>78685</v>
      </c>
      <c r="P56" s="261">
        <f t="shared" si="50"/>
        <v>32637.480000000003</v>
      </c>
    </row>
    <row r="57" spans="1:16" ht="12.75" customHeight="1" x14ac:dyDescent="0.2">
      <c r="A57" s="311"/>
      <c r="B57" s="316" t="s">
        <v>7</v>
      </c>
      <c r="C57" s="261">
        <f t="shared" ref="C57:P57" si="51">C56+C47+C45+C42</f>
        <v>19430</v>
      </c>
      <c r="D57" s="261">
        <f t="shared" si="51"/>
        <v>48216.21</v>
      </c>
      <c r="E57" s="261">
        <f t="shared" si="51"/>
        <v>680364</v>
      </c>
      <c r="F57" s="261">
        <f t="shared" si="51"/>
        <v>712239.3</v>
      </c>
      <c r="G57" s="261">
        <f t="shared" si="51"/>
        <v>29934</v>
      </c>
      <c r="H57" s="261">
        <f t="shared" si="51"/>
        <v>23330.539999999997</v>
      </c>
      <c r="I57" s="261">
        <f t="shared" si="51"/>
        <v>28045</v>
      </c>
      <c r="J57" s="261">
        <f t="shared" si="51"/>
        <v>185484.63</v>
      </c>
      <c r="K57" s="261">
        <f t="shared" si="51"/>
        <v>403</v>
      </c>
      <c r="L57" s="261">
        <f t="shared" si="51"/>
        <v>2305.67</v>
      </c>
      <c r="M57" s="261">
        <f t="shared" si="51"/>
        <v>85211</v>
      </c>
      <c r="N57" s="261">
        <f t="shared" si="51"/>
        <v>302519.53000000003</v>
      </c>
      <c r="O57" s="261">
        <f t="shared" si="51"/>
        <v>843387</v>
      </c>
      <c r="P57" s="261">
        <f t="shared" si="51"/>
        <v>1274095.8799999999</v>
      </c>
    </row>
    <row r="58" spans="1:16" ht="12.75" customHeight="1" x14ac:dyDescent="0.2">
      <c r="A58" s="106"/>
      <c r="C58" s="225"/>
      <c r="D58" s="225"/>
      <c r="E58" s="225"/>
      <c r="F58" s="225"/>
      <c r="G58" s="225"/>
      <c r="H58" s="227" t="s">
        <v>62</v>
      </c>
      <c r="I58" s="225"/>
      <c r="J58" s="225"/>
      <c r="K58" s="225"/>
      <c r="L58" s="225"/>
      <c r="M58" s="225"/>
      <c r="N58" s="225"/>
      <c r="O58" s="225"/>
      <c r="P58" s="225"/>
    </row>
    <row r="59" spans="1:16" ht="12.75" customHeight="1" x14ac:dyDescent="0.2">
      <c r="A59" s="106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</row>
    <row r="60" spans="1:16" ht="12.75" customHeight="1" x14ac:dyDescent="0.2">
      <c r="A60" s="106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</row>
    <row r="61" spans="1:16" ht="12.75" customHeight="1" x14ac:dyDescent="0.2">
      <c r="A61" s="317"/>
      <c r="B61" s="318"/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  <c r="N61" s="319"/>
      <c r="O61" s="319"/>
      <c r="P61" s="319"/>
    </row>
    <row r="62" spans="1:16" ht="12.75" customHeight="1" x14ac:dyDescent="0.2">
      <c r="A62" s="106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</row>
    <row r="63" spans="1:16" ht="12.75" customHeight="1" x14ac:dyDescent="0.2">
      <c r="A63" s="106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</row>
    <row r="64" spans="1:16" ht="12.75" customHeight="1" x14ac:dyDescent="0.2">
      <c r="A64" s="106"/>
      <c r="C64" s="227"/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</row>
    <row r="65" spans="1:16" ht="12.75" customHeight="1" x14ac:dyDescent="0.2">
      <c r="A65" s="106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</row>
    <row r="66" spans="1:16" ht="12.75" customHeight="1" x14ac:dyDescent="0.2">
      <c r="A66" s="106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</row>
    <row r="67" spans="1:16" ht="12.75" customHeight="1" x14ac:dyDescent="0.2">
      <c r="A67" s="106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</row>
    <row r="68" spans="1:16" ht="12.75" customHeight="1" x14ac:dyDescent="0.2">
      <c r="A68" s="106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</row>
    <row r="69" spans="1:16" ht="12.75" customHeight="1" x14ac:dyDescent="0.2">
      <c r="A69" s="106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</row>
    <row r="70" spans="1:16" ht="12.75" customHeight="1" x14ac:dyDescent="0.2">
      <c r="A70" s="106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</row>
    <row r="71" spans="1:16" ht="12.75" customHeight="1" x14ac:dyDescent="0.2">
      <c r="A71" s="106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</row>
    <row r="72" spans="1:16" ht="12.75" customHeight="1" x14ac:dyDescent="0.2">
      <c r="A72" s="106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</row>
    <row r="73" spans="1:16" ht="12.75" customHeight="1" x14ac:dyDescent="0.2">
      <c r="A73" s="106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</row>
    <row r="74" spans="1:16" ht="12.75" customHeight="1" x14ac:dyDescent="0.2">
      <c r="A74" s="106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</row>
    <row r="75" spans="1:16" ht="12.75" customHeight="1" x14ac:dyDescent="0.2">
      <c r="A75" s="106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</row>
    <row r="76" spans="1:16" ht="12.75" customHeight="1" x14ac:dyDescent="0.2">
      <c r="A76" s="106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</row>
    <row r="77" spans="1:16" ht="12.75" customHeight="1" x14ac:dyDescent="0.2">
      <c r="A77" s="106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</row>
    <row r="78" spans="1:16" ht="12.75" customHeight="1" x14ac:dyDescent="0.2">
      <c r="A78" s="106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</row>
    <row r="79" spans="1:16" ht="12.75" customHeight="1" x14ac:dyDescent="0.2">
      <c r="A79" s="106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</row>
    <row r="80" spans="1:16" ht="12.75" customHeight="1" x14ac:dyDescent="0.2">
      <c r="A80" s="106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</row>
    <row r="81" spans="1:16" ht="12.75" customHeight="1" x14ac:dyDescent="0.2">
      <c r="A81" s="106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</row>
    <row r="82" spans="1:16" ht="12.75" customHeight="1" x14ac:dyDescent="0.2">
      <c r="A82" s="106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</row>
    <row r="83" spans="1:16" ht="12.75" customHeight="1" x14ac:dyDescent="0.2">
      <c r="A83" s="106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</row>
    <row r="84" spans="1:16" ht="12.75" customHeight="1" x14ac:dyDescent="0.2">
      <c r="A84" s="106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</row>
    <row r="85" spans="1:16" ht="12.75" customHeight="1" x14ac:dyDescent="0.2">
      <c r="A85" s="106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</row>
    <row r="86" spans="1:16" ht="12.75" customHeight="1" x14ac:dyDescent="0.2">
      <c r="A86" s="106"/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</row>
    <row r="87" spans="1:16" ht="12.75" customHeight="1" x14ac:dyDescent="0.2">
      <c r="A87" s="106"/>
      <c r="C87" s="225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</row>
    <row r="88" spans="1:16" ht="12.75" customHeight="1" x14ac:dyDescent="0.2">
      <c r="A88" s="106"/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</row>
    <row r="89" spans="1:16" ht="12.75" customHeight="1" x14ac:dyDescent="0.2">
      <c r="A89" s="106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</row>
    <row r="90" spans="1:16" ht="12.75" customHeight="1" x14ac:dyDescent="0.2">
      <c r="A90" s="106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</row>
    <row r="91" spans="1:16" ht="12.75" customHeight="1" x14ac:dyDescent="0.2">
      <c r="A91" s="106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</row>
    <row r="92" spans="1:16" ht="12.75" customHeight="1" x14ac:dyDescent="0.2">
      <c r="A92" s="106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</row>
    <row r="93" spans="1:16" ht="12.75" customHeight="1" x14ac:dyDescent="0.2">
      <c r="A93" s="106"/>
      <c r="C93" s="225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</row>
    <row r="94" spans="1:16" ht="12.75" customHeight="1" x14ac:dyDescent="0.2">
      <c r="A94" s="106"/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</row>
    <row r="95" spans="1:16" ht="12.75" customHeight="1" x14ac:dyDescent="0.2">
      <c r="A95" s="106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</row>
    <row r="96" spans="1:16" ht="12.75" customHeight="1" x14ac:dyDescent="0.2">
      <c r="A96" s="106"/>
      <c r="C96" s="22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</row>
    <row r="97" spans="1:16" ht="12.75" customHeight="1" x14ac:dyDescent="0.2">
      <c r="A97" s="106"/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1:16" ht="12.75" customHeight="1" x14ac:dyDescent="0.2">
      <c r="A98" s="106"/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5"/>
    </row>
    <row r="99" spans="1:16" ht="12.75" customHeight="1" x14ac:dyDescent="0.2">
      <c r="A99" s="106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</row>
    <row r="100" spans="1:16" ht="12.75" customHeight="1" x14ac:dyDescent="0.2">
      <c r="A100" s="106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</row>
  </sheetData>
  <mergeCells count="13">
    <mergeCell ref="B3:D3"/>
    <mergeCell ref="E4:F4"/>
    <mergeCell ref="G4:H4"/>
    <mergeCell ref="A1:P1"/>
    <mergeCell ref="A2:P2"/>
    <mergeCell ref="K4:L4"/>
    <mergeCell ref="M3:N3"/>
    <mergeCell ref="I4:J4"/>
    <mergeCell ref="M4:N4"/>
    <mergeCell ref="O4:P4"/>
    <mergeCell ref="C4:D4"/>
    <mergeCell ref="A4:A5"/>
    <mergeCell ref="B4:B5"/>
  </mergeCells>
  <conditionalFormatting sqref="M3">
    <cfRule type="cellIs" dxfId="7" priority="2" operator="lessThan">
      <formula>0</formula>
    </cfRule>
  </conditionalFormatting>
  <conditionalFormatting sqref="Q1:R1048576">
    <cfRule type="cellIs" dxfId="6" priority="1" operator="greaterThan">
      <formula>100</formula>
    </cfRule>
  </conditionalFormatting>
  <pageMargins left="0.7" right="0" top="1.25" bottom="0.5" header="0" footer="0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24" sqref="M24"/>
    </sheetView>
  </sheetViews>
  <sheetFormatPr defaultColWidth="14.42578125" defaultRowHeight="15" customHeight="1" x14ac:dyDescent="0.2"/>
  <cols>
    <col min="1" max="1" width="4.85546875" style="312" customWidth="1"/>
    <col min="2" max="2" width="24.42578125" style="312" customWidth="1"/>
    <col min="3" max="3" width="9.42578125" style="312" customWidth="1"/>
    <col min="4" max="4" width="9.140625" style="312" customWidth="1"/>
    <col min="5" max="5" width="9.42578125" style="312" customWidth="1"/>
    <col min="6" max="6" width="10" style="312" customWidth="1"/>
    <col min="7" max="7" width="9.42578125" style="312" customWidth="1"/>
    <col min="8" max="8" width="9.140625" style="312" customWidth="1"/>
    <col min="9" max="9" width="9.42578125" style="312" customWidth="1"/>
    <col min="10" max="10" width="9.140625" style="312" customWidth="1"/>
    <col min="11" max="11" width="9.42578125" style="312" customWidth="1"/>
    <col min="12" max="12" width="8.140625" style="312" customWidth="1"/>
    <col min="13" max="13" width="9.42578125" style="312" customWidth="1"/>
    <col min="14" max="14" width="9.140625" style="312" customWidth="1"/>
    <col min="15" max="15" width="9.42578125" style="312" customWidth="1"/>
    <col min="16" max="16" width="9.85546875" style="312" customWidth="1"/>
    <col min="17" max="18" width="9.140625" style="312" customWidth="1"/>
    <col min="19" max="16384" width="14.42578125" style="312"/>
  </cols>
  <sheetData>
    <row r="1" spans="1:18" ht="15.75" customHeight="1" x14ac:dyDescent="0.2">
      <c r="A1" s="487" t="s">
        <v>271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321"/>
      <c r="R1" s="320"/>
    </row>
    <row r="2" spans="1:18" ht="13.5" customHeight="1" x14ac:dyDescent="0.2">
      <c r="A2" s="488" t="s">
        <v>172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321"/>
      <c r="R2" s="320"/>
    </row>
    <row r="3" spans="1:18" ht="15" customHeight="1" x14ac:dyDescent="0.2">
      <c r="A3" s="313"/>
      <c r="B3" s="493" t="s">
        <v>64</v>
      </c>
      <c r="C3" s="494"/>
      <c r="D3" s="494"/>
      <c r="E3" s="225"/>
      <c r="F3" s="225"/>
      <c r="G3" s="225"/>
      <c r="H3" s="225"/>
      <c r="I3" s="225"/>
      <c r="J3" s="225"/>
      <c r="K3" s="225"/>
      <c r="L3" s="225"/>
      <c r="M3" s="489" t="s">
        <v>272</v>
      </c>
      <c r="N3" s="418"/>
      <c r="O3" s="225"/>
      <c r="P3" s="225"/>
      <c r="Q3" s="321"/>
      <c r="R3" s="320"/>
    </row>
    <row r="4" spans="1:18" ht="13.5" customHeight="1" x14ac:dyDescent="0.2">
      <c r="A4" s="410" t="s">
        <v>72</v>
      </c>
      <c r="B4" s="491" t="s">
        <v>3</v>
      </c>
      <c r="C4" s="491" t="s">
        <v>265</v>
      </c>
      <c r="D4" s="492"/>
      <c r="E4" s="413" t="s">
        <v>266</v>
      </c>
      <c r="F4" s="414"/>
      <c r="G4" s="491" t="s">
        <v>267</v>
      </c>
      <c r="H4" s="492"/>
      <c r="I4" s="413" t="s">
        <v>268</v>
      </c>
      <c r="J4" s="414"/>
      <c r="K4" s="491" t="s">
        <v>269</v>
      </c>
      <c r="L4" s="492"/>
      <c r="M4" s="413" t="s">
        <v>270</v>
      </c>
      <c r="N4" s="414"/>
      <c r="O4" s="413" t="s">
        <v>7</v>
      </c>
      <c r="P4" s="414"/>
      <c r="Q4" s="321"/>
      <c r="R4" s="320"/>
    </row>
    <row r="5" spans="1:18" ht="13.5" customHeight="1" x14ac:dyDescent="0.2">
      <c r="A5" s="411"/>
      <c r="B5" s="495"/>
      <c r="C5" s="311" t="s">
        <v>95</v>
      </c>
      <c r="D5" s="311" t="s">
        <v>96</v>
      </c>
      <c r="E5" s="311" t="s">
        <v>95</v>
      </c>
      <c r="F5" s="311" t="s">
        <v>96</v>
      </c>
      <c r="G5" s="311" t="s">
        <v>95</v>
      </c>
      <c r="H5" s="311" t="s">
        <v>96</v>
      </c>
      <c r="I5" s="311" t="s">
        <v>95</v>
      </c>
      <c r="J5" s="311" t="s">
        <v>96</v>
      </c>
      <c r="K5" s="311" t="s">
        <v>95</v>
      </c>
      <c r="L5" s="311" t="s">
        <v>96</v>
      </c>
      <c r="M5" s="311" t="s">
        <v>95</v>
      </c>
      <c r="N5" s="311" t="s">
        <v>96</v>
      </c>
      <c r="O5" s="311" t="s">
        <v>200</v>
      </c>
      <c r="P5" s="311" t="s">
        <v>201</v>
      </c>
      <c r="Q5" s="321"/>
      <c r="R5" s="320"/>
    </row>
    <row r="6" spans="1:18" ht="12.75" customHeight="1" x14ac:dyDescent="0.2">
      <c r="A6" s="322">
        <v>1</v>
      </c>
      <c r="B6" s="323" t="s">
        <v>9</v>
      </c>
      <c r="C6" s="180">
        <v>46</v>
      </c>
      <c r="D6" s="180">
        <v>218</v>
      </c>
      <c r="E6" s="180">
        <v>1747</v>
      </c>
      <c r="F6" s="180">
        <v>3295</v>
      </c>
      <c r="G6" s="180">
        <v>103</v>
      </c>
      <c r="H6" s="180">
        <v>210</v>
      </c>
      <c r="I6" s="180">
        <v>177</v>
      </c>
      <c r="J6" s="180">
        <v>682</v>
      </c>
      <c r="K6" s="180">
        <v>3</v>
      </c>
      <c r="L6" s="180">
        <v>7</v>
      </c>
      <c r="M6" s="180">
        <v>529</v>
      </c>
      <c r="N6" s="180">
        <v>3486</v>
      </c>
      <c r="O6" s="315">
        <f t="shared" ref="O6:P6" si="0">C6+E6+G6+I6+K6+M6</f>
        <v>2605</v>
      </c>
      <c r="P6" s="315">
        <f t="shared" si="0"/>
        <v>7898</v>
      </c>
      <c r="Q6" s="320"/>
      <c r="R6" s="320"/>
    </row>
    <row r="7" spans="1:18" ht="12.75" customHeight="1" x14ac:dyDescent="0.2">
      <c r="A7" s="322">
        <v>2</v>
      </c>
      <c r="B7" s="323" t="s">
        <v>10</v>
      </c>
      <c r="C7" s="180">
        <v>262</v>
      </c>
      <c r="D7" s="180">
        <v>788.59</v>
      </c>
      <c r="E7" s="180">
        <v>14447</v>
      </c>
      <c r="F7" s="180">
        <v>22785.84</v>
      </c>
      <c r="G7" s="180">
        <v>13</v>
      </c>
      <c r="H7" s="180">
        <v>13.65</v>
      </c>
      <c r="I7" s="180">
        <v>527</v>
      </c>
      <c r="J7" s="180">
        <v>12734.24</v>
      </c>
      <c r="K7" s="180">
        <v>0</v>
      </c>
      <c r="L7" s="180">
        <v>0</v>
      </c>
      <c r="M7" s="180">
        <v>660</v>
      </c>
      <c r="N7" s="180">
        <v>4927.0200000000004</v>
      </c>
      <c r="O7" s="315">
        <f t="shared" ref="O7:P7" si="1">C7+E7+G7+I7+K7+M7</f>
        <v>15909</v>
      </c>
      <c r="P7" s="315">
        <f t="shared" si="1"/>
        <v>41249.339999999997</v>
      </c>
      <c r="Q7" s="320"/>
      <c r="R7" s="320"/>
    </row>
    <row r="8" spans="1:18" ht="12.75" customHeight="1" x14ac:dyDescent="0.2">
      <c r="A8" s="322">
        <v>3</v>
      </c>
      <c r="B8" s="323" t="s">
        <v>11</v>
      </c>
      <c r="C8" s="180">
        <v>76</v>
      </c>
      <c r="D8" s="180">
        <v>1053</v>
      </c>
      <c r="E8" s="180">
        <v>2251</v>
      </c>
      <c r="F8" s="180">
        <v>9041</v>
      </c>
      <c r="G8" s="180">
        <v>49</v>
      </c>
      <c r="H8" s="180">
        <v>123</v>
      </c>
      <c r="I8" s="180">
        <v>1360</v>
      </c>
      <c r="J8" s="180">
        <v>3972</v>
      </c>
      <c r="K8" s="180">
        <v>3</v>
      </c>
      <c r="L8" s="180">
        <v>3</v>
      </c>
      <c r="M8" s="180">
        <v>471</v>
      </c>
      <c r="N8" s="180">
        <v>5291</v>
      </c>
      <c r="O8" s="315">
        <f t="shared" ref="O8:P8" si="2">C8+E8+G8+I8+K8+M8</f>
        <v>4210</v>
      </c>
      <c r="P8" s="315">
        <f t="shared" si="2"/>
        <v>19483</v>
      </c>
      <c r="Q8" s="320"/>
      <c r="R8" s="320"/>
    </row>
    <row r="9" spans="1:18" ht="12.75" customHeight="1" x14ac:dyDescent="0.2">
      <c r="A9" s="322">
        <v>4</v>
      </c>
      <c r="B9" s="323" t="s">
        <v>12</v>
      </c>
      <c r="C9" s="180">
        <v>697</v>
      </c>
      <c r="D9" s="180">
        <v>2706</v>
      </c>
      <c r="E9" s="180">
        <v>11629</v>
      </c>
      <c r="F9" s="180">
        <v>28356</v>
      </c>
      <c r="G9" s="180">
        <v>66</v>
      </c>
      <c r="H9" s="180">
        <v>81</v>
      </c>
      <c r="I9" s="180">
        <v>533</v>
      </c>
      <c r="J9" s="180">
        <v>1562</v>
      </c>
      <c r="K9" s="180">
        <v>14</v>
      </c>
      <c r="L9" s="180">
        <v>33.46</v>
      </c>
      <c r="M9" s="180">
        <v>2848</v>
      </c>
      <c r="N9" s="180">
        <v>16442</v>
      </c>
      <c r="O9" s="315">
        <f t="shared" ref="O9:P9" si="3">C9+E9+G9+I9+K9+M9</f>
        <v>15787</v>
      </c>
      <c r="P9" s="315">
        <f t="shared" si="3"/>
        <v>49180.46</v>
      </c>
      <c r="Q9" s="320"/>
      <c r="R9" s="320"/>
    </row>
    <row r="10" spans="1:18" ht="12.75" customHeight="1" x14ac:dyDescent="0.2">
      <c r="A10" s="322">
        <v>5</v>
      </c>
      <c r="B10" s="323" t="s">
        <v>13</v>
      </c>
      <c r="C10" s="180">
        <v>1834</v>
      </c>
      <c r="D10" s="180">
        <v>1321</v>
      </c>
      <c r="E10" s="180">
        <v>561</v>
      </c>
      <c r="F10" s="180">
        <v>2239</v>
      </c>
      <c r="G10" s="180">
        <v>515</v>
      </c>
      <c r="H10" s="180">
        <v>527</v>
      </c>
      <c r="I10" s="180">
        <v>784</v>
      </c>
      <c r="J10" s="180">
        <v>3799</v>
      </c>
      <c r="K10" s="180">
        <v>11</v>
      </c>
      <c r="L10" s="180">
        <v>16</v>
      </c>
      <c r="M10" s="180">
        <v>1868</v>
      </c>
      <c r="N10" s="180">
        <v>11987</v>
      </c>
      <c r="O10" s="315">
        <f t="shared" ref="O10:P10" si="4">C10+E10+G10+I10+K10+M10</f>
        <v>5573</v>
      </c>
      <c r="P10" s="315">
        <f t="shared" si="4"/>
        <v>19889</v>
      </c>
      <c r="Q10" s="320"/>
      <c r="R10" s="320"/>
    </row>
    <row r="11" spans="1:18" ht="12.75" customHeight="1" x14ac:dyDescent="0.2">
      <c r="A11" s="322">
        <v>6</v>
      </c>
      <c r="B11" s="324" t="s">
        <v>14</v>
      </c>
      <c r="C11" s="180">
        <v>24</v>
      </c>
      <c r="D11" s="180">
        <v>100.83</v>
      </c>
      <c r="E11" s="180">
        <v>82</v>
      </c>
      <c r="F11" s="180">
        <v>79.38</v>
      </c>
      <c r="G11" s="180">
        <v>2</v>
      </c>
      <c r="H11" s="180">
        <v>3.9</v>
      </c>
      <c r="I11" s="180">
        <v>8</v>
      </c>
      <c r="J11" s="180">
        <v>54.76</v>
      </c>
      <c r="K11" s="180">
        <v>0</v>
      </c>
      <c r="L11" s="180">
        <v>0</v>
      </c>
      <c r="M11" s="180">
        <v>5</v>
      </c>
      <c r="N11" s="180">
        <v>2.48</v>
      </c>
      <c r="O11" s="315">
        <f t="shared" ref="O11:P11" si="5">C11+E11+G11+I11+K11+M11</f>
        <v>121</v>
      </c>
      <c r="P11" s="315">
        <f t="shared" si="5"/>
        <v>241.34999999999997</v>
      </c>
      <c r="Q11" s="320"/>
      <c r="R11" s="320"/>
    </row>
    <row r="12" spans="1:18" ht="12.75" customHeight="1" x14ac:dyDescent="0.2">
      <c r="A12" s="322">
        <v>7</v>
      </c>
      <c r="B12" s="323" t="s">
        <v>15</v>
      </c>
      <c r="C12" s="180">
        <v>24</v>
      </c>
      <c r="D12" s="180">
        <v>100.83</v>
      </c>
      <c r="E12" s="180">
        <v>82</v>
      </c>
      <c r="F12" s="180">
        <v>79.38</v>
      </c>
      <c r="G12" s="180">
        <v>2</v>
      </c>
      <c r="H12" s="180">
        <v>3.9</v>
      </c>
      <c r="I12" s="180">
        <v>8</v>
      </c>
      <c r="J12" s="180">
        <v>54.76</v>
      </c>
      <c r="K12" s="180">
        <v>0</v>
      </c>
      <c r="L12" s="180">
        <v>0</v>
      </c>
      <c r="M12" s="180">
        <v>5</v>
      </c>
      <c r="N12" s="180">
        <v>2.48</v>
      </c>
      <c r="O12" s="315">
        <f t="shared" ref="O12:P12" si="6">C12+E12+G12+I12+K12+M12</f>
        <v>121</v>
      </c>
      <c r="P12" s="315">
        <f t="shared" si="6"/>
        <v>241.34999999999997</v>
      </c>
      <c r="Q12" s="320"/>
      <c r="R12" s="320"/>
    </row>
    <row r="13" spans="1:18" ht="12.75" customHeight="1" x14ac:dyDescent="0.2">
      <c r="A13" s="322">
        <v>8</v>
      </c>
      <c r="B13" s="323" t="s">
        <v>16</v>
      </c>
      <c r="C13" s="180">
        <v>31</v>
      </c>
      <c r="D13" s="180">
        <v>169</v>
      </c>
      <c r="E13" s="180">
        <v>414</v>
      </c>
      <c r="F13" s="180">
        <v>1510</v>
      </c>
      <c r="G13" s="180">
        <v>0</v>
      </c>
      <c r="H13" s="180">
        <v>0</v>
      </c>
      <c r="I13" s="180">
        <v>420</v>
      </c>
      <c r="J13" s="180">
        <v>2490</v>
      </c>
      <c r="K13" s="180">
        <v>0</v>
      </c>
      <c r="L13" s="180">
        <v>0</v>
      </c>
      <c r="M13" s="180">
        <v>164</v>
      </c>
      <c r="N13" s="180">
        <v>1355</v>
      </c>
      <c r="O13" s="315">
        <f t="shared" ref="O13:P13" si="7">C13+E13+G13+I13+K13+M13</f>
        <v>1029</v>
      </c>
      <c r="P13" s="315">
        <f t="shared" si="7"/>
        <v>5524</v>
      </c>
      <c r="Q13" s="320"/>
      <c r="R13" s="320"/>
    </row>
    <row r="14" spans="1:18" ht="12.75" customHeight="1" x14ac:dyDescent="0.2">
      <c r="A14" s="322">
        <v>9</v>
      </c>
      <c r="B14" s="323" t="s">
        <v>17</v>
      </c>
      <c r="C14" s="180">
        <v>67</v>
      </c>
      <c r="D14" s="180">
        <v>330</v>
      </c>
      <c r="E14" s="180">
        <v>1893</v>
      </c>
      <c r="F14" s="180">
        <v>3351</v>
      </c>
      <c r="G14" s="180">
        <v>9</v>
      </c>
      <c r="H14" s="180">
        <v>48</v>
      </c>
      <c r="I14" s="180">
        <v>192</v>
      </c>
      <c r="J14" s="180">
        <v>1174</v>
      </c>
      <c r="K14" s="180">
        <v>1</v>
      </c>
      <c r="L14" s="180">
        <v>0.85</v>
      </c>
      <c r="M14" s="180">
        <v>269</v>
      </c>
      <c r="N14" s="180">
        <v>1129</v>
      </c>
      <c r="O14" s="315">
        <f t="shared" ref="O14:P14" si="8">C14+E14+G14+I14+K14+M14</f>
        <v>2431</v>
      </c>
      <c r="P14" s="315">
        <f t="shared" si="8"/>
        <v>6032.85</v>
      </c>
      <c r="Q14" s="320"/>
      <c r="R14" s="320"/>
    </row>
    <row r="15" spans="1:18" ht="12.75" customHeight="1" x14ac:dyDescent="0.2">
      <c r="A15" s="322">
        <v>10</v>
      </c>
      <c r="B15" s="323" t="s">
        <v>18</v>
      </c>
      <c r="C15" s="180">
        <v>3123</v>
      </c>
      <c r="D15" s="180">
        <v>4254</v>
      </c>
      <c r="E15" s="180">
        <v>50628</v>
      </c>
      <c r="F15" s="180">
        <v>46115</v>
      </c>
      <c r="G15" s="180">
        <v>717</v>
      </c>
      <c r="H15" s="180">
        <v>512</v>
      </c>
      <c r="I15" s="180">
        <v>3006</v>
      </c>
      <c r="J15" s="180">
        <v>6108</v>
      </c>
      <c r="K15" s="180">
        <v>11</v>
      </c>
      <c r="L15" s="180">
        <v>10</v>
      </c>
      <c r="M15" s="180">
        <v>4968</v>
      </c>
      <c r="N15" s="180">
        <v>16639</v>
      </c>
      <c r="O15" s="315">
        <f t="shared" ref="O15:P15" si="9">C15+E15+G15+I15+K15+M15</f>
        <v>62453</v>
      </c>
      <c r="P15" s="315">
        <f t="shared" si="9"/>
        <v>73638</v>
      </c>
      <c r="Q15" s="320"/>
      <c r="R15" s="320"/>
    </row>
    <row r="16" spans="1:18" ht="12.75" customHeight="1" x14ac:dyDescent="0.2">
      <c r="A16" s="322">
        <v>11</v>
      </c>
      <c r="B16" s="323" t="s">
        <v>19</v>
      </c>
      <c r="C16" s="180">
        <v>29</v>
      </c>
      <c r="D16" s="180">
        <v>98</v>
      </c>
      <c r="E16" s="180">
        <v>779</v>
      </c>
      <c r="F16" s="180">
        <v>1289</v>
      </c>
      <c r="G16" s="180">
        <v>2</v>
      </c>
      <c r="H16" s="180">
        <v>1</v>
      </c>
      <c r="I16" s="180">
        <v>78</v>
      </c>
      <c r="J16" s="180">
        <v>303</v>
      </c>
      <c r="K16" s="180">
        <v>0</v>
      </c>
      <c r="L16" s="180">
        <v>0</v>
      </c>
      <c r="M16" s="180">
        <v>97</v>
      </c>
      <c r="N16" s="180">
        <v>800</v>
      </c>
      <c r="O16" s="315">
        <f t="shared" ref="O16:P16" si="10">C16+E16+G16+I16+K16+M16</f>
        <v>985</v>
      </c>
      <c r="P16" s="315">
        <f t="shared" si="10"/>
        <v>2491</v>
      </c>
      <c r="Q16" s="320"/>
      <c r="R16" s="320"/>
    </row>
    <row r="17" spans="1:18" ht="12.75" customHeight="1" x14ac:dyDescent="0.2">
      <c r="A17" s="322">
        <v>12</v>
      </c>
      <c r="B17" s="323" t="s">
        <v>20</v>
      </c>
      <c r="C17" s="180">
        <v>173</v>
      </c>
      <c r="D17" s="180">
        <v>1812</v>
      </c>
      <c r="E17" s="180">
        <v>3106</v>
      </c>
      <c r="F17" s="180">
        <v>7533</v>
      </c>
      <c r="G17" s="180">
        <v>60</v>
      </c>
      <c r="H17" s="180">
        <v>103</v>
      </c>
      <c r="I17" s="180">
        <v>242</v>
      </c>
      <c r="J17" s="180">
        <v>2251</v>
      </c>
      <c r="K17" s="180">
        <v>26</v>
      </c>
      <c r="L17" s="180">
        <v>291</v>
      </c>
      <c r="M17" s="180">
        <v>939</v>
      </c>
      <c r="N17" s="180">
        <v>12951</v>
      </c>
      <c r="O17" s="315">
        <f t="shared" ref="O17:P17" si="11">C17+E17+G17+I17+K17+M17</f>
        <v>4546</v>
      </c>
      <c r="P17" s="315">
        <f t="shared" si="11"/>
        <v>24941</v>
      </c>
      <c r="Q17" s="320"/>
      <c r="R17" s="320"/>
    </row>
    <row r="18" spans="1:18" ht="12.75" customHeight="1" x14ac:dyDescent="0.2">
      <c r="A18" s="325"/>
      <c r="B18" s="326" t="s">
        <v>21</v>
      </c>
      <c r="C18" s="183">
        <f t="shared" ref="C18:P18" si="12">SUM(C6:C17)</f>
        <v>6386</v>
      </c>
      <c r="D18" s="183">
        <f t="shared" si="12"/>
        <v>12951.25</v>
      </c>
      <c r="E18" s="183">
        <f t="shared" si="12"/>
        <v>87619</v>
      </c>
      <c r="F18" s="183">
        <f t="shared" si="12"/>
        <v>125673.60000000001</v>
      </c>
      <c r="G18" s="183">
        <f t="shared" si="12"/>
        <v>1538</v>
      </c>
      <c r="H18" s="183">
        <f t="shared" si="12"/>
        <v>1626.4499999999998</v>
      </c>
      <c r="I18" s="183">
        <f t="shared" si="12"/>
        <v>7335</v>
      </c>
      <c r="J18" s="183">
        <f t="shared" si="12"/>
        <v>35184.759999999995</v>
      </c>
      <c r="K18" s="183">
        <f t="shared" si="12"/>
        <v>69</v>
      </c>
      <c r="L18" s="183">
        <f t="shared" si="12"/>
        <v>361.31</v>
      </c>
      <c r="M18" s="183">
        <f t="shared" si="12"/>
        <v>12823</v>
      </c>
      <c r="N18" s="183">
        <f t="shared" si="12"/>
        <v>75011.98000000001</v>
      </c>
      <c r="O18" s="183">
        <f t="shared" si="12"/>
        <v>115770</v>
      </c>
      <c r="P18" s="183">
        <f t="shared" si="12"/>
        <v>250809.35</v>
      </c>
      <c r="Q18" s="320"/>
      <c r="R18" s="320"/>
    </row>
    <row r="19" spans="1:18" ht="12.75" customHeight="1" x14ac:dyDescent="0.2">
      <c r="A19" s="322">
        <v>13</v>
      </c>
      <c r="B19" s="323" t="s">
        <v>22</v>
      </c>
      <c r="C19" s="180">
        <v>72</v>
      </c>
      <c r="D19" s="180">
        <v>493.22</v>
      </c>
      <c r="E19" s="180">
        <v>2185</v>
      </c>
      <c r="F19" s="180">
        <v>7842.43</v>
      </c>
      <c r="G19" s="180">
        <v>3</v>
      </c>
      <c r="H19" s="180">
        <v>6.52</v>
      </c>
      <c r="I19" s="180">
        <v>351</v>
      </c>
      <c r="J19" s="180">
        <v>2104.88</v>
      </c>
      <c r="K19" s="180">
        <v>2</v>
      </c>
      <c r="L19" s="180">
        <v>10</v>
      </c>
      <c r="M19" s="180">
        <v>203</v>
      </c>
      <c r="N19" s="180">
        <v>4174.45</v>
      </c>
      <c r="O19" s="315">
        <f t="shared" ref="O19:P19" si="13">C19+E19+G19+I19+K19+M19</f>
        <v>2816</v>
      </c>
      <c r="P19" s="315">
        <f t="shared" si="13"/>
        <v>14631.5</v>
      </c>
      <c r="Q19" s="320"/>
      <c r="R19" s="320"/>
    </row>
    <row r="20" spans="1:18" ht="12.75" customHeight="1" x14ac:dyDescent="0.2">
      <c r="A20" s="322">
        <v>14</v>
      </c>
      <c r="B20" s="323" t="s">
        <v>23</v>
      </c>
      <c r="C20" s="180">
        <v>166</v>
      </c>
      <c r="D20" s="180">
        <v>123.9</v>
      </c>
      <c r="E20" s="180">
        <v>58715</v>
      </c>
      <c r="F20" s="180">
        <v>39159.019999999997</v>
      </c>
      <c r="G20" s="180">
        <v>9</v>
      </c>
      <c r="H20" s="180">
        <v>4.55</v>
      </c>
      <c r="I20" s="180">
        <v>92</v>
      </c>
      <c r="J20" s="180">
        <v>76.95</v>
      </c>
      <c r="K20" s="180">
        <v>1</v>
      </c>
      <c r="L20" s="180">
        <v>0.85</v>
      </c>
      <c r="M20" s="180">
        <v>28</v>
      </c>
      <c r="N20" s="180">
        <v>56.75</v>
      </c>
      <c r="O20" s="315">
        <f t="shared" ref="O20:P20" si="14">C20+E20+G20+I20+K20+M20</f>
        <v>59011</v>
      </c>
      <c r="P20" s="315">
        <f t="shared" si="14"/>
        <v>39422.019999999997</v>
      </c>
      <c r="Q20" s="320"/>
      <c r="R20" s="320"/>
    </row>
    <row r="21" spans="1:18" ht="12.75" customHeight="1" x14ac:dyDescent="0.2">
      <c r="A21" s="322">
        <v>15</v>
      </c>
      <c r="B21" s="323" t="s">
        <v>24</v>
      </c>
      <c r="C21" s="180">
        <v>58</v>
      </c>
      <c r="D21" s="180">
        <v>95</v>
      </c>
      <c r="E21" s="180">
        <v>45</v>
      </c>
      <c r="F21" s="180">
        <v>125</v>
      </c>
      <c r="G21" s="180">
        <v>0</v>
      </c>
      <c r="H21" s="180">
        <v>0</v>
      </c>
      <c r="I21" s="180">
        <v>2</v>
      </c>
      <c r="J21" s="180">
        <v>15.25</v>
      </c>
      <c r="K21" s="180">
        <v>0</v>
      </c>
      <c r="L21" s="180">
        <v>0</v>
      </c>
      <c r="M21" s="180">
        <v>31</v>
      </c>
      <c r="N21" s="180">
        <v>127</v>
      </c>
      <c r="O21" s="315">
        <f t="shared" ref="O21:P21" si="15">C21+E21+G21+I21+K21+M21</f>
        <v>136</v>
      </c>
      <c r="P21" s="315">
        <f t="shared" si="15"/>
        <v>362.25</v>
      </c>
      <c r="Q21" s="320"/>
      <c r="R21" s="320"/>
    </row>
    <row r="22" spans="1:18" ht="12.75" customHeight="1" x14ac:dyDescent="0.2">
      <c r="A22" s="322">
        <v>16</v>
      </c>
      <c r="B22" s="323" t="s">
        <v>25</v>
      </c>
      <c r="C22" s="180">
        <v>0</v>
      </c>
      <c r="D22" s="180">
        <v>0</v>
      </c>
      <c r="E22" s="180">
        <v>2</v>
      </c>
      <c r="F22" s="180">
        <v>1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315">
        <f t="shared" ref="O22:P22" si="16">C22+E22+G22+I22+K22+M22</f>
        <v>2</v>
      </c>
      <c r="P22" s="315">
        <f t="shared" si="16"/>
        <v>1</v>
      </c>
      <c r="Q22" s="320"/>
      <c r="R22" s="320"/>
    </row>
    <row r="23" spans="1:18" ht="12.75" customHeight="1" x14ac:dyDescent="0.2">
      <c r="A23" s="322">
        <v>17</v>
      </c>
      <c r="B23" s="323" t="s">
        <v>26</v>
      </c>
      <c r="C23" s="180">
        <v>1</v>
      </c>
      <c r="D23" s="180">
        <v>0</v>
      </c>
      <c r="E23" s="180">
        <v>50</v>
      </c>
      <c r="F23" s="180">
        <v>44</v>
      </c>
      <c r="G23" s="180">
        <v>0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0">
        <v>0</v>
      </c>
      <c r="O23" s="315">
        <f t="shared" ref="O23:P23" si="17">C23+E23+G23+I23+K23+M23</f>
        <v>51</v>
      </c>
      <c r="P23" s="315">
        <f t="shared" si="17"/>
        <v>44</v>
      </c>
      <c r="Q23" s="320"/>
      <c r="R23" s="320"/>
    </row>
    <row r="24" spans="1:18" ht="12.75" customHeight="1" x14ac:dyDescent="0.2">
      <c r="A24" s="322">
        <v>18</v>
      </c>
      <c r="B24" s="323" t="s">
        <v>27</v>
      </c>
      <c r="C24" s="180">
        <v>12</v>
      </c>
      <c r="D24" s="180">
        <v>10</v>
      </c>
      <c r="E24" s="180">
        <v>7</v>
      </c>
      <c r="F24" s="180">
        <v>12</v>
      </c>
      <c r="G24" s="180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  <c r="N24" s="180">
        <v>0</v>
      </c>
      <c r="O24" s="315">
        <f t="shared" ref="O24:P24" si="18">C24+E24+G24+I24+K24+M24</f>
        <v>19</v>
      </c>
      <c r="P24" s="315">
        <f t="shared" si="18"/>
        <v>22</v>
      </c>
      <c r="Q24" s="320"/>
      <c r="R24" s="320"/>
    </row>
    <row r="25" spans="1:18" ht="12.75" customHeight="1" x14ac:dyDescent="0.2">
      <c r="A25" s="322">
        <v>19</v>
      </c>
      <c r="B25" s="323" t="s">
        <v>28</v>
      </c>
      <c r="C25" s="180">
        <v>109</v>
      </c>
      <c r="D25" s="180">
        <v>258</v>
      </c>
      <c r="E25" s="180">
        <v>198</v>
      </c>
      <c r="F25" s="180">
        <v>325</v>
      </c>
      <c r="G25" s="180">
        <v>0</v>
      </c>
      <c r="H25" s="180">
        <v>0</v>
      </c>
      <c r="I25" s="180">
        <v>28</v>
      </c>
      <c r="J25" s="180">
        <v>142</v>
      </c>
      <c r="K25" s="180">
        <v>0</v>
      </c>
      <c r="L25" s="180">
        <v>0</v>
      </c>
      <c r="M25" s="180">
        <v>14</v>
      </c>
      <c r="N25" s="180">
        <v>84</v>
      </c>
      <c r="O25" s="315">
        <f t="shared" ref="O25:P25" si="19">C25+E25+G25+I25+K25+M25</f>
        <v>349</v>
      </c>
      <c r="P25" s="315">
        <f t="shared" si="19"/>
        <v>809</v>
      </c>
      <c r="Q25" s="320"/>
      <c r="R25" s="320"/>
    </row>
    <row r="26" spans="1:18" ht="12.75" customHeight="1" x14ac:dyDescent="0.2">
      <c r="A26" s="322">
        <v>20</v>
      </c>
      <c r="B26" s="323" t="s">
        <v>29</v>
      </c>
      <c r="C26" s="180">
        <v>29</v>
      </c>
      <c r="D26" s="180">
        <v>83.45</v>
      </c>
      <c r="E26" s="180">
        <v>4153</v>
      </c>
      <c r="F26" s="180">
        <v>7086.48</v>
      </c>
      <c r="G26" s="180">
        <v>0</v>
      </c>
      <c r="H26" s="180">
        <v>0</v>
      </c>
      <c r="I26" s="180">
        <v>394</v>
      </c>
      <c r="J26" s="180">
        <v>1858.37</v>
      </c>
      <c r="K26" s="180">
        <v>4</v>
      </c>
      <c r="L26" s="180">
        <v>16</v>
      </c>
      <c r="M26" s="180">
        <v>115</v>
      </c>
      <c r="N26" s="180">
        <v>1151.21</v>
      </c>
      <c r="O26" s="315">
        <f t="shared" ref="O26:P26" si="20">C26+E26+G26+I26+K26+M26</f>
        <v>4695</v>
      </c>
      <c r="P26" s="315">
        <f t="shared" si="20"/>
        <v>10195.509999999998</v>
      </c>
      <c r="Q26" s="320"/>
      <c r="R26" s="320"/>
    </row>
    <row r="27" spans="1:18" ht="12.75" customHeight="1" x14ac:dyDescent="0.2">
      <c r="A27" s="322">
        <v>21</v>
      </c>
      <c r="B27" s="323" t="s">
        <v>30</v>
      </c>
      <c r="C27" s="180">
        <v>12</v>
      </c>
      <c r="D27" s="180">
        <v>5</v>
      </c>
      <c r="E27" s="180">
        <v>2621</v>
      </c>
      <c r="F27" s="180">
        <v>9424</v>
      </c>
      <c r="G27" s="180">
        <v>16</v>
      </c>
      <c r="H27" s="180">
        <v>10</v>
      </c>
      <c r="I27" s="180">
        <v>0</v>
      </c>
      <c r="J27" s="180">
        <v>0</v>
      </c>
      <c r="K27" s="180">
        <v>0</v>
      </c>
      <c r="L27" s="180">
        <v>0</v>
      </c>
      <c r="M27" s="180">
        <v>0</v>
      </c>
      <c r="N27" s="180">
        <v>0</v>
      </c>
      <c r="O27" s="315">
        <f t="shared" ref="O27:P27" si="21">C27+E27+G27+I27+K27+M27</f>
        <v>2649</v>
      </c>
      <c r="P27" s="315">
        <f t="shared" si="21"/>
        <v>9439</v>
      </c>
      <c r="Q27" s="320"/>
      <c r="R27" s="320"/>
    </row>
    <row r="28" spans="1:18" ht="12.75" customHeight="1" x14ac:dyDescent="0.2">
      <c r="A28" s="322">
        <v>22</v>
      </c>
      <c r="B28" s="323" t="s">
        <v>31</v>
      </c>
      <c r="C28" s="180">
        <v>25</v>
      </c>
      <c r="D28" s="180">
        <v>128.68</v>
      </c>
      <c r="E28" s="180">
        <v>1587</v>
      </c>
      <c r="F28" s="180">
        <v>3242.51</v>
      </c>
      <c r="G28" s="180">
        <v>1</v>
      </c>
      <c r="H28" s="180">
        <v>1.8</v>
      </c>
      <c r="I28" s="180">
        <v>175</v>
      </c>
      <c r="J28" s="180">
        <v>521.55999999999995</v>
      </c>
      <c r="K28" s="180">
        <v>1</v>
      </c>
      <c r="L28" s="180">
        <v>5</v>
      </c>
      <c r="M28" s="180">
        <v>331</v>
      </c>
      <c r="N28" s="180">
        <v>2665.23</v>
      </c>
      <c r="O28" s="315">
        <f t="shared" ref="O28:P28" si="22">C28+E28+G28+I28+K28+M28</f>
        <v>2120</v>
      </c>
      <c r="P28" s="315">
        <f t="shared" si="22"/>
        <v>6564.7800000000007</v>
      </c>
      <c r="Q28" s="320"/>
      <c r="R28" s="320"/>
    </row>
    <row r="29" spans="1:18" ht="12.75" customHeight="1" x14ac:dyDescent="0.2">
      <c r="A29" s="322">
        <v>23</v>
      </c>
      <c r="B29" s="323" t="s">
        <v>32</v>
      </c>
      <c r="C29" s="180">
        <v>7</v>
      </c>
      <c r="D29" s="180">
        <v>2</v>
      </c>
      <c r="E29" s="180">
        <v>1397</v>
      </c>
      <c r="F29" s="180">
        <v>467</v>
      </c>
      <c r="G29" s="180">
        <v>2</v>
      </c>
      <c r="H29" s="180">
        <v>1</v>
      </c>
      <c r="I29" s="180">
        <v>35</v>
      </c>
      <c r="J29" s="180">
        <v>12</v>
      </c>
      <c r="K29" s="180">
        <v>4</v>
      </c>
      <c r="L29" s="180">
        <v>1</v>
      </c>
      <c r="M29" s="180">
        <v>6</v>
      </c>
      <c r="N29" s="180">
        <v>2</v>
      </c>
      <c r="O29" s="315">
        <f t="shared" ref="O29:P29" si="23">C29+E29+G29+I29+K29+M29</f>
        <v>1451</v>
      </c>
      <c r="P29" s="315">
        <f t="shared" si="23"/>
        <v>485</v>
      </c>
      <c r="Q29" s="320"/>
      <c r="R29" s="320"/>
    </row>
    <row r="30" spans="1:18" ht="12.75" customHeight="1" x14ac:dyDescent="0.2">
      <c r="A30" s="322">
        <v>24</v>
      </c>
      <c r="B30" s="323" t="s">
        <v>33</v>
      </c>
      <c r="C30" s="180">
        <v>115</v>
      </c>
      <c r="D30" s="180">
        <v>40</v>
      </c>
      <c r="E30" s="180">
        <v>14730</v>
      </c>
      <c r="F30" s="180">
        <v>5233</v>
      </c>
      <c r="G30" s="180">
        <v>1</v>
      </c>
      <c r="H30" s="180">
        <v>5</v>
      </c>
      <c r="I30" s="180">
        <v>15</v>
      </c>
      <c r="J30" s="180">
        <v>91</v>
      </c>
      <c r="K30" s="180">
        <v>1</v>
      </c>
      <c r="L30" s="180">
        <v>4</v>
      </c>
      <c r="M30" s="180">
        <v>12</v>
      </c>
      <c r="N30" s="180">
        <v>112</v>
      </c>
      <c r="O30" s="315">
        <f t="shared" ref="O30:P30" si="24">C30+E30+G30+I30+K30+M30</f>
        <v>14874</v>
      </c>
      <c r="P30" s="315">
        <f t="shared" si="24"/>
        <v>5485</v>
      </c>
      <c r="Q30" s="320"/>
      <c r="R30" s="320"/>
    </row>
    <row r="31" spans="1:18" ht="12.75" customHeight="1" x14ac:dyDescent="0.2">
      <c r="A31" s="322">
        <v>25</v>
      </c>
      <c r="B31" s="323" t="s">
        <v>34</v>
      </c>
      <c r="C31" s="180">
        <v>0</v>
      </c>
      <c r="D31" s="180">
        <v>0</v>
      </c>
      <c r="E31" s="180">
        <v>43</v>
      </c>
      <c r="F31" s="180">
        <v>249</v>
      </c>
      <c r="G31" s="180">
        <v>3</v>
      </c>
      <c r="H31" s="180">
        <v>12</v>
      </c>
      <c r="I31" s="180">
        <v>4</v>
      </c>
      <c r="J31" s="180">
        <v>65</v>
      </c>
      <c r="K31" s="180">
        <v>0</v>
      </c>
      <c r="L31" s="180">
        <v>0</v>
      </c>
      <c r="M31" s="180">
        <v>0</v>
      </c>
      <c r="N31" s="180">
        <v>0</v>
      </c>
      <c r="O31" s="315">
        <f t="shared" ref="O31:P31" si="25">C31+E31+G31+I31+K31+M31</f>
        <v>50</v>
      </c>
      <c r="P31" s="315">
        <f t="shared" si="25"/>
        <v>326</v>
      </c>
      <c r="Q31" s="320"/>
      <c r="R31" s="320"/>
    </row>
    <row r="32" spans="1:18" ht="12.75" customHeight="1" x14ac:dyDescent="0.2">
      <c r="A32" s="322">
        <v>26</v>
      </c>
      <c r="B32" s="323" t="s">
        <v>35</v>
      </c>
      <c r="C32" s="180">
        <v>0</v>
      </c>
      <c r="D32" s="180">
        <v>0</v>
      </c>
      <c r="E32" s="180">
        <v>8</v>
      </c>
      <c r="F32" s="180">
        <v>46.08</v>
      </c>
      <c r="G32" s="180">
        <v>0</v>
      </c>
      <c r="H32" s="180">
        <v>0</v>
      </c>
      <c r="I32" s="180">
        <v>0</v>
      </c>
      <c r="J32" s="180">
        <v>0</v>
      </c>
      <c r="K32" s="180">
        <v>0</v>
      </c>
      <c r="L32" s="180">
        <v>0</v>
      </c>
      <c r="M32" s="180">
        <v>2</v>
      </c>
      <c r="N32" s="180">
        <v>6.09</v>
      </c>
      <c r="O32" s="315">
        <f t="shared" ref="O32:P32" si="26">C32+E32+G32+I32+K32+M32</f>
        <v>10</v>
      </c>
      <c r="P32" s="315">
        <f t="shared" si="26"/>
        <v>52.17</v>
      </c>
      <c r="Q32" s="320"/>
      <c r="R32" s="320"/>
    </row>
    <row r="33" spans="1:18" ht="12.75" customHeight="1" x14ac:dyDescent="0.2">
      <c r="A33" s="322">
        <v>27</v>
      </c>
      <c r="B33" s="323" t="s">
        <v>36</v>
      </c>
      <c r="C33" s="180">
        <v>0</v>
      </c>
      <c r="D33" s="180">
        <v>0</v>
      </c>
      <c r="E33" s="180">
        <v>16</v>
      </c>
      <c r="F33" s="180">
        <v>31.53</v>
      </c>
      <c r="G33" s="180">
        <v>0</v>
      </c>
      <c r="H33" s="180">
        <v>0</v>
      </c>
      <c r="I33" s="180">
        <v>1</v>
      </c>
      <c r="J33" s="180">
        <v>2.56</v>
      </c>
      <c r="K33" s="180">
        <v>0</v>
      </c>
      <c r="L33" s="180">
        <v>0</v>
      </c>
      <c r="M33" s="180">
        <v>8</v>
      </c>
      <c r="N33" s="180">
        <v>47.54</v>
      </c>
      <c r="O33" s="315">
        <f t="shared" ref="O33:P33" si="27">C33+E33+G33+I33+K33+M33</f>
        <v>25</v>
      </c>
      <c r="P33" s="315">
        <f t="shared" si="27"/>
        <v>81.63</v>
      </c>
      <c r="Q33" s="320"/>
      <c r="R33" s="320"/>
    </row>
    <row r="34" spans="1:18" ht="12.75" customHeight="1" x14ac:dyDescent="0.2">
      <c r="A34" s="322">
        <v>28</v>
      </c>
      <c r="B34" s="323" t="s">
        <v>37</v>
      </c>
      <c r="C34" s="180">
        <v>57</v>
      </c>
      <c r="D34" s="180">
        <v>88</v>
      </c>
      <c r="E34" s="180">
        <v>1539</v>
      </c>
      <c r="F34" s="180">
        <v>7188.7</v>
      </c>
      <c r="G34" s="180">
        <v>10</v>
      </c>
      <c r="H34" s="180">
        <v>33.409999999999997</v>
      </c>
      <c r="I34" s="180">
        <v>499</v>
      </c>
      <c r="J34" s="180">
        <v>6843.83</v>
      </c>
      <c r="K34" s="180">
        <v>9</v>
      </c>
      <c r="L34" s="180">
        <v>1193.71</v>
      </c>
      <c r="M34" s="180">
        <v>412</v>
      </c>
      <c r="N34" s="180">
        <v>9933.33</v>
      </c>
      <c r="O34" s="315">
        <f t="shared" ref="O34:P34" si="28">C34+E34+G34+I34+K34+M34</f>
        <v>2526</v>
      </c>
      <c r="P34" s="315">
        <f t="shared" si="28"/>
        <v>25280.979999999996</v>
      </c>
      <c r="Q34" s="320"/>
      <c r="R34" s="320"/>
    </row>
    <row r="35" spans="1:18" ht="12.75" customHeight="1" x14ac:dyDescent="0.2">
      <c r="A35" s="322">
        <v>29</v>
      </c>
      <c r="B35" s="323" t="s">
        <v>38</v>
      </c>
      <c r="C35" s="180">
        <v>0</v>
      </c>
      <c r="D35" s="180">
        <v>0</v>
      </c>
      <c r="E35" s="180">
        <v>2</v>
      </c>
      <c r="F35" s="180">
        <v>25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  <c r="N35" s="180">
        <v>0</v>
      </c>
      <c r="O35" s="315">
        <f t="shared" ref="O35:P35" si="29">C35+E35+G35+I35+K35+M35</f>
        <v>2</v>
      </c>
      <c r="P35" s="315">
        <f t="shared" si="29"/>
        <v>25</v>
      </c>
      <c r="Q35" s="320"/>
      <c r="R35" s="320"/>
    </row>
    <row r="36" spans="1:18" ht="12.75" customHeight="1" x14ac:dyDescent="0.2">
      <c r="A36" s="322">
        <v>30</v>
      </c>
      <c r="B36" s="323" t="s">
        <v>39</v>
      </c>
      <c r="C36" s="180">
        <v>3</v>
      </c>
      <c r="D36" s="180">
        <v>0.81</v>
      </c>
      <c r="E36" s="180">
        <v>2327</v>
      </c>
      <c r="F36" s="180">
        <v>692.2</v>
      </c>
      <c r="G36" s="180">
        <v>5</v>
      </c>
      <c r="H36" s="180">
        <v>1.38</v>
      </c>
      <c r="I36" s="180">
        <v>27</v>
      </c>
      <c r="J36" s="180">
        <v>6.13</v>
      </c>
      <c r="K36" s="180">
        <v>27</v>
      </c>
      <c r="L36" s="180">
        <v>65.08</v>
      </c>
      <c r="M36" s="180">
        <v>0</v>
      </c>
      <c r="N36" s="180">
        <v>0</v>
      </c>
      <c r="O36" s="315">
        <f t="shared" ref="O36:P36" si="30">C36+E36+G36+I36+K36+M36</f>
        <v>2389</v>
      </c>
      <c r="P36" s="315">
        <f t="shared" si="30"/>
        <v>765.6</v>
      </c>
      <c r="Q36" s="320"/>
      <c r="R36" s="320"/>
    </row>
    <row r="37" spans="1:18" ht="12.75" customHeight="1" x14ac:dyDescent="0.2">
      <c r="A37" s="322">
        <v>31</v>
      </c>
      <c r="B37" s="323" t="s">
        <v>40</v>
      </c>
      <c r="C37" s="180">
        <v>23</v>
      </c>
      <c r="D37" s="180">
        <v>25</v>
      </c>
      <c r="E37" s="180">
        <v>0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0</v>
      </c>
      <c r="N37" s="180">
        <v>0</v>
      </c>
      <c r="O37" s="315">
        <f t="shared" ref="O37:P37" si="31">C37+E37+G37+I37+K37+M37</f>
        <v>23</v>
      </c>
      <c r="P37" s="315">
        <f t="shared" si="31"/>
        <v>25</v>
      </c>
      <c r="Q37" s="320"/>
      <c r="R37" s="320"/>
    </row>
    <row r="38" spans="1:18" ht="12.75" customHeight="1" x14ac:dyDescent="0.2">
      <c r="A38" s="322">
        <v>32</v>
      </c>
      <c r="B38" s="323" t="s">
        <v>41</v>
      </c>
      <c r="C38" s="180">
        <v>0</v>
      </c>
      <c r="D38" s="180">
        <v>0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0</v>
      </c>
      <c r="M38" s="180">
        <v>0</v>
      </c>
      <c r="N38" s="180">
        <v>0</v>
      </c>
      <c r="O38" s="315">
        <f t="shared" ref="O38:P38" si="32">C38+E38+G38+I38+K38+M38</f>
        <v>0</v>
      </c>
      <c r="P38" s="315">
        <f t="shared" si="32"/>
        <v>0</v>
      </c>
      <c r="Q38" s="320"/>
      <c r="R38" s="320"/>
    </row>
    <row r="39" spans="1:18" ht="12.75" customHeight="1" x14ac:dyDescent="0.2">
      <c r="A39" s="322">
        <v>33</v>
      </c>
      <c r="B39" s="323" t="s">
        <v>42</v>
      </c>
      <c r="C39" s="180">
        <v>1</v>
      </c>
      <c r="D39" s="180">
        <v>41</v>
      </c>
      <c r="E39" s="180">
        <v>32</v>
      </c>
      <c r="F39" s="180">
        <v>38.03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3</v>
      </c>
      <c r="N39" s="180">
        <v>14.05</v>
      </c>
      <c r="O39" s="315">
        <f t="shared" ref="O39:P39" si="33">C39+E39+G39+I39+K39+M39</f>
        <v>36</v>
      </c>
      <c r="P39" s="315">
        <f t="shared" si="33"/>
        <v>93.08</v>
      </c>
      <c r="Q39" s="320"/>
      <c r="R39" s="320"/>
    </row>
    <row r="40" spans="1:18" ht="12.75" customHeight="1" x14ac:dyDescent="0.2">
      <c r="A40" s="322">
        <v>34</v>
      </c>
      <c r="B40" s="323" t="s">
        <v>43</v>
      </c>
      <c r="C40" s="180">
        <v>7</v>
      </c>
      <c r="D40" s="180">
        <v>42</v>
      </c>
      <c r="E40" s="180">
        <v>2034</v>
      </c>
      <c r="F40" s="180">
        <v>3336</v>
      </c>
      <c r="G40" s="180">
        <v>0</v>
      </c>
      <c r="H40" s="180">
        <v>0</v>
      </c>
      <c r="I40" s="180">
        <v>34</v>
      </c>
      <c r="J40" s="180">
        <v>379</v>
      </c>
      <c r="K40" s="180">
        <v>0</v>
      </c>
      <c r="L40" s="180">
        <v>0</v>
      </c>
      <c r="M40" s="180">
        <v>135</v>
      </c>
      <c r="N40" s="180">
        <v>5961</v>
      </c>
      <c r="O40" s="315">
        <f t="shared" ref="O40:P40" si="34">C40+E40+G40+I40+K40+M40</f>
        <v>2210</v>
      </c>
      <c r="P40" s="315">
        <f t="shared" si="34"/>
        <v>9718</v>
      </c>
      <c r="Q40" s="320"/>
      <c r="R40" s="320"/>
    </row>
    <row r="41" spans="1:18" ht="12.75" customHeight="1" x14ac:dyDescent="0.2">
      <c r="A41" s="325"/>
      <c r="B41" s="326" t="s">
        <v>118</v>
      </c>
      <c r="C41" s="183">
        <f t="shared" ref="C41:P41" si="35">SUM(C19:C40)</f>
        <v>697</v>
      </c>
      <c r="D41" s="183">
        <f t="shared" si="35"/>
        <v>1436.06</v>
      </c>
      <c r="E41" s="183">
        <f t="shared" si="35"/>
        <v>91691</v>
      </c>
      <c r="F41" s="183">
        <f t="shared" si="35"/>
        <v>84567.979999999981</v>
      </c>
      <c r="G41" s="183">
        <f t="shared" si="35"/>
        <v>50</v>
      </c>
      <c r="H41" s="183">
        <f t="shared" si="35"/>
        <v>75.66</v>
      </c>
      <c r="I41" s="183">
        <f t="shared" si="35"/>
        <v>1657</v>
      </c>
      <c r="J41" s="183">
        <f t="shared" si="35"/>
        <v>12118.53</v>
      </c>
      <c r="K41" s="183">
        <f t="shared" si="35"/>
        <v>49</v>
      </c>
      <c r="L41" s="183">
        <f t="shared" si="35"/>
        <v>1295.6399999999999</v>
      </c>
      <c r="M41" s="183">
        <f t="shared" si="35"/>
        <v>1300</v>
      </c>
      <c r="N41" s="183">
        <f t="shared" si="35"/>
        <v>24334.649999999998</v>
      </c>
      <c r="O41" s="183">
        <f t="shared" si="35"/>
        <v>95444</v>
      </c>
      <c r="P41" s="183">
        <f t="shared" si="35"/>
        <v>123828.52</v>
      </c>
      <c r="Q41" s="320"/>
      <c r="R41" s="320"/>
    </row>
    <row r="42" spans="1:18" ht="12.75" customHeight="1" x14ac:dyDescent="0.2">
      <c r="A42" s="325"/>
      <c r="B42" s="326" t="s">
        <v>45</v>
      </c>
      <c r="C42" s="316">
        <f t="shared" ref="C42:P42" si="36">C41+C18</f>
        <v>7083</v>
      </c>
      <c r="D42" s="316">
        <f t="shared" si="36"/>
        <v>14387.31</v>
      </c>
      <c r="E42" s="316">
        <f t="shared" si="36"/>
        <v>179310</v>
      </c>
      <c r="F42" s="316">
        <f t="shared" si="36"/>
        <v>210241.58</v>
      </c>
      <c r="G42" s="316">
        <f t="shared" si="36"/>
        <v>1588</v>
      </c>
      <c r="H42" s="316">
        <f t="shared" si="36"/>
        <v>1702.11</v>
      </c>
      <c r="I42" s="316">
        <f t="shared" si="36"/>
        <v>8992</v>
      </c>
      <c r="J42" s="316">
        <f t="shared" si="36"/>
        <v>47303.289999999994</v>
      </c>
      <c r="K42" s="316">
        <f t="shared" si="36"/>
        <v>118</v>
      </c>
      <c r="L42" s="316">
        <f t="shared" si="36"/>
        <v>1656.9499999999998</v>
      </c>
      <c r="M42" s="316">
        <f t="shared" si="36"/>
        <v>14123</v>
      </c>
      <c r="N42" s="316">
        <f t="shared" si="36"/>
        <v>99346.63</v>
      </c>
      <c r="O42" s="316">
        <f t="shared" si="36"/>
        <v>211214</v>
      </c>
      <c r="P42" s="316">
        <f t="shared" si="36"/>
        <v>374637.87</v>
      </c>
      <c r="Q42" s="320"/>
      <c r="R42" s="320"/>
    </row>
    <row r="43" spans="1:18" ht="12.75" customHeight="1" x14ac:dyDescent="0.2">
      <c r="A43" s="322">
        <v>35</v>
      </c>
      <c r="B43" s="323" t="s">
        <v>46</v>
      </c>
      <c r="C43" s="180">
        <v>54</v>
      </c>
      <c r="D43" s="180">
        <v>127</v>
      </c>
      <c r="E43" s="180">
        <v>1878</v>
      </c>
      <c r="F43" s="180">
        <v>2300</v>
      </c>
      <c r="G43" s="180">
        <v>0</v>
      </c>
      <c r="H43" s="180">
        <v>0</v>
      </c>
      <c r="I43" s="180">
        <v>235</v>
      </c>
      <c r="J43" s="180">
        <v>1488</v>
      </c>
      <c r="K43" s="180">
        <v>0</v>
      </c>
      <c r="L43" s="180">
        <v>0</v>
      </c>
      <c r="M43" s="180">
        <v>14998</v>
      </c>
      <c r="N43" s="180">
        <v>19623</v>
      </c>
      <c r="O43" s="315">
        <f t="shared" ref="O43:P43" si="37">C43+E43+G43+I43+K43+M43</f>
        <v>17165</v>
      </c>
      <c r="P43" s="315">
        <f t="shared" si="37"/>
        <v>23538</v>
      </c>
      <c r="Q43" s="320"/>
      <c r="R43" s="320"/>
    </row>
    <row r="44" spans="1:18" ht="12.75" customHeight="1" x14ac:dyDescent="0.2">
      <c r="A44" s="322">
        <v>36</v>
      </c>
      <c r="B44" s="323" t="s">
        <v>47</v>
      </c>
      <c r="C44" s="180">
        <v>150</v>
      </c>
      <c r="D44" s="180">
        <v>179.54</v>
      </c>
      <c r="E44" s="180">
        <v>6617</v>
      </c>
      <c r="F44" s="180">
        <v>5447.35</v>
      </c>
      <c r="G44" s="180">
        <v>40</v>
      </c>
      <c r="H44" s="180">
        <v>22.74</v>
      </c>
      <c r="I44" s="180">
        <v>563</v>
      </c>
      <c r="J44" s="180">
        <v>322.88</v>
      </c>
      <c r="K44" s="180">
        <v>0</v>
      </c>
      <c r="L44" s="180">
        <v>0</v>
      </c>
      <c r="M44" s="180">
        <v>495</v>
      </c>
      <c r="N44" s="180">
        <v>1079.9100000000001</v>
      </c>
      <c r="O44" s="315">
        <f t="shared" ref="O44:P44" si="38">C44+E44+G44+I44+K44+M44</f>
        <v>7865</v>
      </c>
      <c r="P44" s="315">
        <f t="shared" si="38"/>
        <v>7052.42</v>
      </c>
      <c r="Q44" s="320"/>
      <c r="R44" s="320"/>
    </row>
    <row r="45" spans="1:18" ht="12.75" customHeight="1" x14ac:dyDescent="0.2">
      <c r="A45" s="325"/>
      <c r="B45" s="326" t="s">
        <v>48</v>
      </c>
      <c r="C45" s="183">
        <f t="shared" ref="C45:P45" si="39">SUM(C43:C44)</f>
        <v>204</v>
      </c>
      <c r="D45" s="183">
        <f t="shared" si="39"/>
        <v>306.53999999999996</v>
      </c>
      <c r="E45" s="183">
        <f t="shared" si="39"/>
        <v>8495</v>
      </c>
      <c r="F45" s="183">
        <f t="shared" si="39"/>
        <v>7747.35</v>
      </c>
      <c r="G45" s="183">
        <f t="shared" si="39"/>
        <v>40</v>
      </c>
      <c r="H45" s="183">
        <f t="shared" si="39"/>
        <v>22.74</v>
      </c>
      <c r="I45" s="183">
        <f t="shared" si="39"/>
        <v>798</v>
      </c>
      <c r="J45" s="183">
        <f t="shared" si="39"/>
        <v>1810.88</v>
      </c>
      <c r="K45" s="183">
        <f t="shared" si="39"/>
        <v>0</v>
      </c>
      <c r="L45" s="183">
        <f t="shared" si="39"/>
        <v>0</v>
      </c>
      <c r="M45" s="183">
        <f t="shared" si="39"/>
        <v>15493</v>
      </c>
      <c r="N45" s="183">
        <f t="shared" si="39"/>
        <v>20702.91</v>
      </c>
      <c r="O45" s="183">
        <f t="shared" si="39"/>
        <v>25030</v>
      </c>
      <c r="P45" s="183">
        <f t="shared" si="39"/>
        <v>30590.42</v>
      </c>
      <c r="Q45" s="320"/>
      <c r="R45" s="320"/>
    </row>
    <row r="46" spans="1:18" ht="12.75" customHeight="1" x14ac:dyDescent="0.2">
      <c r="A46" s="322">
        <v>37</v>
      </c>
      <c r="B46" s="323" t="s">
        <v>49</v>
      </c>
      <c r="C46" s="180">
        <v>1527</v>
      </c>
      <c r="D46" s="180">
        <v>391</v>
      </c>
      <c r="E46" s="180">
        <v>54418</v>
      </c>
      <c r="F46" s="180">
        <v>31317</v>
      </c>
      <c r="G46" s="180">
        <v>2805</v>
      </c>
      <c r="H46" s="180">
        <v>789</v>
      </c>
      <c r="I46" s="180">
        <v>3041</v>
      </c>
      <c r="J46" s="180">
        <v>1979</v>
      </c>
      <c r="K46" s="180">
        <v>0</v>
      </c>
      <c r="L46" s="180">
        <v>0</v>
      </c>
      <c r="M46" s="180">
        <v>13464</v>
      </c>
      <c r="N46" s="180">
        <v>5176</v>
      </c>
      <c r="O46" s="315">
        <f t="shared" ref="O46:P46" si="40">C46+E46+G46+I46+K46+M46</f>
        <v>75255</v>
      </c>
      <c r="P46" s="315">
        <f t="shared" si="40"/>
        <v>39652</v>
      </c>
      <c r="Q46" s="320"/>
      <c r="R46" s="320"/>
    </row>
    <row r="47" spans="1:18" ht="12.75" customHeight="1" x14ac:dyDescent="0.2">
      <c r="A47" s="325"/>
      <c r="B47" s="326" t="s">
        <v>50</v>
      </c>
      <c r="C47" s="183">
        <f t="shared" ref="C47:P47" si="41">C46</f>
        <v>1527</v>
      </c>
      <c r="D47" s="183">
        <f t="shared" si="41"/>
        <v>391</v>
      </c>
      <c r="E47" s="183">
        <f t="shared" si="41"/>
        <v>54418</v>
      </c>
      <c r="F47" s="183">
        <f t="shared" si="41"/>
        <v>31317</v>
      </c>
      <c r="G47" s="183">
        <f t="shared" si="41"/>
        <v>2805</v>
      </c>
      <c r="H47" s="183">
        <f t="shared" si="41"/>
        <v>789</v>
      </c>
      <c r="I47" s="183">
        <f t="shared" si="41"/>
        <v>3041</v>
      </c>
      <c r="J47" s="183">
        <f t="shared" si="41"/>
        <v>1979</v>
      </c>
      <c r="K47" s="183">
        <f t="shared" si="41"/>
        <v>0</v>
      </c>
      <c r="L47" s="183">
        <f t="shared" si="41"/>
        <v>0</v>
      </c>
      <c r="M47" s="183">
        <f t="shared" si="41"/>
        <v>13464</v>
      </c>
      <c r="N47" s="183">
        <f t="shared" si="41"/>
        <v>5176</v>
      </c>
      <c r="O47" s="183">
        <f t="shared" si="41"/>
        <v>75255</v>
      </c>
      <c r="P47" s="183">
        <f t="shared" si="41"/>
        <v>39652</v>
      </c>
      <c r="Q47" s="320"/>
      <c r="R47" s="320"/>
    </row>
    <row r="48" spans="1:18" ht="12.75" customHeight="1" x14ac:dyDescent="0.2">
      <c r="A48" s="322">
        <v>38</v>
      </c>
      <c r="B48" s="323" t="s">
        <v>51</v>
      </c>
      <c r="C48" s="180">
        <v>4</v>
      </c>
      <c r="D48" s="180">
        <v>19.600000000000001</v>
      </c>
      <c r="E48" s="180">
        <v>0</v>
      </c>
      <c r="F48" s="180">
        <v>0</v>
      </c>
      <c r="G48" s="180">
        <v>0</v>
      </c>
      <c r="H48" s="180">
        <v>0</v>
      </c>
      <c r="I48" s="180">
        <v>16</v>
      </c>
      <c r="J48" s="180">
        <v>169.71</v>
      </c>
      <c r="K48" s="180">
        <v>0</v>
      </c>
      <c r="L48" s="180">
        <v>0</v>
      </c>
      <c r="M48" s="180">
        <v>160</v>
      </c>
      <c r="N48" s="180">
        <v>1957.76</v>
      </c>
      <c r="O48" s="315">
        <f t="shared" ref="O48:P48" si="42">C48+E48+G48+I48+K48+M48</f>
        <v>180</v>
      </c>
      <c r="P48" s="315">
        <f t="shared" si="42"/>
        <v>2147.0700000000002</v>
      </c>
      <c r="Q48" s="320"/>
      <c r="R48" s="320"/>
    </row>
    <row r="49" spans="1:18" ht="12.75" customHeight="1" x14ac:dyDescent="0.2">
      <c r="A49" s="322">
        <v>39</v>
      </c>
      <c r="B49" s="323" t="s">
        <v>52</v>
      </c>
      <c r="C49" s="180">
        <v>34</v>
      </c>
      <c r="D49" s="180">
        <v>11</v>
      </c>
      <c r="E49" s="180">
        <v>1123</v>
      </c>
      <c r="F49" s="180">
        <v>345</v>
      </c>
      <c r="G49" s="180">
        <v>15</v>
      </c>
      <c r="H49" s="180">
        <v>5</v>
      </c>
      <c r="I49" s="180">
        <v>13</v>
      </c>
      <c r="J49" s="180">
        <v>4</v>
      </c>
      <c r="K49" s="180">
        <v>1</v>
      </c>
      <c r="L49" s="180">
        <v>0.35</v>
      </c>
      <c r="M49" s="180">
        <v>13</v>
      </c>
      <c r="N49" s="180">
        <v>4</v>
      </c>
      <c r="O49" s="315">
        <f t="shared" ref="O49:P49" si="43">C49+E49+G49+I49+K49+M49</f>
        <v>1199</v>
      </c>
      <c r="P49" s="315">
        <f t="shared" si="43"/>
        <v>369.35</v>
      </c>
      <c r="Q49" s="320"/>
      <c r="R49" s="320"/>
    </row>
    <row r="50" spans="1:18" ht="12.75" customHeight="1" x14ac:dyDescent="0.2">
      <c r="A50" s="322">
        <v>40</v>
      </c>
      <c r="B50" s="323" t="s">
        <v>53</v>
      </c>
      <c r="C50" s="180">
        <v>178</v>
      </c>
      <c r="D50" s="180">
        <v>83.96</v>
      </c>
      <c r="E50" s="180">
        <v>10957</v>
      </c>
      <c r="F50" s="180">
        <v>4245.41</v>
      </c>
      <c r="G50" s="180">
        <v>40</v>
      </c>
      <c r="H50" s="180">
        <v>17.05</v>
      </c>
      <c r="I50" s="180">
        <v>66</v>
      </c>
      <c r="J50" s="180">
        <v>26.47</v>
      </c>
      <c r="K50" s="180">
        <v>0</v>
      </c>
      <c r="L50" s="180">
        <v>0</v>
      </c>
      <c r="M50" s="180">
        <v>4</v>
      </c>
      <c r="N50" s="180">
        <v>1.76</v>
      </c>
      <c r="O50" s="315">
        <f t="shared" ref="O50:P50" si="44">C50+E50+G50+I50+K50+M50</f>
        <v>11245</v>
      </c>
      <c r="P50" s="315">
        <f t="shared" si="44"/>
        <v>4374.6500000000005</v>
      </c>
      <c r="Q50" s="320"/>
      <c r="R50" s="320"/>
    </row>
    <row r="51" spans="1:18" ht="12.75" customHeight="1" x14ac:dyDescent="0.2">
      <c r="A51" s="322">
        <v>41</v>
      </c>
      <c r="B51" s="323" t="s">
        <v>54</v>
      </c>
      <c r="C51" s="180">
        <v>10</v>
      </c>
      <c r="D51" s="180">
        <v>2.97</v>
      </c>
      <c r="E51" s="180">
        <v>363</v>
      </c>
      <c r="F51" s="180">
        <v>118.42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  <c r="N51" s="180">
        <v>0</v>
      </c>
      <c r="O51" s="315">
        <f t="shared" ref="O51:P51" si="45">C51+E51+G51+I51+K51+M51</f>
        <v>373</v>
      </c>
      <c r="P51" s="315">
        <f t="shared" si="45"/>
        <v>121.39</v>
      </c>
      <c r="Q51" s="320"/>
      <c r="R51" s="320"/>
    </row>
    <row r="52" spans="1:18" ht="12.75" customHeight="1" x14ac:dyDescent="0.2">
      <c r="A52" s="322">
        <v>42</v>
      </c>
      <c r="B52" s="323" t="s">
        <v>55</v>
      </c>
      <c r="C52" s="180">
        <v>369</v>
      </c>
      <c r="D52" s="180">
        <v>216</v>
      </c>
      <c r="E52" s="180">
        <v>7124</v>
      </c>
      <c r="F52" s="180">
        <v>3775</v>
      </c>
      <c r="G52" s="180">
        <v>5952</v>
      </c>
      <c r="H52" s="180">
        <v>3536</v>
      </c>
      <c r="I52" s="180">
        <v>48</v>
      </c>
      <c r="J52" s="180">
        <v>24</v>
      </c>
      <c r="K52" s="180">
        <v>5</v>
      </c>
      <c r="L52" s="180">
        <v>3</v>
      </c>
      <c r="M52" s="180">
        <v>145</v>
      </c>
      <c r="N52" s="180">
        <v>175</v>
      </c>
      <c r="O52" s="315">
        <f t="shared" ref="O52:P52" si="46">C52+E52+G52+I52+K52+M52</f>
        <v>13643</v>
      </c>
      <c r="P52" s="315">
        <f t="shared" si="46"/>
        <v>7729</v>
      </c>
      <c r="Q52" s="320"/>
      <c r="R52" s="320"/>
    </row>
    <row r="53" spans="1:18" ht="12.75" customHeight="1" x14ac:dyDescent="0.2">
      <c r="A53" s="322">
        <v>43</v>
      </c>
      <c r="B53" s="323" t="s">
        <v>56</v>
      </c>
      <c r="C53" s="180">
        <v>43</v>
      </c>
      <c r="D53" s="180">
        <v>16.600000000000001</v>
      </c>
      <c r="E53" s="180">
        <v>2377</v>
      </c>
      <c r="F53" s="180">
        <v>712.67</v>
      </c>
      <c r="G53" s="180">
        <v>3</v>
      </c>
      <c r="H53" s="180">
        <v>0.84</v>
      </c>
      <c r="I53" s="180">
        <v>6</v>
      </c>
      <c r="J53" s="180">
        <v>2.02</v>
      </c>
      <c r="K53" s="180">
        <v>1</v>
      </c>
      <c r="L53" s="180">
        <v>1</v>
      </c>
      <c r="M53" s="180">
        <v>9</v>
      </c>
      <c r="N53" s="180">
        <v>4.4400000000000004</v>
      </c>
      <c r="O53" s="315">
        <f t="shared" ref="O53:P53" si="47">C53+E53+G53+I53+K53+M53</f>
        <v>2439</v>
      </c>
      <c r="P53" s="315">
        <f t="shared" si="47"/>
        <v>737.57</v>
      </c>
      <c r="Q53" s="320"/>
      <c r="R53" s="320"/>
    </row>
    <row r="54" spans="1:18" ht="12.75" customHeight="1" x14ac:dyDescent="0.2">
      <c r="A54" s="322">
        <v>44</v>
      </c>
      <c r="B54" s="323" t="s">
        <v>57</v>
      </c>
      <c r="C54" s="180">
        <v>13</v>
      </c>
      <c r="D54" s="180">
        <v>5</v>
      </c>
      <c r="E54" s="180">
        <v>2197</v>
      </c>
      <c r="F54" s="180">
        <v>983</v>
      </c>
      <c r="G54" s="180">
        <v>14</v>
      </c>
      <c r="H54" s="180">
        <v>6</v>
      </c>
      <c r="I54" s="180">
        <v>30</v>
      </c>
      <c r="J54" s="180">
        <v>17</v>
      </c>
      <c r="K54" s="180">
        <v>2</v>
      </c>
      <c r="L54" s="180">
        <v>1</v>
      </c>
      <c r="M54" s="180">
        <v>3</v>
      </c>
      <c r="N54" s="180">
        <v>1</v>
      </c>
      <c r="O54" s="315">
        <f t="shared" ref="O54:P54" si="48">C54+E54+G54+I54+K54+M54</f>
        <v>2259</v>
      </c>
      <c r="P54" s="315">
        <f t="shared" si="48"/>
        <v>1013</v>
      </c>
      <c r="Q54" s="320"/>
      <c r="R54" s="320"/>
    </row>
    <row r="55" spans="1:18" ht="12.75" customHeight="1" x14ac:dyDescent="0.2">
      <c r="A55" s="322">
        <v>45</v>
      </c>
      <c r="B55" s="323" t="s">
        <v>58</v>
      </c>
      <c r="C55" s="180">
        <v>41</v>
      </c>
      <c r="D55" s="180">
        <v>21</v>
      </c>
      <c r="E55" s="180">
        <v>807</v>
      </c>
      <c r="F55" s="180">
        <v>382</v>
      </c>
      <c r="G55" s="180">
        <v>6</v>
      </c>
      <c r="H55" s="180">
        <v>3</v>
      </c>
      <c r="I55" s="180">
        <v>14</v>
      </c>
      <c r="J55" s="180">
        <v>7</v>
      </c>
      <c r="K55" s="180">
        <v>0</v>
      </c>
      <c r="L55" s="180">
        <v>0</v>
      </c>
      <c r="M55" s="180">
        <v>14</v>
      </c>
      <c r="N55" s="180">
        <v>6</v>
      </c>
      <c r="O55" s="315">
        <f t="shared" ref="O55:P55" si="49">C55+E55+G55+I55+K55+M55</f>
        <v>882</v>
      </c>
      <c r="P55" s="315">
        <f t="shared" si="49"/>
        <v>419</v>
      </c>
      <c r="Q55" s="320"/>
      <c r="R55" s="320"/>
    </row>
    <row r="56" spans="1:18" ht="12.75" customHeight="1" x14ac:dyDescent="0.2">
      <c r="A56" s="325"/>
      <c r="B56" s="326" t="s">
        <v>59</v>
      </c>
      <c r="C56" s="183">
        <f t="shared" ref="C56:P56" si="50">SUM(C48:C55)</f>
        <v>692</v>
      </c>
      <c r="D56" s="183">
        <f t="shared" si="50"/>
        <v>376.13</v>
      </c>
      <c r="E56" s="183">
        <f t="shared" si="50"/>
        <v>24948</v>
      </c>
      <c r="F56" s="183">
        <f t="shared" si="50"/>
        <v>10561.5</v>
      </c>
      <c r="G56" s="183">
        <f t="shared" si="50"/>
        <v>6030</v>
      </c>
      <c r="H56" s="183">
        <f t="shared" si="50"/>
        <v>3567.8900000000003</v>
      </c>
      <c r="I56" s="183">
        <f t="shared" si="50"/>
        <v>193</v>
      </c>
      <c r="J56" s="183">
        <f t="shared" si="50"/>
        <v>250.20000000000002</v>
      </c>
      <c r="K56" s="183">
        <f t="shared" si="50"/>
        <v>9</v>
      </c>
      <c r="L56" s="183">
        <f t="shared" si="50"/>
        <v>5.35</v>
      </c>
      <c r="M56" s="183">
        <f t="shared" si="50"/>
        <v>348</v>
      </c>
      <c r="N56" s="183">
        <f t="shared" si="50"/>
        <v>2149.96</v>
      </c>
      <c r="O56" s="183">
        <f t="shared" si="50"/>
        <v>32220</v>
      </c>
      <c r="P56" s="183">
        <f t="shared" si="50"/>
        <v>16911.03</v>
      </c>
      <c r="Q56" s="320"/>
      <c r="R56" s="320"/>
    </row>
    <row r="57" spans="1:18" ht="12.75" customHeight="1" x14ac:dyDescent="0.2">
      <c r="A57" s="327"/>
      <c r="B57" s="328" t="s">
        <v>7</v>
      </c>
      <c r="C57" s="183">
        <f t="shared" ref="C57:P57" si="51">C56+C47+C45+C42</f>
        <v>9506</v>
      </c>
      <c r="D57" s="183">
        <f t="shared" si="51"/>
        <v>15460.98</v>
      </c>
      <c r="E57" s="183">
        <f t="shared" si="51"/>
        <v>267171</v>
      </c>
      <c r="F57" s="183">
        <f t="shared" si="51"/>
        <v>259867.43</v>
      </c>
      <c r="G57" s="183">
        <f t="shared" si="51"/>
        <v>10463</v>
      </c>
      <c r="H57" s="183">
        <f t="shared" si="51"/>
        <v>6081.74</v>
      </c>
      <c r="I57" s="183">
        <f t="shared" si="51"/>
        <v>13024</v>
      </c>
      <c r="J57" s="183">
        <f t="shared" si="51"/>
        <v>51343.369999999995</v>
      </c>
      <c r="K57" s="183">
        <f t="shared" si="51"/>
        <v>127</v>
      </c>
      <c r="L57" s="183">
        <f t="shared" si="51"/>
        <v>1662.2999999999997</v>
      </c>
      <c r="M57" s="183">
        <f t="shared" si="51"/>
        <v>43428</v>
      </c>
      <c r="N57" s="183">
        <f t="shared" si="51"/>
        <v>127375.5</v>
      </c>
      <c r="O57" s="183">
        <f t="shared" si="51"/>
        <v>343719</v>
      </c>
      <c r="P57" s="183">
        <f t="shared" si="51"/>
        <v>461791.32</v>
      </c>
      <c r="Q57" s="320"/>
      <c r="R57" s="320"/>
    </row>
    <row r="58" spans="1:18" ht="13.5" customHeight="1" x14ac:dyDescent="0.2">
      <c r="A58" s="106"/>
      <c r="B58" s="229"/>
      <c r="C58" s="225"/>
      <c r="D58" s="225"/>
      <c r="E58" s="225"/>
      <c r="F58" s="225"/>
      <c r="G58" s="225"/>
      <c r="H58" s="227" t="s">
        <v>62</v>
      </c>
      <c r="I58" s="225"/>
      <c r="J58" s="225"/>
      <c r="K58" s="225"/>
      <c r="L58" s="225"/>
      <c r="M58" s="225"/>
      <c r="N58" s="225"/>
      <c r="O58" s="225"/>
      <c r="P58" s="225"/>
      <c r="Q58" s="320"/>
      <c r="R58" s="320"/>
    </row>
    <row r="59" spans="1:18" ht="13.5" customHeight="1" x14ac:dyDescent="0.2">
      <c r="A59" s="229"/>
      <c r="B59" s="229"/>
      <c r="C59" s="225"/>
      <c r="D59" s="225"/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25"/>
      <c r="P59" s="225"/>
      <c r="Q59" s="321"/>
      <c r="R59" s="320"/>
    </row>
    <row r="60" spans="1:18" ht="13.5" customHeight="1" x14ac:dyDescent="0.2">
      <c r="A60" s="229"/>
      <c r="B60" s="22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21"/>
      <c r="R60" s="320"/>
    </row>
    <row r="61" spans="1:18" ht="13.5" customHeight="1" x14ac:dyDescent="0.2">
      <c r="A61" s="229"/>
      <c r="B61" s="229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25"/>
      <c r="P61" s="225"/>
      <c r="Q61" s="321"/>
      <c r="R61" s="320"/>
    </row>
    <row r="62" spans="1:18" ht="13.5" customHeight="1" x14ac:dyDescent="0.2">
      <c r="A62" s="229"/>
      <c r="B62" s="229"/>
      <c r="C62" s="225"/>
      <c r="D62" s="225"/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25"/>
      <c r="P62" s="225"/>
      <c r="Q62" s="321"/>
      <c r="R62" s="320"/>
    </row>
    <row r="63" spans="1:18" ht="13.5" customHeight="1" x14ac:dyDescent="0.2">
      <c r="A63" s="229"/>
      <c r="B63" s="229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321"/>
      <c r="R63" s="320"/>
    </row>
    <row r="64" spans="1:18" ht="13.5" customHeight="1" x14ac:dyDescent="0.2">
      <c r="A64" s="229"/>
      <c r="B64" s="229"/>
      <c r="C64" s="225"/>
      <c r="D64" s="225"/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321"/>
      <c r="R64" s="320"/>
    </row>
    <row r="65" spans="1:18" ht="13.5" customHeight="1" x14ac:dyDescent="0.2">
      <c r="A65" s="229"/>
      <c r="B65" s="229"/>
      <c r="C65" s="225"/>
      <c r="D65" s="225"/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25"/>
      <c r="P65" s="225"/>
      <c r="Q65" s="321"/>
      <c r="R65" s="320"/>
    </row>
    <row r="66" spans="1:18" ht="13.5" customHeight="1" x14ac:dyDescent="0.2">
      <c r="A66" s="229"/>
      <c r="B66" s="229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321"/>
      <c r="R66" s="320"/>
    </row>
    <row r="67" spans="1:18" ht="13.5" customHeight="1" x14ac:dyDescent="0.2">
      <c r="A67" s="229"/>
      <c r="B67" s="229"/>
      <c r="C67" s="225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321"/>
      <c r="R67" s="320"/>
    </row>
    <row r="68" spans="1:18" ht="13.5" customHeight="1" x14ac:dyDescent="0.2">
      <c r="A68" s="229"/>
      <c r="B68" s="229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25"/>
      <c r="P68" s="225"/>
      <c r="Q68" s="321"/>
      <c r="R68" s="320"/>
    </row>
    <row r="69" spans="1:18" ht="13.5" customHeight="1" x14ac:dyDescent="0.2">
      <c r="A69" s="229"/>
      <c r="B69" s="229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321"/>
      <c r="R69" s="320"/>
    </row>
    <row r="70" spans="1:18" ht="13.5" customHeight="1" x14ac:dyDescent="0.2">
      <c r="A70" s="229"/>
      <c r="B70" s="229"/>
      <c r="C70" s="225"/>
      <c r="D70" s="225"/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321"/>
      <c r="R70" s="320"/>
    </row>
    <row r="71" spans="1:18" ht="13.5" customHeight="1" x14ac:dyDescent="0.2">
      <c r="A71" s="229"/>
      <c r="B71" s="229"/>
      <c r="C71" s="225"/>
      <c r="D71" s="225"/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321"/>
      <c r="R71" s="320"/>
    </row>
    <row r="72" spans="1:18" ht="13.5" customHeight="1" x14ac:dyDescent="0.2">
      <c r="A72" s="229"/>
      <c r="B72" s="229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321"/>
      <c r="R72" s="320"/>
    </row>
    <row r="73" spans="1:18" ht="13.5" customHeight="1" x14ac:dyDescent="0.2">
      <c r="A73" s="229"/>
      <c r="B73" s="229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321"/>
      <c r="R73" s="320"/>
    </row>
    <row r="74" spans="1:18" ht="13.5" customHeight="1" x14ac:dyDescent="0.2">
      <c r="A74" s="229"/>
      <c r="B74" s="229"/>
      <c r="C74" s="225"/>
      <c r="D74" s="225"/>
      <c r="E74" s="225"/>
      <c r="F74" s="225"/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321"/>
      <c r="R74" s="320"/>
    </row>
    <row r="75" spans="1:18" ht="13.5" customHeight="1" x14ac:dyDescent="0.2">
      <c r="A75" s="229"/>
      <c r="B75" s="229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321"/>
      <c r="R75" s="320"/>
    </row>
    <row r="76" spans="1:18" ht="13.5" customHeight="1" x14ac:dyDescent="0.2">
      <c r="A76" s="229"/>
      <c r="B76" s="229"/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5"/>
      <c r="P76" s="225"/>
      <c r="Q76" s="321"/>
      <c r="R76" s="320"/>
    </row>
    <row r="77" spans="1:18" ht="13.5" customHeight="1" x14ac:dyDescent="0.2">
      <c r="A77" s="229"/>
      <c r="B77" s="229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  <c r="O77" s="225"/>
      <c r="P77" s="225"/>
      <c r="Q77" s="321"/>
      <c r="R77" s="320"/>
    </row>
    <row r="78" spans="1:18" ht="13.5" customHeight="1" x14ac:dyDescent="0.2">
      <c r="A78" s="229"/>
      <c r="B78" s="229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321"/>
      <c r="R78" s="320"/>
    </row>
    <row r="79" spans="1:18" ht="13.5" customHeight="1" x14ac:dyDescent="0.2">
      <c r="A79" s="229"/>
      <c r="B79" s="229"/>
      <c r="C79" s="225"/>
      <c r="D79" s="225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321"/>
      <c r="R79" s="320"/>
    </row>
    <row r="80" spans="1:18" ht="13.5" customHeight="1" x14ac:dyDescent="0.2">
      <c r="A80" s="229"/>
      <c r="B80" s="229"/>
      <c r="C80" s="225"/>
      <c r="D80" s="225"/>
      <c r="E80" s="225"/>
      <c r="F80" s="225"/>
      <c r="G80" s="225"/>
      <c r="H80" s="225"/>
      <c r="I80" s="225"/>
      <c r="J80" s="225"/>
      <c r="K80" s="225"/>
      <c r="L80" s="225"/>
      <c r="M80" s="225"/>
      <c r="N80" s="225"/>
      <c r="O80" s="225"/>
      <c r="P80" s="225"/>
      <c r="Q80" s="321"/>
      <c r="R80" s="320"/>
    </row>
    <row r="81" spans="1:18" ht="13.5" customHeight="1" x14ac:dyDescent="0.2">
      <c r="A81" s="229"/>
      <c r="B81" s="229"/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321"/>
      <c r="R81" s="320"/>
    </row>
    <row r="82" spans="1:18" ht="13.5" customHeight="1" x14ac:dyDescent="0.2">
      <c r="A82" s="229"/>
      <c r="B82" s="229"/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321"/>
      <c r="R82" s="320"/>
    </row>
    <row r="83" spans="1:18" ht="13.5" customHeight="1" x14ac:dyDescent="0.2">
      <c r="A83" s="229"/>
      <c r="B83" s="229"/>
      <c r="C83" s="225"/>
      <c r="D83" s="225"/>
      <c r="E83" s="225"/>
      <c r="F83" s="225"/>
      <c r="G83" s="225"/>
      <c r="H83" s="225"/>
      <c r="I83" s="225"/>
      <c r="J83" s="225"/>
      <c r="K83" s="225"/>
      <c r="L83" s="225"/>
      <c r="M83" s="225"/>
      <c r="N83" s="225"/>
      <c r="O83" s="225"/>
      <c r="P83" s="225"/>
      <c r="Q83" s="321"/>
      <c r="R83" s="320"/>
    </row>
    <row r="84" spans="1:18" ht="13.5" customHeight="1" x14ac:dyDescent="0.2">
      <c r="A84" s="229"/>
      <c r="B84" s="229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321"/>
      <c r="R84" s="320"/>
    </row>
    <row r="85" spans="1:18" ht="13.5" customHeight="1" x14ac:dyDescent="0.2">
      <c r="A85" s="229"/>
      <c r="B85" s="229"/>
      <c r="C85" s="225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321"/>
      <c r="R85" s="320"/>
    </row>
    <row r="86" spans="1:18" ht="13.5" customHeight="1" x14ac:dyDescent="0.2">
      <c r="A86" s="229"/>
      <c r="B86" s="229"/>
      <c r="C86" s="225"/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321"/>
      <c r="R86" s="320"/>
    </row>
    <row r="87" spans="1:18" ht="13.5" customHeight="1" x14ac:dyDescent="0.2">
      <c r="A87" s="229"/>
      <c r="B87" s="229"/>
      <c r="C87" s="225"/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321"/>
      <c r="R87" s="320"/>
    </row>
    <row r="88" spans="1:18" ht="13.5" customHeight="1" x14ac:dyDescent="0.2">
      <c r="A88" s="229"/>
      <c r="B88" s="229"/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321"/>
      <c r="R88" s="320"/>
    </row>
    <row r="89" spans="1:18" ht="13.5" customHeight="1" x14ac:dyDescent="0.2">
      <c r="A89" s="229"/>
      <c r="B89" s="229"/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  <c r="Q89" s="321"/>
      <c r="R89" s="320"/>
    </row>
    <row r="90" spans="1:18" ht="13.5" customHeight="1" x14ac:dyDescent="0.2">
      <c r="A90" s="229"/>
      <c r="B90" s="229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321"/>
      <c r="R90" s="320"/>
    </row>
    <row r="91" spans="1:18" ht="13.5" customHeight="1" x14ac:dyDescent="0.2">
      <c r="A91" s="229"/>
      <c r="B91" s="229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321"/>
      <c r="R91" s="320"/>
    </row>
    <row r="92" spans="1:18" ht="13.5" customHeight="1" x14ac:dyDescent="0.2">
      <c r="A92" s="229"/>
      <c r="B92" s="229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321"/>
      <c r="R92" s="320"/>
    </row>
    <row r="93" spans="1:18" ht="13.5" customHeight="1" x14ac:dyDescent="0.2">
      <c r="A93" s="229"/>
      <c r="B93" s="229"/>
      <c r="C93" s="225"/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321"/>
      <c r="R93" s="320"/>
    </row>
    <row r="94" spans="1:18" ht="13.5" customHeight="1" x14ac:dyDescent="0.2">
      <c r="A94" s="229"/>
      <c r="B94" s="229"/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321"/>
      <c r="R94" s="320"/>
    </row>
    <row r="95" spans="1:18" ht="13.5" customHeight="1" x14ac:dyDescent="0.2">
      <c r="A95" s="229"/>
      <c r="B95" s="229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321"/>
      <c r="R95" s="320"/>
    </row>
    <row r="96" spans="1:18" ht="13.5" customHeight="1" x14ac:dyDescent="0.2">
      <c r="A96" s="229"/>
      <c r="B96" s="229"/>
      <c r="C96" s="22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321"/>
      <c r="R96" s="320"/>
    </row>
    <row r="97" spans="1:18" ht="13.5" customHeight="1" x14ac:dyDescent="0.2">
      <c r="A97" s="229"/>
      <c r="B97" s="229"/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321"/>
      <c r="R97" s="320"/>
    </row>
    <row r="98" spans="1:18" ht="13.5" customHeight="1" x14ac:dyDescent="0.2">
      <c r="A98" s="229"/>
      <c r="B98" s="229"/>
      <c r="C98" s="225"/>
      <c r="D98" s="225"/>
      <c r="E98" s="225"/>
      <c r="F98" s="225"/>
      <c r="G98" s="225"/>
      <c r="H98" s="225"/>
      <c r="I98" s="225"/>
      <c r="J98" s="225"/>
      <c r="K98" s="225"/>
      <c r="L98" s="225"/>
      <c r="M98" s="225"/>
      <c r="N98" s="225"/>
      <c r="O98" s="225"/>
      <c r="P98" s="225"/>
      <c r="Q98" s="321"/>
      <c r="R98" s="320"/>
    </row>
    <row r="99" spans="1:18" ht="13.5" customHeight="1" x14ac:dyDescent="0.2">
      <c r="A99" s="229"/>
      <c r="B99" s="229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321"/>
      <c r="R99" s="320"/>
    </row>
    <row r="100" spans="1:18" ht="13.5" customHeight="1" x14ac:dyDescent="0.2">
      <c r="A100" s="229"/>
      <c r="B100" s="229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321"/>
      <c r="R100" s="320"/>
    </row>
  </sheetData>
  <mergeCells count="13">
    <mergeCell ref="A1:P1"/>
    <mergeCell ref="A2:P2"/>
    <mergeCell ref="O4:P4"/>
    <mergeCell ref="M3:N3"/>
    <mergeCell ref="C4:D4"/>
    <mergeCell ref="B3:D3"/>
    <mergeCell ref="A4:A5"/>
    <mergeCell ref="B4:B5"/>
    <mergeCell ref="M4:N4"/>
    <mergeCell ref="K4:L4"/>
    <mergeCell ref="E4:F4"/>
    <mergeCell ref="G4:H4"/>
    <mergeCell ref="I4:J4"/>
  </mergeCells>
  <conditionalFormatting sqref="M3">
    <cfRule type="cellIs" dxfId="5" priority="1" operator="lessThan">
      <formula>0</formula>
    </cfRule>
  </conditionalFormatting>
  <conditionalFormatting sqref="Q1:R100">
    <cfRule type="cellIs" dxfId="4" priority="2" operator="greaterThan">
      <formula>100</formula>
    </cfRule>
  </conditionalFormatting>
  <pageMargins left="0.5" right="0" top="1.25" bottom="0.75" header="0" footer="0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0" sqref="J20"/>
    </sheetView>
  </sheetViews>
  <sheetFormatPr defaultColWidth="14.42578125" defaultRowHeight="15" customHeight="1" x14ac:dyDescent="0.2"/>
  <cols>
    <col min="1" max="1" width="6" style="110" customWidth="1"/>
    <col min="2" max="2" width="24.42578125" style="110" customWidth="1"/>
    <col min="3" max="3" width="13.140625" style="110" customWidth="1"/>
    <col min="4" max="4" width="14.85546875" style="110" customWidth="1"/>
    <col min="5" max="5" width="13.42578125" style="110" customWidth="1"/>
    <col min="6" max="6" width="14.5703125" style="110" customWidth="1"/>
    <col min="7" max="7" width="10" style="110" customWidth="1"/>
    <col min="8" max="8" width="9.140625" style="110" customWidth="1"/>
    <col min="9" max="10" width="9.140625" style="296" customWidth="1"/>
    <col min="11" max="11" width="9.140625" style="110" customWidth="1"/>
    <col min="12" max="16384" width="14.42578125" style="110"/>
  </cols>
  <sheetData>
    <row r="1" spans="1:11" ht="15.75" customHeight="1" x14ac:dyDescent="0.2">
      <c r="A1" s="465" t="s">
        <v>273</v>
      </c>
      <c r="B1" s="380"/>
      <c r="C1" s="380"/>
      <c r="D1" s="380"/>
      <c r="E1" s="380"/>
      <c r="F1" s="380"/>
      <c r="G1" s="203"/>
      <c r="H1" s="82"/>
      <c r="I1" s="202"/>
      <c r="J1" s="202"/>
      <c r="K1" s="82"/>
    </row>
    <row r="2" spans="1:11" ht="12.75" customHeight="1" x14ac:dyDescent="0.2">
      <c r="A2" s="297"/>
      <c r="B2" s="297"/>
      <c r="C2" s="329"/>
      <c r="D2" s="329"/>
      <c r="E2" s="329"/>
      <c r="F2" s="329"/>
      <c r="G2" s="203"/>
      <c r="H2" s="82"/>
      <c r="I2" s="202"/>
      <c r="J2" s="202"/>
      <c r="K2" s="82"/>
    </row>
    <row r="3" spans="1:11" ht="15" customHeight="1" x14ac:dyDescent="0.2">
      <c r="A3" s="298"/>
      <c r="B3" s="496" t="s">
        <v>64</v>
      </c>
      <c r="C3" s="389"/>
      <c r="D3" s="389"/>
      <c r="E3" s="203"/>
      <c r="F3" s="252" t="s">
        <v>274</v>
      </c>
      <c r="G3" s="203"/>
      <c r="H3" s="82"/>
      <c r="I3" s="202"/>
      <c r="J3" s="202"/>
      <c r="K3" s="82"/>
    </row>
    <row r="4" spans="1:11" ht="14.25" customHeight="1" x14ac:dyDescent="0.2">
      <c r="A4" s="407" t="s">
        <v>72</v>
      </c>
      <c r="B4" s="479" t="s">
        <v>3</v>
      </c>
      <c r="C4" s="479" t="s">
        <v>275</v>
      </c>
      <c r="D4" s="498"/>
      <c r="E4" s="381" t="s">
        <v>276</v>
      </c>
      <c r="F4" s="383"/>
      <c r="G4" s="203"/>
      <c r="H4" s="82"/>
      <c r="I4" s="202"/>
      <c r="J4" s="202"/>
      <c r="K4" s="82"/>
    </row>
    <row r="5" spans="1:11" ht="12.75" customHeight="1" x14ac:dyDescent="0.2">
      <c r="A5" s="386"/>
      <c r="B5" s="497"/>
      <c r="C5" s="135" t="s">
        <v>95</v>
      </c>
      <c r="D5" s="114" t="s">
        <v>96</v>
      </c>
      <c r="E5" s="135" t="s">
        <v>95</v>
      </c>
      <c r="F5" s="135" t="s">
        <v>96</v>
      </c>
      <c r="G5" s="203"/>
      <c r="H5" s="82"/>
      <c r="I5" s="202"/>
      <c r="J5" s="202"/>
      <c r="K5" s="82"/>
    </row>
    <row r="6" spans="1:11" ht="12.75" customHeight="1" x14ac:dyDescent="0.2">
      <c r="A6" s="175">
        <v>1</v>
      </c>
      <c r="B6" s="136" t="s">
        <v>9</v>
      </c>
      <c r="C6" s="136">
        <v>27621</v>
      </c>
      <c r="D6" s="136">
        <v>30273</v>
      </c>
      <c r="E6" s="136">
        <v>39412</v>
      </c>
      <c r="F6" s="136">
        <v>40129</v>
      </c>
      <c r="G6" s="203"/>
      <c r="H6" s="203"/>
      <c r="I6" s="202"/>
      <c r="J6" s="202"/>
      <c r="K6" s="82"/>
    </row>
    <row r="7" spans="1:11" ht="12.75" customHeight="1" x14ac:dyDescent="0.2">
      <c r="A7" s="175">
        <v>2</v>
      </c>
      <c r="B7" s="136" t="s">
        <v>10</v>
      </c>
      <c r="C7" s="136">
        <v>34796</v>
      </c>
      <c r="D7" s="136">
        <v>55331.63</v>
      </c>
      <c r="E7" s="136">
        <v>52600</v>
      </c>
      <c r="F7" s="136">
        <v>83946.71</v>
      </c>
      <c r="G7" s="203"/>
      <c r="H7" s="203"/>
      <c r="I7" s="202"/>
      <c r="J7" s="202"/>
      <c r="K7" s="82"/>
    </row>
    <row r="8" spans="1:11" ht="12.75" customHeight="1" x14ac:dyDescent="0.2">
      <c r="A8" s="175">
        <v>3</v>
      </c>
      <c r="B8" s="136" t="s">
        <v>11</v>
      </c>
      <c r="C8" s="136">
        <v>7773</v>
      </c>
      <c r="D8" s="136">
        <v>13551</v>
      </c>
      <c r="E8" s="136">
        <v>10899</v>
      </c>
      <c r="F8" s="136">
        <v>17594</v>
      </c>
      <c r="G8" s="203"/>
      <c r="H8" s="203"/>
      <c r="I8" s="202"/>
      <c r="J8" s="202"/>
      <c r="K8" s="82"/>
    </row>
    <row r="9" spans="1:11" ht="12.75" customHeight="1" x14ac:dyDescent="0.2">
      <c r="A9" s="175">
        <v>4</v>
      </c>
      <c r="B9" s="136" t="s">
        <v>12</v>
      </c>
      <c r="C9" s="136">
        <v>14863</v>
      </c>
      <c r="D9" s="136">
        <v>34424</v>
      </c>
      <c r="E9" s="136">
        <v>17900</v>
      </c>
      <c r="F9" s="136">
        <v>33824</v>
      </c>
      <c r="G9" s="203"/>
      <c r="H9" s="203"/>
      <c r="I9" s="202"/>
      <c r="J9" s="202"/>
      <c r="K9" s="82"/>
    </row>
    <row r="10" spans="1:11" ht="12.75" customHeight="1" x14ac:dyDescent="0.2">
      <c r="A10" s="175">
        <v>5</v>
      </c>
      <c r="B10" s="136" t="s">
        <v>13</v>
      </c>
      <c r="C10" s="136">
        <v>51856</v>
      </c>
      <c r="D10" s="136">
        <v>62690</v>
      </c>
      <c r="E10" s="136">
        <v>63298</v>
      </c>
      <c r="F10" s="136">
        <v>78678</v>
      </c>
      <c r="G10" s="203"/>
      <c r="H10" s="203"/>
      <c r="I10" s="202"/>
      <c r="J10" s="202"/>
      <c r="K10" s="82"/>
    </row>
    <row r="11" spans="1:11" ht="12.75" customHeight="1" x14ac:dyDescent="0.2">
      <c r="A11" s="175">
        <v>6</v>
      </c>
      <c r="B11" s="136" t="s">
        <v>14</v>
      </c>
      <c r="C11" s="136">
        <v>16737</v>
      </c>
      <c r="D11" s="136">
        <v>26375</v>
      </c>
      <c r="E11" s="136">
        <v>10582</v>
      </c>
      <c r="F11" s="136">
        <v>18415</v>
      </c>
      <c r="G11" s="203"/>
      <c r="H11" s="203"/>
      <c r="I11" s="202"/>
      <c r="J11" s="202"/>
      <c r="K11" s="82"/>
    </row>
    <row r="12" spans="1:11" ht="12.75" customHeight="1" x14ac:dyDescent="0.2">
      <c r="A12" s="175">
        <v>7</v>
      </c>
      <c r="B12" s="136" t="s">
        <v>15</v>
      </c>
      <c r="C12" s="136">
        <v>2102</v>
      </c>
      <c r="D12" s="136">
        <v>5102</v>
      </c>
      <c r="E12" s="136">
        <v>1694</v>
      </c>
      <c r="F12" s="136">
        <v>3804</v>
      </c>
      <c r="G12" s="203"/>
      <c r="H12" s="203"/>
      <c r="I12" s="202"/>
      <c r="J12" s="202"/>
      <c r="K12" s="82"/>
    </row>
    <row r="13" spans="1:11" ht="12.75" customHeight="1" x14ac:dyDescent="0.2">
      <c r="A13" s="175">
        <v>8</v>
      </c>
      <c r="B13" s="136" t="s">
        <v>16</v>
      </c>
      <c r="C13" s="136">
        <v>890</v>
      </c>
      <c r="D13" s="136">
        <v>1854</v>
      </c>
      <c r="E13" s="136">
        <v>350</v>
      </c>
      <c r="F13" s="136">
        <v>724</v>
      </c>
      <c r="G13" s="203"/>
      <c r="H13" s="203"/>
      <c r="I13" s="202"/>
      <c r="J13" s="202"/>
      <c r="K13" s="82"/>
    </row>
    <row r="14" spans="1:11" ht="12.75" customHeight="1" x14ac:dyDescent="0.2">
      <c r="A14" s="175">
        <v>9</v>
      </c>
      <c r="B14" s="136" t="s">
        <v>17</v>
      </c>
      <c r="C14" s="136">
        <v>23000</v>
      </c>
      <c r="D14" s="136">
        <v>34659</v>
      </c>
      <c r="E14" s="136">
        <v>15559</v>
      </c>
      <c r="F14" s="136">
        <v>22727</v>
      </c>
      <c r="G14" s="203"/>
      <c r="H14" s="203"/>
      <c r="I14" s="202"/>
      <c r="J14" s="202"/>
      <c r="K14" s="82"/>
    </row>
    <row r="15" spans="1:11" ht="12.75" customHeight="1" x14ac:dyDescent="0.2">
      <c r="A15" s="175">
        <v>10</v>
      </c>
      <c r="B15" s="136" t="s">
        <v>18</v>
      </c>
      <c r="C15" s="136">
        <v>163426</v>
      </c>
      <c r="D15" s="136">
        <v>384172</v>
      </c>
      <c r="E15" s="136">
        <v>115949</v>
      </c>
      <c r="F15" s="136">
        <v>299921</v>
      </c>
      <c r="G15" s="203"/>
      <c r="H15" s="203"/>
      <c r="I15" s="202"/>
      <c r="J15" s="202"/>
      <c r="K15" s="82"/>
    </row>
    <row r="16" spans="1:11" ht="12.75" customHeight="1" x14ac:dyDescent="0.2">
      <c r="A16" s="175">
        <v>11</v>
      </c>
      <c r="B16" s="136" t="s">
        <v>19</v>
      </c>
      <c r="C16" s="136">
        <v>10053</v>
      </c>
      <c r="D16" s="136">
        <v>15277</v>
      </c>
      <c r="E16" s="136">
        <v>4559</v>
      </c>
      <c r="F16" s="136">
        <v>8031</v>
      </c>
      <c r="G16" s="203"/>
      <c r="H16" s="203"/>
      <c r="I16" s="202"/>
      <c r="J16" s="202"/>
      <c r="K16" s="82"/>
    </row>
    <row r="17" spans="1:11" ht="12.75" customHeight="1" x14ac:dyDescent="0.2">
      <c r="A17" s="175">
        <v>12</v>
      </c>
      <c r="B17" s="136" t="s">
        <v>20</v>
      </c>
      <c r="C17" s="136">
        <v>31047</v>
      </c>
      <c r="D17" s="136">
        <v>45470</v>
      </c>
      <c r="E17" s="136">
        <v>24234</v>
      </c>
      <c r="F17" s="136">
        <v>45856</v>
      </c>
      <c r="G17" s="203"/>
      <c r="H17" s="203"/>
      <c r="I17" s="202"/>
      <c r="J17" s="202"/>
      <c r="K17" s="82"/>
    </row>
    <row r="18" spans="1:11" ht="12.75" customHeight="1" x14ac:dyDescent="0.2">
      <c r="A18" s="163"/>
      <c r="B18" s="144" t="s">
        <v>21</v>
      </c>
      <c r="C18" s="144">
        <f t="shared" ref="C18:F18" si="0">SUM(C6:C17)</f>
        <v>384164</v>
      </c>
      <c r="D18" s="144">
        <f t="shared" si="0"/>
        <v>709178.63</v>
      </c>
      <c r="E18" s="144">
        <f t="shared" si="0"/>
        <v>357036</v>
      </c>
      <c r="F18" s="144">
        <f t="shared" si="0"/>
        <v>653649.71</v>
      </c>
      <c r="G18" s="203"/>
      <c r="H18" s="203"/>
      <c r="I18" s="202"/>
      <c r="J18" s="202"/>
      <c r="K18" s="85"/>
    </row>
    <row r="19" spans="1:11" ht="12.75" customHeight="1" x14ac:dyDescent="0.2">
      <c r="A19" s="175">
        <v>13</v>
      </c>
      <c r="B19" s="136" t="s">
        <v>22</v>
      </c>
      <c r="C19" s="136">
        <v>28502</v>
      </c>
      <c r="D19" s="136">
        <v>21841.51</v>
      </c>
      <c r="E19" s="136">
        <v>18660</v>
      </c>
      <c r="F19" s="136">
        <v>20074.14</v>
      </c>
      <c r="G19" s="203"/>
      <c r="H19" s="203"/>
      <c r="I19" s="202"/>
      <c r="J19" s="202"/>
      <c r="K19" s="82"/>
    </row>
    <row r="20" spans="1:11" ht="12.75" customHeight="1" x14ac:dyDescent="0.2">
      <c r="A20" s="175">
        <v>14</v>
      </c>
      <c r="B20" s="136" t="s">
        <v>23</v>
      </c>
      <c r="C20" s="136">
        <v>28664</v>
      </c>
      <c r="D20" s="136">
        <v>11885.9</v>
      </c>
      <c r="E20" s="136">
        <v>29689</v>
      </c>
      <c r="F20" s="136">
        <v>11473.13</v>
      </c>
      <c r="G20" s="203"/>
      <c r="H20" s="203"/>
      <c r="I20" s="202"/>
      <c r="J20" s="202"/>
      <c r="K20" s="82"/>
    </row>
    <row r="21" spans="1:11" ht="12.75" customHeight="1" x14ac:dyDescent="0.2">
      <c r="A21" s="175">
        <v>15</v>
      </c>
      <c r="B21" s="136" t="s">
        <v>24</v>
      </c>
      <c r="C21" s="136">
        <v>55</v>
      </c>
      <c r="D21" s="136">
        <v>45</v>
      </c>
      <c r="E21" s="136">
        <v>58</v>
      </c>
      <c r="F21" s="136">
        <v>24</v>
      </c>
      <c r="G21" s="203"/>
      <c r="H21" s="203"/>
      <c r="I21" s="202"/>
      <c r="J21" s="202"/>
      <c r="K21" s="82"/>
    </row>
    <row r="22" spans="1:11" ht="12.75" customHeight="1" x14ac:dyDescent="0.2">
      <c r="A22" s="175">
        <v>16</v>
      </c>
      <c r="B22" s="136" t="s">
        <v>25</v>
      </c>
      <c r="C22" s="136">
        <v>0</v>
      </c>
      <c r="D22" s="136">
        <v>0</v>
      </c>
      <c r="E22" s="136">
        <v>0</v>
      </c>
      <c r="F22" s="136">
        <v>0</v>
      </c>
      <c r="G22" s="203"/>
      <c r="H22" s="203"/>
      <c r="I22" s="202"/>
      <c r="J22" s="202"/>
      <c r="K22" s="82"/>
    </row>
    <row r="23" spans="1:11" ht="12.75" customHeight="1" x14ac:dyDescent="0.2">
      <c r="A23" s="175">
        <v>17</v>
      </c>
      <c r="B23" s="136" t="s">
        <v>26</v>
      </c>
      <c r="C23" s="136">
        <v>234</v>
      </c>
      <c r="D23" s="136">
        <v>408</v>
      </c>
      <c r="E23" s="136">
        <v>16</v>
      </c>
      <c r="F23" s="136">
        <v>49</v>
      </c>
      <c r="G23" s="203"/>
      <c r="H23" s="203"/>
      <c r="I23" s="202"/>
      <c r="J23" s="202"/>
      <c r="K23" s="82"/>
    </row>
    <row r="24" spans="1:11" ht="12.75" customHeight="1" x14ac:dyDescent="0.2">
      <c r="A24" s="175">
        <v>18</v>
      </c>
      <c r="B24" s="136" t="s">
        <v>27</v>
      </c>
      <c r="C24" s="136">
        <v>0</v>
      </c>
      <c r="D24" s="136">
        <v>0</v>
      </c>
      <c r="E24" s="136">
        <v>0</v>
      </c>
      <c r="F24" s="136">
        <v>0</v>
      </c>
      <c r="G24" s="203"/>
      <c r="H24" s="203"/>
      <c r="I24" s="202"/>
      <c r="J24" s="202"/>
      <c r="K24" s="85"/>
    </row>
    <row r="25" spans="1:11" ht="12.75" customHeight="1" x14ac:dyDescent="0.2">
      <c r="A25" s="175">
        <v>19</v>
      </c>
      <c r="B25" s="136" t="s">
        <v>28</v>
      </c>
      <c r="C25" s="136">
        <v>124</v>
      </c>
      <c r="D25" s="136">
        <v>144</v>
      </c>
      <c r="E25" s="136">
        <v>36</v>
      </c>
      <c r="F25" s="136">
        <v>38</v>
      </c>
      <c r="G25" s="203"/>
      <c r="H25" s="203"/>
      <c r="I25" s="202"/>
      <c r="J25" s="202"/>
      <c r="K25" s="82"/>
    </row>
    <row r="26" spans="1:11" ht="12.75" customHeight="1" x14ac:dyDescent="0.2">
      <c r="A26" s="175">
        <v>20</v>
      </c>
      <c r="B26" s="136" t="s">
        <v>29</v>
      </c>
      <c r="C26" s="136">
        <v>1331</v>
      </c>
      <c r="D26" s="136">
        <v>6214.8</v>
      </c>
      <c r="E26" s="136">
        <v>889</v>
      </c>
      <c r="F26" s="136">
        <v>2594.77</v>
      </c>
      <c r="G26" s="203"/>
      <c r="H26" s="203"/>
      <c r="I26" s="202"/>
      <c r="J26" s="202"/>
      <c r="K26" s="82"/>
    </row>
    <row r="27" spans="1:11" ht="12.75" customHeight="1" x14ac:dyDescent="0.2">
      <c r="A27" s="175">
        <v>21</v>
      </c>
      <c r="B27" s="136" t="s">
        <v>30</v>
      </c>
      <c r="C27" s="136">
        <v>13809</v>
      </c>
      <c r="D27" s="136">
        <v>34157</v>
      </c>
      <c r="E27" s="136">
        <v>7723</v>
      </c>
      <c r="F27" s="136">
        <v>27568</v>
      </c>
      <c r="G27" s="203"/>
      <c r="H27" s="203"/>
      <c r="I27" s="202"/>
      <c r="J27" s="202"/>
      <c r="K27" s="82"/>
    </row>
    <row r="28" spans="1:11" ht="12.75" customHeight="1" x14ac:dyDescent="0.2">
      <c r="A28" s="175">
        <v>22</v>
      </c>
      <c r="B28" s="136" t="s">
        <v>31</v>
      </c>
      <c r="C28" s="136">
        <v>5475</v>
      </c>
      <c r="D28" s="136">
        <v>7107.44</v>
      </c>
      <c r="E28" s="136">
        <v>3874</v>
      </c>
      <c r="F28" s="136">
        <v>5493.28</v>
      </c>
      <c r="G28" s="203"/>
      <c r="H28" s="203"/>
      <c r="I28" s="202"/>
      <c r="J28" s="202"/>
      <c r="K28" s="82"/>
    </row>
    <row r="29" spans="1:11" ht="12.75" customHeight="1" x14ac:dyDescent="0.2">
      <c r="A29" s="175">
        <v>23</v>
      </c>
      <c r="B29" s="136" t="s">
        <v>32</v>
      </c>
      <c r="C29" s="136">
        <v>36204</v>
      </c>
      <c r="D29" s="136">
        <v>10340</v>
      </c>
      <c r="E29" s="136">
        <v>37245</v>
      </c>
      <c r="F29" s="136">
        <v>9293</v>
      </c>
      <c r="G29" s="203"/>
      <c r="H29" s="203"/>
      <c r="I29" s="202"/>
      <c r="J29" s="202"/>
      <c r="K29" s="82"/>
    </row>
    <row r="30" spans="1:11" ht="12.75" customHeight="1" x14ac:dyDescent="0.2">
      <c r="A30" s="175">
        <v>24</v>
      </c>
      <c r="B30" s="136" t="s">
        <v>33</v>
      </c>
      <c r="C30" s="136">
        <v>203679</v>
      </c>
      <c r="D30" s="136">
        <v>46778</v>
      </c>
      <c r="E30" s="136">
        <v>125254</v>
      </c>
      <c r="F30" s="136">
        <v>32651</v>
      </c>
      <c r="G30" s="203"/>
      <c r="H30" s="203"/>
      <c r="I30" s="202"/>
      <c r="J30" s="202"/>
      <c r="K30" s="82"/>
    </row>
    <row r="31" spans="1:11" ht="12.75" customHeight="1" x14ac:dyDescent="0.2">
      <c r="A31" s="175">
        <v>25</v>
      </c>
      <c r="B31" s="136" t="s">
        <v>34</v>
      </c>
      <c r="C31" s="136">
        <v>10</v>
      </c>
      <c r="D31" s="136">
        <v>59</v>
      </c>
      <c r="E31" s="136">
        <v>0</v>
      </c>
      <c r="F31" s="136">
        <v>0</v>
      </c>
      <c r="G31" s="203"/>
      <c r="H31" s="203"/>
      <c r="I31" s="202"/>
      <c r="J31" s="202"/>
      <c r="K31" s="82"/>
    </row>
    <row r="32" spans="1:11" ht="12.75" customHeight="1" x14ac:dyDescent="0.2">
      <c r="A32" s="175">
        <v>26</v>
      </c>
      <c r="B32" s="136" t="s">
        <v>35</v>
      </c>
      <c r="C32" s="136">
        <v>2</v>
      </c>
      <c r="D32" s="136">
        <v>5.34</v>
      </c>
      <c r="E32" s="136">
        <v>0</v>
      </c>
      <c r="F32" s="136">
        <v>0</v>
      </c>
      <c r="G32" s="203"/>
      <c r="H32" s="203"/>
      <c r="I32" s="202"/>
      <c r="J32" s="202"/>
      <c r="K32" s="82"/>
    </row>
    <row r="33" spans="1:11" ht="12.75" customHeight="1" x14ac:dyDescent="0.2">
      <c r="A33" s="175">
        <v>27</v>
      </c>
      <c r="B33" s="136" t="s">
        <v>36</v>
      </c>
      <c r="C33" s="136">
        <v>103</v>
      </c>
      <c r="D33" s="136">
        <v>922.97</v>
      </c>
      <c r="E33" s="136">
        <v>0</v>
      </c>
      <c r="F33" s="136">
        <v>0</v>
      </c>
      <c r="G33" s="203"/>
      <c r="H33" s="203"/>
      <c r="I33" s="202"/>
      <c r="J33" s="202"/>
      <c r="K33" s="82"/>
    </row>
    <row r="34" spans="1:11" ht="12.75" customHeight="1" x14ac:dyDescent="0.2">
      <c r="A34" s="175">
        <v>28</v>
      </c>
      <c r="B34" s="136" t="s">
        <v>37</v>
      </c>
      <c r="C34" s="136">
        <v>47639</v>
      </c>
      <c r="D34" s="136">
        <v>15455.26</v>
      </c>
      <c r="E34" s="136">
        <v>25477</v>
      </c>
      <c r="F34" s="136">
        <v>15635.16</v>
      </c>
      <c r="G34" s="203"/>
      <c r="H34" s="203"/>
      <c r="I34" s="202"/>
      <c r="J34" s="202"/>
      <c r="K34" s="82"/>
    </row>
    <row r="35" spans="1:11" ht="12.75" customHeight="1" x14ac:dyDescent="0.2">
      <c r="A35" s="175">
        <v>29</v>
      </c>
      <c r="B35" s="136" t="s">
        <v>38</v>
      </c>
      <c r="C35" s="136">
        <v>0</v>
      </c>
      <c r="D35" s="136">
        <v>0</v>
      </c>
      <c r="E35" s="136">
        <v>0</v>
      </c>
      <c r="F35" s="136">
        <v>0</v>
      </c>
      <c r="G35" s="203"/>
      <c r="H35" s="203"/>
      <c r="I35" s="202"/>
      <c r="J35" s="202"/>
      <c r="K35" s="82"/>
    </row>
    <row r="36" spans="1:11" ht="12.75" customHeight="1" x14ac:dyDescent="0.2">
      <c r="A36" s="175">
        <v>30</v>
      </c>
      <c r="B36" s="136" t="s">
        <v>39</v>
      </c>
      <c r="C36" s="136">
        <v>18503</v>
      </c>
      <c r="D36" s="136">
        <v>4092.08</v>
      </c>
      <c r="E36" s="136">
        <v>14531</v>
      </c>
      <c r="F36" s="136">
        <v>3122.3</v>
      </c>
      <c r="G36" s="203"/>
      <c r="H36" s="203"/>
      <c r="I36" s="202"/>
      <c r="J36" s="202"/>
      <c r="K36" s="82"/>
    </row>
    <row r="37" spans="1:11" ht="12.75" customHeight="1" x14ac:dyDescent="0.2">
      <c r="A37" s="175">
        <v>31</v>
      </c>
      <c r="B37" s="136" t="s">
        <v>40</v>
      </c>
      <c r="C37" s="136">
        <v>9</v>
      </c>
      <c r="D37" s="136">
        <v>22</v>
      </c>
      <c r="E37" s="136">
        <v>0</v>
      </c>
      <c r="F37" s="136">
        <v>0</v>
      </c>
      <c r="G37" s="203"/>
      <c r="H37" s="203"/>
      <c r="I37" s="202"/>
      <c r="J37" s="202"/>
      <c r="K37" s="82"/>
    </row>
    <row r="38" spans="1:11" ht="12.75" customHeight="1" x14ac:dyDescent="0.2">
      <c r="A38" s="175">
        <v>32</v>
      </c>
      <c r="B38" s="136" t="s">
        <v>41</v>
      </c>
      <c r="C38" s="136">
        <v>0</v>
      </c>
      <c r="D38" s="136">
        <v>0</v>
      </c>
      <c r="E38" s="136">
        <v>0</v>
      </c>
      <c r="F38" s="136">
        <v>0</v>
      </c>
      <c r="G38" s="203"/>
      <c r="H38" s="203"/>
      <c r="I38" s="202"/>
      <c r="J38" s="202"/>
      <c r="K38" s="82"/>
    </row>
    <row r="39" spans="1:11" ht="12.75" customHeight="1" x14ac:dyDescent="0.2">
      <c r="A39" s="175">
        <v>33</v>
      </c>
      <c r="B39" s="136" t="s">
        <v>42</v>
      </c>
      <c r="C39" s="136">
        <v>11</v>
      </c>
      <c r="D39" s="136">
        <v>19</v>
      </c>
      <c r="E39" s="136">
        <v>12</v>
      </c>
      <c r="F39" s="136">
        <v>15.61</v>
      </c>
      <c r="G39" s="203"/>
      <c r="H39" s="203"/>
      <c r="I39" s="202"/>
      <c r="J39" s="202"/>
      <c r="K39" s="82"/>
    </row>
    <row r="40" spans="1:11" ht="12.75" customHeight="1" x14ac:dyDescent="0.2">
      <c r="A40" s="175">
        <v>34</v>
      </c>
      <c r="B40" s="136" t="s">
        <v>43</v>
      </c>
      <c r="C40" s="136">
        <v>28025</v>
      </c>
      <c r="D40" s="136">
        <v>7789</v>
      </c>
      <c r="E40" s="136">
        <v>18182</v>
      </c>
      <c r="F40" s="136">
        <v>3809</v>
      </c>
      <c r="G40" s="203"/>
      <c r="H40" s="203"/>
      <c r="I40" s="202"/>
      <c r="J40" s="202"/>
      <c r="K40" s="82"/>
    </row>
    <row r="41" spans="1:11" ht="12.75" customHeight="1" x14ac:dyDescent="0.2">
      <c r="A41" s="163"/>
      <c r="B41" s="144" t="s">
        <v>118</v>
      </c>
      <c r="C41" s="144">
        <f t="shared" ref="C41:F41" si="1">SUM(C19:C40)</f>
        <v>412379</v>
      </c>
      <c r="D41" s="144">
        <f t="shared" si="1"/>
        <v>167286.29999999999</v>
      </c>
      <c r="E41" s="144">
        <f t="shared" si="1"/>
        <v>281646</v>
      </c>
      <c r="F41" s="144">
        <f t="shared" si="1"/>
        <v>131840.39000000001</v>
      </c>
      <c r="G41" s="203"/>
      <c r="H41" s="203"/>
      <c r="I41" s="202"/>
      <c r="J41" s="202"/>
      <c r="K41" s="85"/>
    </row>
    <row r="42" spans="1:11" ht="12.75" customHeight="1" x14ac:dyDescent="0.2">
      <c r="A42" s="163"/>
      <c r="B42" s="144" t="s">
        <v>45</v>
      </c>
      <c r="C42" s="207">
        <f t="shared" ref="C42:F42" si="2">C41+C18</f>
        <v>796543</v>
      </c>
      <c r="D42" s="207">
        <f t="shared" si="2"/>
        <v>876464.92999999993</v>
      </c>
      <c r="E42" s="207">
        <f t="shared" si="2"/>
        <v>638682</v>
      </c>
      <c r="F42" s="207">
        <f t="shared" si="2"/>
        <v>785490.1</v>
      </c>
      <c r="G42" s="203"/>
      <c r="H42" s="203"/>
      <c r="I42" s="202"/>
      <c r="J42" s="202"/>
      <c r="K42" s="85"/>
    </row>
    <row r="43" spans="1:11" ht="12.75" customHeight="1" x14ac:dyDescent="0.2">
      <c r="A43" s="175">
        <v>35</v>
      </c>
      <c r="B43" s="136" t="s">
        <v>46</v>
      </c>
      <c r="C43" s="136">
        <v>23660</v>
      </c>
      <c r="D43" s="136">
        <v>25750</v>
      </c>
      <c r="E43" s="136">
        <v>9047</v>
      </c>
      <c r="F43" s="136">
        <v>9753</v>
      </c>
      <c r="G43" s="203"/>
      <c r="H43" s="203"/>
      <c r="I43" s="202"/>
      <c r="J43" s="202"/>
      <c r="K43" s="82"/>
    </row>
    <row r="44" spans="1:11" ht="12.75" customHeight="1" x14ac:dyDescent="0.2">
      <c r="A44" s="175">
        <v>36</v>
      </c>
      <c r="B44" s="136" t="s">
        <v>47</v>
      </c>
      <c r="C44" s="136">
        <v>64546</v>
      </c>
      <c r="D44" s="136">
        <v>51311.99</v>
      </c>
      <c r="E44" s="136">
        <v>125366</v>
      </c>
      <c r="F44" s="136">
        <v>106227.18</v>
      </c>
      <c r="G44" s="203"/>
      <c r="H44" s="203"/>
      <c r="I44" s="202"/>
      <c r="J44" s="202"/>
      <c r="K44" s="82"/>
    </row>
    <row r="45" spans="1:11" ht="12.75" customHeight="1" x14ac:dyDescent="0.2">
      <c r="A45" s="163"/>
      <c r="B45" s="144" t="s">
        <v>48</v>
      </c>
      <c r="C45" s="144">
        <f t="shared" ref="C45:F45" si="3">SUM(C43:C44)</f>
        <v>88206</v>
      </c>
      <c r="D45" s="144">
        <f t="shared" si="3"/>
        <v>77061.989999999991</v>
      </c>
      <c r="E45" s="144">
        <f t="shared" si="3"/>
        <v>134413</v>
      </c>
      <c r="F45" s="144">
        <f t="shared" si="3"/>
        <v>115980.18</v>
      </c>
      <c r="G45" s="203"/>
      <c r="H45" s="203"/>
      <c r="I45" s="202"/>
      <c r="J45" s="202"/>
      <c r="K45" s="85"/>
    </row>
    <row r="46" spans="1:11" ht="12.75" customHeight="1" x14ac:dyDescent="0.2">
      <c r="A46" s="175">
        <v>37</v>
      </c>
      <c r="B46" s="136" t="s">
        <v>49</v>
      </c>
      <c r="C46" s="136">
        <v>494014</v>
      </c>
      <c r="D46" s="136">
        <v>197605</v>
      </c>
      <c r="E46" s="136">
        <v>806547</v>
      </c>
      <c r="F46" s="136">
        <v>395210</v>
      </c>
      <c r="G46" s="203"/>
      <c r="H46" s="203"/>
      <c r="I46" s="202"/>
      <c r="J46" s="202"/>
      <c r="K46" s="82"/>
    </row>
    <row r="47" spans="1:11" ht="12.75" customHeight="1" x14ac:dyDescent="0.2">
      <c r="A47" s="163"/>
      <c r="B47" s="144" t="s">
        <v>50</v>
      </c>
      <c r="C47" s="144">
        <f t="shared" ref="C47:F47" si="4">C46</f>
        <v>494014</v>
      </c>
      <c r="D47" s="144">
        <f t="shared" si="4"/>
        <v>197605</v>
      </c>
      <c r="E47" s="144">
        <f t="shared" si="4"/>
        <v>806547</v>
      </c>
      <c r="F47" s="144">
        <f t="shared" si="4"/>
        <v>395210</v>
      </c>
      <c r="G47" s="203"/>
      <c r="H47" s="203"/>
      <c r="I47" s="202"/>
      <c r="J47" s="202"/>
      <c r="K47" s="85"/>
    </row>
    <row r="48" spans="1:11" ht="12.75" customHeight="1" x14ac:dyDescent="0.2">
      <c r="A48" s="175">
        <v>38</v>
      </c>
      <c r="B48" s="136" t="s">
        <v>51</v>
      </c>
      <c r="C48" s="136">
        <v>1874</v>
      </c>
      <c r="D48" s="136">
        <v>5442.92</v>
      </c>
      <c r="E48" s="136">
        <v>1136</v>
      </c>
      <c r="F48" s="136">
        <v>3649.13</v>
      </c>
      <c r="G48" s="203"/>
      <c r="H48" s="203"/>
      <c r="I48" s="202"/>
      <c r="J48" s="202"/>
      <c r="K48" s="85"/>
    </row>
    <row r="49" spans="1:11" ht="12.75" customHeight="1" x14ac:dyDescent="0.2">
      <c r="A49" s="331">
        <v>39</v>
      </c>
      <c r="B49" s="142" t="s">
        <v>52</v>
      </c>
      <c r="C49" s="142">
        <v>8851</v>
      </c>
      <c r="D49" s="142">
        <v>1785</v>
      </c>
      <c r="E49" s="142">
        <v>3801</v>
      </c>
      <c r="F49" s="142">
        <v>732</v>
      </c>
      <c r="G49" s="203"/>
      <c r="H49" s="203"/>
      <c r="I49" s="202"/>
      <c r="J49" s="202"/>
      <c r="K49" s="330"/>
    </row>
    <row r="50" spans="1:11" ht="12.75" customHeight="1" x14ac:dyDescent="0.2">
      <c r="A50" s="175">
        <v>40</v>
      </c>
      <c r="B50" s="136" t="s">
        <v>53</v>
      </c>
      <c r="C50" s="136">
        <v>42788</v>
      </c>
      <c r="D50" s="136">
        <v>10421.23</v>
      </c>
      <c r="E50" s="136">
        <v>40013</v>
      </c>
      <c r="F50" s="136">
        <v>9575.4500000000007</v>
      </c>
      <c r="G50" s="203"/>
      <c r="H50" s="203"/>
      <c r="I50" s="202"/>
      <c r="J50" s="202"/>
      <c r="K50" s="82"/>
    </row>
    <row r="51" spans="1:11" ht="12.75" customHeight="1" x14ac:dyDescent="0.2">
      <c r="A51" s="175">
        <v>41</v>
      </c>
      <c r="B51" s="136" t="s">
        <v>54</v>
      </c>
      <c r="C51" s="136">
        <v>1548</v>
      </c>
      <c r="D51" s="136">
        <v>594.04999999999995</v>
      </c>
      <c r="E51" s="136">
        <v>1518</v>
      </c>
      <c r="F51" s="136">
        <v>587.14</v>
      </c>
      <c r="G51" s="203"/>
      <c r="H51" s="203"/>
      <c r="I51" s="202"/>
      <c r="J51" s="202"/>
      <c r="K51" s="85"/>
    </row>
    <row r="52" spans="1:11" ht="12.75" customHeight="1" x14ac:dyDescent="0.2">
      <c r="A52" s="175">
        <v>42</v>
      </c>
      <c r="B52" s="136" t="s">
        <v>55</v>
      </c>
      <c r="C52" s="136">
        <v>49473</v>
      </c>
      <c r="D52" s="136">
        <v>16434</v>
      </c>
      <c r="E52" s="136">
        <v>30424</v>
      </c>
      <c r="F52" s="136">
        <v>9572</v>
      </c>
      <c r="G52" s="203"/>
      <c r="H52" s="203"/>
      <c r="I52" s="202"/>
      <c r="J52" s="202"/>
      <c r="K52" s="82"/>
    </row>
    <row r="53" spans="1:11" ht="12.75" customHeight="1" x14ac:dyDescent="0.2">
      <c r="A53" s="175">
        <v>43</v>
      </c>
      <c r="B53" s="136" t="s">
        <v>56</v>
      </c>
      <c r="C53" s="136">
        <v>25965</v>
      </c>
      <c r="D53" s="136">
        <v>4745.18</v>
      </c>
      <c r="E53" s="136">
        <v>14301</v>
      </c>
      <c r="F53" s="136">
        <v>2705.38</v>
      </c>
      <c r="G53" s="203"/>
      <c r="H53" s="203"/>
      <c r="I53" s="202"/>
      <c r="J53" s="202"/>
      <c r="K53" s="85"/>
    </row>
    <row r="54" spans="1:11" ht="12.75" customHeight="1" x14ac:dyDescent="0.2">
      <c r="A54" s="175">
        <v>44</v>
      </c>
      <c r="B54" s="136" t="s">
        <v>57</v>
      </c>
      <c r="C54" s="136">
        <v>19875</v>
      </c>
      <c r="D54" s="136">
        <v>5410.89</v>
      </c>
      <c r="E54" s="136">
        <v>12287</v>
      </c>
      <c r="F54" s="136">
        <v>3251.9</v>
      </c>
      <c r="G54" s="203"/>
      <c r="H54" s="203"/>
      <c r="I54" s="202"/>
      <c r="J54" s="202"/>
      <c r="K54" s="82"/>
    </row>
    <row r="55" spans="1:11" ht="12.75" customHeight="1" x14ac:dyDescent="0.2">
      <c r="A55" s="175">
        <v>45</v>
      </c>
      <c r="B55" s="136" t="s">
        <v>58</v>
      </c>
      <c r="C55" s="136">
        <v>31527</v>
      </c>
      <c r="D55" s="136">
        <v>7941</v>
      </c>
      <c r="E55" s="136">
        <v>29010</v>
      </c>
      <c r="F55" s="136">
        <v>7046</v>
      </c>
      <c r="G55" s="203"/>
      <c r="H55" s="203"/>
      <c r="I55" s="202"/>
      <c r="J55" s="202"/>
      <c r="K55" s="82"/>
    </row>
    <row r="56" spans="1:11" ht="12.75" customHeight="1" x14ac:dyDescent="0.2">
      <c r="A56" s="163"/>
      <c r="B56" s="144" t="s">
        <v>59</v>
      </c>
      <c r="C56" s="144">
        <f t="shared" ref="C56:F56" si="5">SUM(C48:C55)</f>
        <v>181901</v>
      </c>
      <c r="D56" s="144">
        <f t="shared" si="5"/>
        <v>52774.27</v>
      </c>
      <c r="E56" s="144">
        <f t="shared" si="5"/>
        <v>132490</v>
      </c>
      <c r="F56" s="144">
        <f t="shared" si="5"/>
        <v>37119</v>
      </c>
      <c r="G56" s="203"/>
      <c r="H56" s="203"/>
      <c r="I56" s="202"/>
      <c r="J56" s="202"/>
      <c r="K56" s="85"/>
    </row>
    <row r="57" spans="1:11" ht="12.75" customHeight="1" x14ac:dyDescent="0.2">
      <c r="A57" s="135"/>
      <c r="B57" s="207" t="s">
        <v>7</v>
      </c>
      <c r="C57" s="144">
        <f t="shared" ref="C57:F57" si="6">C56+C47+C45+C42</f>
        <v>1560664</v>
      </c>
      <c r="D57" s="144">
        <f t="shared" si="6"/>
        <v>1203906.19</v>
      </c>
      <c r="E57" s="144">
        <f t="shared" si="6"/>
        <v>1712132</v>
      </c>
      <c r="F57" s="144">
        <f t="shared" si="6"/>
        <v>1333799.2799999998</v>
      </c>
      <c r="G57" s="203"/>
      <c r="H57" s="203"/>
      <c r="I57" s="202"/>
      <c r="J57" s="202"/>
      <c r="K57" s="85"/>
    </row>
    <row r="58" spans="1:11" ht="12.75" customHeight="1" x14ac:dyDescent="0.2">
      <c r="A58" s="82"/>
      <c r="B58" s="82"/>
      <c r="C58" s="203"/>
      <c r="D58" s="204" t="s">
        <v>62</v>
      </c>
      <c r="E58" s="203"/>
      <c r="F58" s="203"/>
      <c r="G58" s="203"/>
      <c r="H58" s="203"/>
      <c r="I58" s="202"/>
      <c r="J58" s="202"/>
      <c r="K58" s="82"/>
    </row>
    <row r="59" spans="1:11" ht="12.75" customHeight="1" x14ac:dyDescent="0.2">
      <c r="A59" s="82"/>
      <c r="B59" s="82"/>
      <c r="C59" s="203"/>
      <c r="D59" s="203"/>
      <c r="E59" s="203"/>
      <c r="F59" s="203"/>
      <c r="G59" s="203"/>
      <c r="H59" s="82"/>
      <c r="I59" s="202"/>
      <c r="J59" s="202"/>
      <c r="K59" s="82"/>
    </row>
    <row r="60" spans="1:11" ht="12.75" customHeight="1" x14ac:dyDescent="0.2">
      <c r="A60" s="82"/>
      <c r="B60" s="82"/>
      <c r="C60" s="301"/>
      <c r="D60" s="301"/>
      <c r="E60" s="301"/>
      <c r="F60" s="301"/>
      <c r="G60" s="203"/>
      <c r="H60" s="82"/>
      <c r="I60" s="202"/>
      <c r="J60" s="202"/>
      <c r="K60" s="82"/>
    </row>
    <row r="61" spans="1:11" ht="12.75" customHeight="1" x14ac:dyDescent="0.2">
      <c r="A61" s="82"/>
      <c r="B61" s="82"/>
      <c r="C61" s="203"/>
      <c r="D61" s="203"/>
      <c r="E61" s="203"/>
      <c r="F61" s="203"/>
      <c r="G61" s="203"/>
      <c r="H61" s="82"/>
      <c r="I61" s="202"/>
      <c r="J61" s="202"/>
      <c r="K61" s="82"/>
    </row>
    <row r="62" spans="1:11" ht="12.75" customHeight="1" x14ac:dyDescent="0.2">
      <c r="A62" s="82"/>
      <c r="B62" s="82"/>
      <c r="C62" s="205"/>
      <c r="D62" s="205"/>
      <c r="E62" s="205"/>
      <c r="F62" s="205"/>
      <c r="G62" s="203"/>
      <c r="H62" s="82"/>
      <c r="I62" s="202"/>
      <c r="J62" s="202"/>
      <c r="K62" s="82"/>
    </row>
    <row r="63" spans="1:11" ht="12.75" customHeight="1" x14ac:dyDescent="0.2">
      <c r="A63" s="82"/>
      <c r="B63" s="82"/>
      <c r="C63" s="203"/>
      <c r="D63" s="203"/>
      <c r="E63" s="203"/>
      <c r="F63" s="203"/>
      <c r="G63" s="203"/>
      <c r="H63" s="82"/>
      <c r="I63" s="202"/>
      <c r="J63" s="202"/>
      <c r="K63" s="82"/>
    </row>
    <row r="64" spans="1:11" ht="12.75" customHeight="1" x14ac:dyDescent="0.2">
      <c r="A64" s="82"/>
      <c r="B64" s="82"/>
      <c r="C64" s="203"/>
      <c r="D64" s="203"/>
      <c r="E64" s="203"/>
      <c r="F64" s="203"/>
      <c r="G64" s="203"/>
      <c r="H64" s="82"/>
      <c r="I64" s="202"/>
      <c r="J64" s="202"/>
      <c r="K64" s="82"/>
    </row>
    <row r="65" spans="1:11" ht="12.75" customHeight="1" x14ac:dyDescent="0.2">
      <c r="A65" s="82"/>
      <c r="B65" s="82"/>
      <c r="C65" s="203"/>
      <c r="D65" s="203"/>
      <c r="E65" s="203"/>
      <c r="F65" s="203"/>
      <c r="G65" s="203"/>
      <c r="H65" s="82"/>
      <c r="I65" s="202"/>
      <c r="J65" s="202"/>
      <c r="K65" s="82"/>
    </row>
    <row r="66" spans="1:11" ht="12.75" customHeight="1" x14ac:dyDescent="0.2">
      <c r="A66" s="82"/>
      <c r="B66" s="82"/>
      <c r="C66" s="203"/>
      <c r="D66" s="203"/>
      <c r="E66" s="203"/>
      <c r="F66" s="203"/>
      <c r="G66" s="203"/>
      <c r="H66" s="82"/>
      <c r="I66" s="202"/>
      <c r="J66" s="202"/>
      <c r="K66" s="82"/>
    </row>
    <row r="67" spans="1:11" ht="12.75" customHeight="1" x14ac:dyDescent="0.2">
      <c r="A67" s="82"/>
      <c r="B67" s="82"/>
      <c r="C67" s="203"/>
      <c r="D67" s="203"/>
      <c r="E67" s="203"/>
      <c r="F67" s="203"/>
      <c r="G67" s="203"/>
      <c r="H67" s="82"/>
      <c r="I67" s="202"/>
      <c r="J67" s="202"/>
      <c r="K67" s="82"/>
    </row>
    <row r="68" spans="1:11" ht="12.75" customHeight="1" x14ac:dyDescent="0.2">
      <c r="A68" s="82"/>
      <c r="B68" s="82"/>
      <c r="C68" s="203"/>
      <c r="D68" s="203"/>
      <c r="E68" s="203"/>
      <c r="F68" s="203"/>
      <c r="G68" s="203"/>
      <c r="H68" s="82"/>
      <c r="I68" s="202"/>
      <c r="J68" s="202"/>
      <c r="K68" s="82"/>
    </row>
    <row r="69" spans="1:11" ht="12.75" customHeight="1" x14ac:dyDescent="0.2">
      <c r="A69" s="82"/>
      <c r="B69" s="82"/>
      <c r="C69" s="203"/>
      <c r="D69" s="203"/>
      <c r="E69" s="203"/>
      <c r="F69" s="203"/>
      <c r="G69" s="203"/>
      <c r="H69" s="82"/>
      <c r="I69" s="202"/>
      <c r="J69" s="202"/>
      <c r="K69" s="82"/>
    </row>
    <row r="70" spans="1:11" ht="12.75" customHeight="1" x14ac:dyDescent="0.2">
      <c r="A70" s="82"/>
      <c r="B70" s="82"/>
      <c r="C70" s="203"/>
      <c r="D70" s="203"/>
      <c r="E70" s="203"/>
      <c r="F70" s="203"/>
      <c r="G70" s="203"/>
      <c r="H70" s="82"/>
      <c r="I70" s="202"/>
      <c r="J70" s="202"/>
      <c r="K70" s="82"/>
    </row>
    <row r="71" spans="1:11" ht="12.75" customHeight="1" x14ac:dyDescent="0.2">
      <c r="A71" s="82"/>
      <c r="B71" s="82"/>
      <c r="C71" s="203"/>
      <c r="D71" s="203"/>
      <c r="E71" s="203"/>
      <c r="F71" s="203"/>
      <c r="G71" s="203"/>
      <c r="H71" s="82"/>
      <c r="I71" s="202"/>
      <c r="J71" s="202"/>
      <c r="K71" s="82"/>
    </row>
    <row r="72" spans="1:11" ht="12.75" customHeight="1" x14ac:dyDescent="0.2">
      <c r="A72" s="82"/>
      <c r="B72" s="82"/>
      <c r="C72" s="203"/>
      <c r="D72" s="203"/>
      <c r="E72" s="203"/>
      <c r="F72" s="203"/>
      <c r="G72" s="203"/>
      <c r="H72" s="82"/>
      <c r="I72" s="202"/>
      <c r="J72" s="202"/>
      <c r="K72" s="82"/>
    </row>
    <row r="73" spans="1:11" ht="12.75" customHeight="1" x14ac:dyDescent="0.2">
      <c r="A73" s="82"/>
      <c r="B73" s="82"/>
      <c r="C73" s="203"/>
      <c r="D73" s="203"/>
      <c r="E73" s="203"/>
      <c r="F73" s="203"/>
      <c r="G73" s="203"/>
      <c r="H73" s="82"/>
      <c r="I73" s="202"/>
      <c r="J73" s="202"/>
      <c r="K73" s="82"/>
    </row>
    <row r="74" spans="1:11" ht="12.75" customHeight="1" x14ac:dyDescent="0.2">
      <c r="A74" s="82"/>
      <c r="B74" s="82"/>
      <c r="C74" s="203"/>
      <c r="D74" s="203"/>
      <c r="E74" s="203"/>
      <c r="F74" s="203"/>
      <c r="G74" s="203"/>
      <c r="H74" s="82"/>
      <c r="I74" s="202"/>
      <c r="J74" s="202"/>
      <c r="K74" s="82"/>
    </row>
    <row r="75" spans="1:11" ht="12.75" customHeight="1" x14ac:dyDescent="0.2">
      <c r="A75" s="82"/>
      <c r="B75" s="82"/>
      <c r="C75" s="203"/>
      <c r="D75" s="203"/>
      <c r="E75" s="203"/>
      <c r="F75" s="203"/>
      <c r="G75" s="203"/>
      <c r="H75" s="82"/>
      <c r="I75" s="202"/>
      <c r="J75" s="202"/>
      <c r="K75" s="82"/>
    </row>
    <row r="76" spans="1:11" ht="12.75" customHeight="1" x14ac:dyDescent="0.2">
      <c r="A76" s="82"/>
      <c r="B76" s="82"/>
      <c r="C76" s="203"/>
      <c r="D76" s="203"/>
      <c r="E76" s="203"/>
      <c r="F76" s="203"/>
      <c r="G76" s="203"/>
      <c r="H76" s="82"/>
      <c r="I76" s="202"/>
      <c r="J76" s="202"/>
      <c r="K76" s="82"/>
    </row>
    <row r="77" spans="1:11" ht="12.75" customHeight="1" x14ac:dyDescent="0.2">
      <c r="A77" s="82"/>
      <c r="B77" s="82"/>
      <c r="C77" s="203"/>
      <c r="D77" s="203"/>
      <c r="E77" s="203"/>
      <c r="F77" s="203"/>
      <c r="G77" s="203"/>
      <c r="H77" s="82"/>
      <c r="I77" s="202"/>
      <c r="J77" s="202"/>
      <c r="K77" s="82"/>
    </row>
    <row r="78" spans="1:11" ht="12.75" customHeight="1" x14ac:dyDescent="0.2">
      <c r="A78" s="82"/>
      <c r="B78" s="82"/>
      <c r="C78" s="203"/>
      <c r="D78" s="203"/>
      <c r="E78" s="203"/>
      <c r="F78" s="203"/>
      <c r="G78" s="203"/>
      <c r="H78" s="82"/>
      <c r="I78" s="202"/>
      <c r="J78" s="202"/>
      <c r="K78" s="82"/>
    </row>
    <row r="79" spans="1:11" ht="12.75" customHeight="1" x14ac:dyDescent="0.2">
      <c r="A79" s="82"/>
      <c r="B79" s="82"/>
      <c r="C79" s="203"/>
      <c r="D79" s="203"/>
      <c r="E79" s="203"/>
      <c r="F79" s="203"/>
      <c r="G79" s="203"/>
      <c r="H79" s="82"/>
      <c r="I79" s="202"/>
      <c r="J79" s="202"/>
      <c r="K79" s="82"/>
    </row>
    <row r="80" spans="1:11" ht="12.75" customHeight="1" x14ac:dyDescent="0.2">
      <c r="A80" s="82"/>
      <c r="B80" s="82"/>
      <c r="C80" s="203"/>
      <c r="D80" s="203"/>
      <c r="E80" s="203"/>
      <c r="F80" s="203"/>
      <c r="G80" s="203"/>
      <c r="H80" s="82"/>
      <c r="I80" s="202"/>
      <c r="J80" s="202"/>
      <c r="K80" s="82"/>
    </row>
    <row r="81" spans="1:11" ht="12.75" customHeight="1" x14ac:dyDescent="0.2">
      <c r="A81" s="82"/>
      <c r="B81" s="82"/>
      <c r="C81" s="203"/>
      <c r="D81" s="203"/>
      <c r="E81" s="203"/>
      <c r="F81" s="203"/>
      <c r="G81" s="203"/>
      <c r="H81" s="82"/>
      <c r="I81" s="202"/>
      <c r="J81" s="202"/>
      <c r="K81" s="82"/>
    </row>
    <row r="82" spans="1:11" ht="12.75" customHeight="1" x14ac:dyDescent="0.2">
      <c r="A82" s="82"/>
      <c r="B82" s="82"/>
      <c r="C82" s="203"/>
      <c r="D82" s="203"/>
      <c r="E82" s="203"/>
      <c r="F82" s="203"/>
      <c r="G82" s="203"/>
      <c r="H82" s="82"/>
      <c r="I82" s="202"/>
      <c r="J82" s="202"/>
      <c r="K82" s="82"/>
    </row>
    <row r="83" spans="1:11" ht="12.75" customHeight="1" x14ac:dyDescent="0.2">
      <c r="A83" s="82"/>
      <c r="B83" s="82"/>
      <c r="C83" s="203"/>
      <c r="D83" s="203"/>
      <c r="E83" s="203"/>
      <c r="F83" s="203"/>
      <c r="G83" s="203"/>
      <c r="H83" s="82"/>
      <c r="I83" s="202"/>
      <c r="J83" s="202"/>
      <c r="K83" s="82"/>
    </row>
    <row r="84" spans="1:11" ht="12.75" customHeight="1" x14ac:dyDescent="0.2">
      <c r="A84" s="82"/>
      <c r="B84" s="82"/>
      <c r="C84" s="203"/>
      <c r="D84" s="203"/>
      <c r="E84" s="203"/>
      <c r="F84" s="203"/>
      <c r="G84" s="203"/>
      <c r="H84" s="82"/>
      <c r="I84" s="202"/>
      <c r="J84" s="202"/>
      <c r="K84" s="82"/>
    </row>
    <row r="85" spans="1:11" ht="12.75" customHeight="1" x14ac:dyDescent="0.2">
      <c r="A85" s="82"/>
      <c r="B85" s="82"/>
      <c r="C85" s="203"/>
      <c r="D85" s="203"/>
      <c r="E85" s="203"/>
      <c r="F85" s="203"/>
      <c r="G85" s="203"/>
      <c r="H85" s="82"/>
      <c r="I85" s="202"/>
      <c r="J85" s="202"/>
      <c r="K85" s="82"/>
    </row>
    <row r="86" spans="1:11" ht="12.75" customHeight="1" x14ac:dyDescent="0.2">
      <c r="A86" s="82"/>
      <c r="B86" s="82"/>
      <c r="C86" s="203"/>
      <c r="D86" s="203"/>
      <c r="E86" s="203"/>
      <c r="F86" s="203"/>
      <c r="G86" s="203"/>
      <c r="H86" s="82"/>
      <c r="I86" s="202"/>
      <c r="J86" s="202"/>
      <c r="K86" s="82"/>
    </row>
    <row r="87" spans="1:11" ht="12.75" customHeight="1" x14ac:dyDescent="0.2">
      <c r="A87" s="82"/>
      <c r="B87" s="82"/>
      <c r="C87" s="203"/>
      <c r="D87" s="203"/>
      <c r="E87" s="203"/>
      <c r="F87" s="203"/>
      <c r="G87" s="203"/>
      <c r="H87" s="82"/>
      <c r="I87" s="202"/>
      <c r="J87" s="202"/>
      <c r="K87" s="82"/>
    </row>
    <row r="88" spans="1:11" ht="12.75" customHeight="1" x14ac:dyDescent="0.2">
      <c r="A88" s="82"/>
      <c r="B88" s="82"/>
      <c r="C88" s="203"/>
      <c r="D88" s="203"/>
      <c r="E88" s="203"/>
      <c r="F88" s="203"/>
      <c r="G88" s="203"/>
      <c r="H88" s="82"/>
      <c r="I88" s="202"/>
      <c r="J88" s="202"/>
      <c r="K88" s="82"/>
    </row>
    <row r="89" spans="1:11" ht="12.75" customHeight="1" x14ac:dyDescent="0.2">
      <c r="A89" s="82"/>
      <c r="B89" s="82"/>
      <c r="C89" s="203"/>
      <c r="D89" s="203"/>
      <c r="E89" s="203"/>
      <c r="F89" s="203"/>
      <c r="G89" s="203"/>
      <c r="H89" s="82"/>
      <c r="I89" s="202"/>
      <c r="J89" s="202"/>
      <c r="K89" s="82"/>
    </row>
    <row r="90" spans="1:11" ht="12.75" customHeight="1" x14ac:dyDescent="0.2">
      <c r="A90" s="82"/>
      <c r="B90" s="82"/>
      <c r="C90" s="203"/>
      <c r="D90" s="203"/>
      <c r="E90" s="203"/>
      <c r="F90" s="203"/>
      <c r="G90" s="203"/>
      <c r="H90" s="82"/>
      <c r="I90" s="202"/>
      <c r="J90" s="202"/>
      <c r="K90" s="82"/>
    </row>
    <row r="91" spans="1:11" ht="12.75" customHeight="1" x14ac:dyDescent="0.2">
      <c r="A91" s="82"/>
      <c r="B91" s="82"/>
      <c r="C91" s="203"/>
      <c r="D91" s="203"/>
      <c r="E91" s="203"/>
      <c r="F91" s="203"/>
      <c r="G91" s="203"/>
      <c r="H91" s="82"/>
      <c r="I91" s="202"/>
      <c r="J91" s="202"/>
      <c r="K91" s="82"/>
    </row>
    <row r="92" spans="1:11" ht="12.75" customHeight="1" x14ac:dyDescent="0.2">
      <c r="A92" s="82"/>
      <c r="B92" s="82"/>
      <c r="C92" s="203"/>
      <c r="D92" s="203"/>
      <c r="E92" s="203"/>
      <c r="F92" s="203"/>
      <c r="G92" s="203"/>
      <c r="H92" s="82"/>
      <c r="I92" s="202"/>
      <c r="J92" s="202"/>
      <c r="K92" s="82"/>
    </row>
    <row r="93" spans="1:11" ht="12.75" customHeight="1" x14ac:dyDescent="0.2">
      <c r="A93" s="82"/>
      <c r="B93" s="82"/>
      <c r="C93" s="203"/>
      <c r="D93" s="203"/>
      <c r="E93" s="203"/>
      <c r="F93" s="203"/>
      <c r="G93" s="203"/>
      <c r="H93" s="82"/>
      <c r="I93" s="202"/>
      <c r="J93" s="202"/>
      <c r="K93" s="82"/>
    </row>
    <row r="94" spans="1:11" ht="12.75" customHeight="1" x14ac:dyDescent="0.2">
      <c r="A94" s="82"/>
      <c r="B94" s="82"/>
      <c r="C94" s="203"/>
      <c r="D94" s="203"/>
      <c r="E94" s="203"/>
      <c r="F94" s="203"/>
      <c r="G94" s="203"/>
      <c r="H94" s="82"/>
      <c r="I94" s="202"/>
      <c r="J94" s="202"/>
      <c r="K94" s="82"/>
    </row>
    <row r="95" spans="1:11" ht="12.75" customHeight="1" x14ac:dyDescent="0.2">
      <c r="A95" s="82"/>
      <c r="B95" s="82"/>
      <c r="C95" s="203"/>
      <c r="D95" s="203"/>
      <c r="E95" s="203"/>
      <c r="F95" s="203"/>
      <c r="G95" s="203"/>
      <c r="H95" s="82"/>
      <c r="I95" s="202"/>
      <c r="J95" s="202"/>
      <c r="K95" s="82"/>
    </row>
    <row r="96" spans="1:11" ht="12.75" customHeight="1" x14ac:dyDescent="0.2">
      <c r="A96" s="82"/>
      <c r="B96" s="82"/>
      <c r="C96" s="203"/>
      <c r="D96" s="203"/>
      <c r="E96" s="203"/>
      <c r="F96" s="203"/>
      <c r="G96" s="203"/>
      <c r="H96" s="82"/>
      <c r="I96" s="202"/>
      <c r="J96" s="202"/>
      <c r="K96" s="82"/>
    </row>
    <row r="97" spans="1:11" ht="12.75" customHeight="1" x14ac:dyDescent="0.2">
      <c r="A97" s="82"/>
      <c r="B97" s="82"/>
      <c r="C97" s="203"/>
      <c r="D97" s="203"/>
      <c r="E97" s="203"/>
      <c r="F97" s="203"/>
      <c r="G97" s="203"/>
      <c r="H97" s="82"/>
      <c r="I97" s="202"/>
      <c r="J97" s="202"/>
      <c r="K97" s="82"/>
    </row>
    <row r="98" spans="1:11" ht="12.75" customHeight="1" x14ac:dyDescent="0.2">
      <c r="A98" s="82"/>
      <c r="B98" s="82"/>
      <c r="C98" s="203"/>
      <c r="D98" s="203"/>
      <c r="E98" s="203"/>
      <c r="F98" s="203"/>
      <c r="G98" s="203"/>
      <c r="H98" s="82"/>
      <c r="I98" s="202"/>
      <c r="J98" s="202"/>
      <c r="K98" s="82"/>
    </row>
    <row r="99" spans="1:11" ht="12.75" customHeight="1" x14ac:dyDescent="0.2">
      <c r="A99" s="82"/>
      <c r="B99" s="82"/>
      <c r="C99" s="203"/>
      <c r="D99" s="203"/>
      <c r="E99" s="203"/>
      <c r="F99" s="203"/>
      <c r="G99" s="203"/>
      <c r="H99" s="82"/>
      <c r="I99" s="202"/>
      <c r="J99" s="202"/>
      <c r="K99" s="82"/>
    </row>
    <row r="100" spans="1:11" ht="12.75" customHeight="1" x14ac:dyDescent="0.2">
      <c r="A100" s="82"/>
      <c r="B100" s="82"/>
      <c r="C100" s="203"/>
      <c r="D100" s="203"/>
      <c r="E100" s="203"/>
      <c r="F100" s="203"/>
      <c r="G100" s="203"/>
      <c r="H100" s="82"/>
      <c r="I100" s="202"/>
      <c r="J100" s="202"/>
      <c r="K100" s="82"/>
    </row>
  </sheetData>
  <mergeCells count="6">
    <mergeCell ref="A1:F1"/>
    <mergeCell ref="B3:D3"/>
    <mergeCell ref="A4:A5"/>
    <mergeCell ref="B4:B5"/>
    <mergeCell ref="C4:D4"/>
    <mergeCell ref="E4:F4"/>
  </mergeCells>
  <pageMargins left="1.45" right="0.7" top="0.25" bottom="0.25" header="0" footer="0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0" sqref="J20"/>
    </sheetView>
  </sheetViews>
  <sheetFormatPr defaultColWidth="14.42578125" defaultRowHeight="15" customHeight="1" x14ac:dyDescent="0.2"/>
  <cols>
    <col min="1" max="1" width="5" style="110" customWidth="1"/>
    <col min="2" max="2" width="24.42578125" style="110" customWidth="1"/>
    <col min="3" max="3" width="15" style="110" customWidth="1"/>
    <col min="4" max="4" width="12.42578125" style="110" customWidth="1"/>
    <col min="5" max="5" width="15.85546875" style="110" customWidth="1"/>
    <col min="6" max="6" width="14" style="110" customWidth="1"/>
    <col min="7" max="11" width="9.140625" style="110" customWidth="1"/>
    <col min="12" max="16384" width="14.42578125" style="110"/>
  </cols>
  <sheetData>
    <row r="1" spans="1:11" ht="12.75" customHeight="1" x14ac:dyDescent="0.2">
      <c r="A1" s="465" t="s">
        <v>277</v>
      </c>
      <c r="B1" s="380"/>
      <c r="C1" s="380"/>
      <c r="D1" s="380"/>
      <c r="E1" s="380"/>
      <c r="F1" s="380"/>
      <c r="G1" s="332"/>
      <c r="H1" s="332"/>
      <c r="I1" s="332"/>
      <c r="J1" s="332"/>
      <c r="K1" s="232"/>
    </row>
    <row r="2" spans="1:11" ht="12.75" customHeight="1" x14ac:dyDescent="0.2">
      <c r="A2" s="297"/>
      <c r="B2" s="297"/>
      <c r="C2" s="329"/>
      <c r="D2" s="329"/>
      <c r="E2" s="329"/>
      <c r="F2" s="329"/>
      <c r="G2" s="332"/>
      <c r="H2" s="332"/>
      <c r="I2" s="332"/>
      <c r="J2" s="332"/>
      <c r="K2" s="232"/>
    </row>
    <row r="3" spans="1:11" ht="12.75" customHeight="1" x14ac:dyDescent="0.2">
      <c r="A3" s="302"/>
      <c r="B3" s="499" t="s">
        <v>64</v>
      </c>
      <c r="C3" s="380"/>
      <c r="D3" s="380"/>
      <c r="E3" s="220"/>
      <c r="F3" s="333" t="s">
        <v>278</v>
      </c>
      <c r="G3" s="332"/>
      <c r="H3" s="332"/>
      <c r="I3" s="332"/>
      <c r="J3" s="332"/>
      <c r="K3" s="232"/>
    </row>
    <row r="4" spans="1:11" ht="15" customHeight="1" x14ac:dyDescent="0.2">
      <c r="A4" s="407" t="s">
        <v>72</v>
      </c>
      <c r="B4" s="407" t="s">
        <v>3</v>
      </c>
      <c r="C4" s="381" t="s">
        <v>275</v>
      </c>
      <c r="D4" s="383"/>
      <c r="E4" s="381" t="s">
        <v>276</v>
      </c>
      <c r="F4" s="383"/>
      <c r="G4" s="332"/>
      <c r="H4" s="332"/>
      <c r="I4" s="332"/>
      <c r="J4" s="332"/>
      <c r="K4" s="232"/>
    </row>
    <row r="5" spans="1:11" ht="15" customHeight="1" x14ac:dyDescent="0.2">
      <c r="A5" s="394"/>
      <c r="B5" s="394"/>
      <c r="C5" s="135" t="s">
        <v>95</v>
      </c>
      <c r="D5" s="135" t="s">
        <v>96</v>
      </c>
      <c r="E5" s="135" t="s">
        <v>95</v>
      </c>
      <c r="F5" s="135" t="s">
        <v>96</v>
      </c>
      <c r="G5" s="332"/>
      <c r="H5" s="332"/>
      <c r="I5" s="332"/>
      <c r="J5" s="332"/>
      <c r="K5" s="232"/>
    </row>
    <row r="6" spans="1:11" ht="12.75" customHeight="1" x14ac:dyDescent="0.2">
      <c r="A6" s="175">
        <v>1</v>
      </c>
      <c r="B6" s="136" t="s">
        <v>9</v>
      </c>
      <c r="C6" s="136">
        <v>2781</v>
      </c>
      <c r="D6" s="136">
        <v>4497</v>
      </c>
      <c r="E6" s="136">
        <v>2470</v>
      </c>
      <c r="F6" s="136">
        <v>4915</v>
      </c>
      <c r="G6" s="332"/>
      <c r="H6" s="332"/>
      <c r="I6" s="332"/>
      <c r="J6" s="332"/>
      <c r="K6" s="232"/>
    </row>
    <row r="7" spans="1:11" ht="12.75" customHeight="1" x14ac:dyDescent="0.2">
      <c r="A7" s="175">
        <v>2</v>
      </c>
      <c r="B7" s="136" t="s">
        <v>10</v>
      </c>
      <c r="C7" s="136">
        <v>13889</v>
      </c>
      <c r="D7" s="136">
        <v>11742.8</v>
      </c>
      <c r="E7" s="136">
        <v>18067</v>
      </c>
      <c r="F7" s="136">
        <v>13031.61</v>
      </c>
      <c r="G7" s="332"/>
      <c r="H7" s="332"/>
      <c r="I7" s="332"/>
      <c r="J7" s="332"/>
      <c r="K7" s="232"/>
    </row>
    <row r="8" spans="1:11" ht="12.75" customHeight="1" x14ac:dyDescent="0.2">
      <c r="A8" s="175">
        <v>3</v>
      </c>
      <c r="B8" s="136" t="s">
        <v>11</v>
      </c>
      <c r="C8" s="136">
        <v>3618</v>
      </c>
      <c r="D8" s="136">
        <v>6898</v>
      </c>
      <c r="E8" s="136">
        <v>6316</v>
      </c>
      <c r="F8" s="136">
        <v>12428</v>
      </c>
      <c r="G8" s="332"/>
      <c r="H8" s="332"/>
      <c r="I8" s="332"/>
      <c r="J8" s="332"/>
      <c r="K8" s="232"/>
    </row>
    <row r="9" spans="1:11" ht="12.75" customHeight="1" x14ac:dyDescent="0.2">
      <c r="A9" s="175">
        <v>4</v>
      </c>
      <c r="B9" s="136" t="s">
        <v>12</v>
      </c>
      <c r="C9" s="136">
        <v>2120</v>
      </c>
      <c r="D9" s="136">
        <v>3442</v>
      </c>
      <c r="E9" s="136">
        <v>1813</v>
      </c>
      <c r="F9" s="136">
        <v>3409</v>
      </c>
      <c r="G9" s="332"/>
      <c r="H9" s="332"/>
      <c r="I9" s="332"/>
      <c r="J9" s="332"/>
      <c r="K9" s="232"/>
    </row>
    <row r="10" spans="1:11" ht="12.75" customHeight="1" x14ac:dyDescent="0.2">
      <c r="A10" s="175">
        <v>5</v>
      </c>
      <c r="B10" s="136" t="s">
        <v>13</v>
      </c>
      <c r="C10" s="136">
        <v>22675</v>
      </c>
      <c r="D10" s="136">
        <v>18199</v>
      </c>
      <c r="E10" s="136">
        <v>29882</v>
      </c>
      <c r="F10" s="136">
        <v>19522</v>
      </c>
      <c r="G10" s="332"/>
      <c r="H10" s="332"/>
      <c r="I10" s="332"/>
      <c r="J10" s="332"/>
      <c r="K10" s="232"/>
    </row>
    <row r="11" spans="1:11" ht="12.75" customHeight="1" x14ac:dyDescent="0.2">
      <c r="A11" s="175">
        <v>6</v>
      </c>
      <c r="B11" s="136" t="s">
        <v>14</v>
      </c>
      <c r="C11" s="136">
        <v>2356</v>
      </c>
      <c r="D11" s="136">
        <v>2888</v>
      </c>
      <c r="E11" s="136">
        <v>1381</v>
      </c>
      <c r="F11" s="136">
        <v>1501</v>
      </c>
      <c r="G11" s="332"/>
      <c r="H11" s="332"/>
      <c r="I11" s="332"/>
      <c r="J11" s="332"/>
      <c r="K11" s="232"/>
    </row>
    <row r="12" spans="1:11" ht="12.75" customHeight="1" x14ac:dyDescent="0.2">
      <c r="A12" s="175">
        <v>7</v>
      </c>
      <c r="B12" s="136" t="s">
        <v>15</v>
      </c>
      <c r="C12" s="136">
        <v>25</v>
      </c>
      <c r="D12" s="136">
        <v>22.41</v>
      </c>
      <c r="E12" s="136">
        <v>9</v>
      </c>
      <c r="F12" s="136">
        <v>15.78</v>
      </c>
      <c r="G12" s="332"/>
      <c r="H12" s="332"/>
      <c r="I12" s="332"/>
      <c r="J12" s="332"/>
      <c r="K12" s="232"/>
    </row>
    <row r="13" spans="1:11" ht="12.75" customHeight="1" x14ac:dyDescent="0.2">
      <c r="A13" s="175">
        <v>8</v>
      </c>
      <c r="B13" s="136" t="s">
        <v>16</v>
      </c>
      <c r="C13" s="136">
        <v>890</v>
      </c>
      <c r="D13" s="136">
        <v>1627</v>
      </c>
      <c r="E13" s="136">
        <v>350</v>
      </c>
      <c r="F13" s="136">
        <v>616</v>
      </c>
      <c r="G13" s="332"/>
      <c r="H13" s="332"/>
      <c r="I13" s="332"/>
      <c r="J13" s="332"/>
      <c r="K13" s="232"/>
    </row>
    <row r="14" spans="1:11" ht="12.75" customHeight="1" x14ac:dyDescent="0.2">
      <c r="A14" s="175">
        <v>9</v>
      </c>
      <c r="B14" s="136" t="s">
        <v>17</v>
      </c>
      <c r="C14" s="136">
        <v>3431</v>
      </c>
      <c r="D14" s="136">
        <v>5419.9</v>
      </c>
      <c r="E14" s="136">
        <v>1722</v>
      </c>
      <c r="F14" s="136">
        <v>2655.99</v>
      </c>
      <c r="G14" s="332"/>
      <c r="H14" s="332"/>
      <c r="I14" s="332"/>
      <c r="J14" s="332"/>
      <c r="K14" s="232"/>
    </row>
    <row r="15" spans="1:11" ht="12.75" customHeight="1" x14ac:dyDescent="0.2">
      <c r="A15" s="175">
        <v>10</v>
      </c>
      <c r="B15" s="136" t="s">
        <v>18</v>
      </c>
      <c r="C15" s="136">
        <v>70201</v>
      </c>
      <c r="D15" s="136">
        <v>135607</v>
      </c>
      <c r="E15" s="136">
        <v>45412</v>
      </c>
      <c r="F15" s="136">
        <v>97133</v>
      </c>
      <c r="G15" s="332"/>
      <c r="H15" s="332"/>
      <c r="I15" s="332"/>
      <c r="J15" s="332"/>
      <c r="K15" s="232"/>
    </row>
    <row r="16" spans="1:11" ht="12.75" customHeight="1" x14ac:dyDescent="0.2">
      <c r="A16" s="175">
        <v>11</v>
      </c>
      <c r="B16" s="136" t="s">
        <v>19</v>
      </c>
      <c r="C16" s="136">
        <v>451</v>
      </c>
      <c r="D16" s="136">
        <v>758</v>
      </c>
      <c r="E16" s="136">
        <v>174</v>
      </c>
      <c r="F16" s="136">
        <v>384</v>
      </c>
      <c r="G16" s="332"/>
      <c r="H16" s="332"/>
      <c r="I16" s="332"/>
      <c r="J16" s="332"/>
      <c r="K16" s="232"/>
    </row>
    <row r="17" spans="1:11" ht="12.75" customHeight="1" x14ac:dyDescent="0.2">
      <c r="A17" s="175">
        <v>12</v>
      </c>
      <c r="B17" s="136" t="s">
        <v>20</v>
      </c>
      <c r="C17" s="136">
        <v>7373</v>
      </c>
      <c r="D17" s="136">
        <v>13499</v>
      </c>
      <c r="E17" s="136">
        <v>7673</v>
      </c>
      <c r="F17" s="136">
        <v>11805</v>
      </c>
      <c r="G17" s="332"/>
      <c r="H17" s="332"/>
      <c r="I17" s="332"/>
      <c r="J17" s="332"/>
      <c r="K17" s="232"/>
    </row>
    <row r="18" spans="1:11" ht="12.75" customHeight="1" x14ac:dyDescent="0.2">
      <c r="A18" s="163"/>
      <c r="B18" s="144" t="s">
        <v>21</v>
      </c>
      <c r="C18" s="144">
        <f t="shared" ref="C18:F18" si="0">SUM(C6:C17)</f>
        <v>129810</v>
      </c>
      <c r="D18" s="144">
        <f t="shared" si="0"/>
        <v>204600.11000000002</v>
      </c>
      <c r="E18" s="144">
        <f t="shared" si="0"/>
        <v>115269</v>
      </c>
      <c r="F18" s="144">
        <f t="shared" si="0"/>
        <v>167416.38</v>
      </c>
      <c r="G18" s="332"/>
      <c r="H18" s="332"/>
      <c r="I18" s="332"/>
      <c r="J18" s="332"/>
      <c r="K18" s="334"/>
    </row>
    <row r="19" spans="1:11" ht="12.75" customHeight="1" x14ac:dyDescent="0.2">
      <c r="A19" s="175">
        <v>13</v>
      </c>
      <c r="B19" s="136" t="s">
        <v>22</v>
      </c>
      <c r="C19" s="136">
        <v>3813</v>
      </c>
      <c r="D19" s="136">
        <v>7097.1</v>
      </c>
      <c r="E19" s="136">
        <v>2884</v>
      </c>
      <c r="F19" s="136">
        <v>6953.58</v>
      </c>
      <c r="G19" s="332"/>
      <c r="H19" s="332"/>
      <c r="I19" s="332"/>
      <c r="J19" s="332"/>
      <c r="K19" s="232"/>
    </row>
    <row r="20" spans="1:11" ht="12.75" customHeight="1" x14ac:dyDescent="0.2">
      <c r="A20" s="175">
        <v>14</v>
      </c>
      <c r="B20" s="136" t="s">
        <v>23</v>
      </c>
      <c r="C20" s="136">
        <v>17112</v>
      </c>
      <c r="D20" s="136">
        <v>9775.2900000000009</v>
      </c>
      <c r="E20" s="136">
        <v>17829</v>
      </c>
      <c r="F20" s="136">
        <v>9833.09</v>
      </c>
      <c r="G20" s="332"/>
      <c r="H20" s="332"/>
      <c r="I20" s="332"/>
      <c r="J20" s="332"/>
      <c r="K20" s="232"/>
    </row>
    <row r="21" spans="1:11" ht="12.75" customHeight="1" x14ac:dyDescent="0.2">
      <c r="A21" s="175">
        <v>15</v>
      </c>
      <c r="B21" s="136" t="s">
        <v>24</v>
      </c>
      <c r="C21" s="136">
        <v>51</v>
      </c>
      <c r="D21" s="136">
        <v>41</v>
      </c>
      <c r="E21" s="136">
        <v>47</v>
      </c>
      <c r="F21" s="136">
        <v>24</v>
      </c>
      <c r="G21" s="332"/>
      <c r="H21" s="332"/>
      <c r="I21" s="332"/>
      <c r="J21" s="332"/>
      <c r="K21" s="232"/>
    </row>
    <row r="22" spans="1:11" ht="12.75" customHeight="1" x14ac:dyDescent="0.2">
      <c r="A22" s="175">
        <v>16</v>
      </c>
      <c r="B22" s="136" t="s">
        <v>25</v>
      </c>
      <c r="C22" s="136">
        <v>0</v>
      </c>
      <c r="D22" s="136">
        <v>0</v>
      </c>
      <c r="E22" s="136">
        <v>0</v>
      </c>
      <c r="F22" s="136">
        <v>0</v>
      </c>
      <c r="G22" s="332"/>
      <c r="H22" s="332"/>
      <c r="I22" s="332"/>
      <c r="J22" s="332"/>
      <c r="K22" s="232"/>
    </row>
    <row r="23" spans="1:11" ht="12.75" customHeight="1" x14ac:dyDescent="0.2">
      <c r="A23" s="175">
        <v>17</v>
      </c>
      <c r="B23" s="136" t="s">
        <v>26</v>
      </c>
      <c r="C23" s="136">
        <v>171</v>
      </c>
      <c r="D23" s="136">
        <v>189</v>
      </c>
      <c r="E23" s="136">
        <v>14</v>
      </c>
      <c r="F23" s="136">
        <v>21</v>
      </c>
      <c r="G23" s="332"/>
      <c r="H23" s="332"/>
      <c r="I23" s="332"/>
      <c r="J23" s="332"/>
      <c r="K23" s="232"/>
    </row>
    <row r="24" spans="1:11" ht="12.75" customHeight="1" x14ac:dyDescent="0.2">
      <c r="A24" s="175">
        <v>18</v>
      </c>
      <c r="B24" s="136" t="s">
        <v>27</v>
      </c>
      <c r="C24" s="136">
        <v>0</v>
      </c>
      <c r="D24" s="136">
        <v>0</v>
      </c>
      <c r="E24" s="136">
        <v>0</v>
      </c>
      <c r="F24" s="136">
        <v>0</v>
      </c>
      <c r="G24" s="332"/>
      <c r="H24" s="332"/>
      <c r="I24" s="332"/>
      <c r="J24" s="332"/>
      <c r="K24" s="232"/>
    </row>
    <row r="25" spans="1:11" ht="12.75" customHeight="1" x14ac:dyDescent="0.2">
      <c r="A25" s="175">
        <v>19</v>
      </c>
      <c r="B25" s="136" t="s">
        <v>28</v>
      </c>
      <c r="C25" s="136">
        <v>124</v>
      </c>
      <c r="D25" s="136">
        <v>144</v>
      </c>
      <c r="E25" s="136">
        <v>36</v>
      </c>
      <c r="F25" s="136">
        <v>38</v>
      </c>
      <c r="G25" s="332"/>
      <c r="H25" s="332"/>
      <c r="I25" s="332"/>
      <c r="J25" s="332"/>
      <c r="K25" s="232"/>
    </row>
    <row r="26" spans="1:11" ht="12.75" customHeight="1" x14ac:dyDescent="0.2">
      <c r="A26" s="175">
        <v>20</v>
      </c>
      <c r="B26" s="136" t="s">
        <v>29</v>
      </c>
      <c r="C26" s="136">
        <v>418</v>
      </c>
      <c r="D26" s="136">
        <v>1242.3900000000001</v>
      </c>
      <c r="E26" s="136">
        <v>233</v>
      </c>
      <c r="F26" s="136">
        <v>896.09</v>
      </c>
      <c r="G26" s="332"/>
      <c r="H26" s="332"/>
      <c r="I26" s="332"/>
      <c r="J26" s="332"/>
      <c r="K26" s="232"/>
    </row>
    <row r="27" spans="1:11" ht="12.75" customHeight="1" x14ac:dyDescent="0.2">
      <c r="A27" s="175">
        <v>21</v>
      </c>
      <c r="B27" s="136" t="s">
        <v>30</v>
      </c>
      <c r="C27" s="136">
        <v>4624</v>
      </c>
      <c r="D27" s="136">
        <v>4646</v>
      </c>
      <c r="E27" s="136">
        <v>2580</v>
      </c>
      <c r="F27" s="136">
        <v>4063</v>
      </c>
      <c r="G27" s="332"/>
      <c r="H27" s="332"/>
      <c r="I27" s="332"/>
      <c r="J27" s="332"/>
      <c r="K27" s="232"/>
    </row>
    <row r="28" spans="1:11" ht="12.75" customHeight="1" x14ac:dyDescent="0.2">
      <c r="A28" s="175">
        <v>22</v>
      </c>
      <c r="B28" s="136" t="s">
        <v>31</v>
      </c>
      <c r="C28" s="136">
        <v>558</v>
      </c>
      <c r="D28" s="136">
        <v>700.38</v>
      </c>
      <c r="E28" s="136">
        <v>287</v>
      </c>
      <c r="F28" s="136">
        <v>432.65</v>
      </c>
      <c r="G28" s="332"/>
      <c r="H28" s="332"/>
      <c r="I28" s="332"/>
      <c r="J28" s="332"/>
      <c r="K28" s="232"/>
    </row>
    <row r="29" spans="1:11" ht="12.75" customHeight="1" x14ac:dyDescent="0.2">
      <c r="A29" s="175">
        <v>23</v>
      </c>
      <c r="B29" s="136" t="s">
        <v>32</v>
      </c>
      <c r="C29" s="136">
        <v>11766</v>
      </c>
      <c r="D29" s="136">
        <v>5088</v>
      </c>
      <c r="E29" s="136">
        <v>11918</v>
      </c>
      <c r="F29" s="136">
        <v>4644</v>
      </c>
      <c r="G29" s="332"/>
      <c r="H29" s="332"/>
      <c r="I29" s="332"/>
      <c r="J29" s="332"/>
      <c r="K29" s="232"/>
    </row>
    <row r="30" spans="1:11" ht="12.75" customHeight="1" x14ac:dyDescent="0.2">
      <c r="A30" s="175">
        <v>24</v>
      </c>
      <c r="B30" s="136" t="s">
        <v>33</v>
      </c>
      <c r="C30" s="136">
        <v>45940</v>
      </c>
      <c r="D30" s="136">
        <v>13631</v>
      </c>
      <c r="E30" s="136">
        <v>27455</v>
      </c>
      <c r="F30" s="136">
        <v>9350</v>
      </c>
      <c r="G30" s="332"/>
      <c r="H30" s="332"/>
      <c r="I30" s="332"/>
      <c r="J30" s="332"/>
      <c r="K30" s="232"/>
    </row>
    <row r="31" spans="1:11" ht="12.75" customHeight="1" x14ac:dyDescent="0.2">
      <c r="A31" s="175">
        <v>25</v>
      </c>
      <c r="B31" s="136" t="s">
        <v>34</v>
      </c>
      <c r="C31" s="136">
        <v>3</v>
      </c>
      <c r="D31" s="136">
        <v>12</v>
      </c>
      <c r="E31" s="136">
        <v>0</v>
      </c>
      <c r="F31" s="136">
        <v>0</v>
      </c>
      <c r="G31" s="332"/>
      <c r="H31" s="332"/>
      <c r="I31" s="332"/>
      <c r="J31" s="332"/>
      <c r="K31" s="232"/>
    </row>
    <row r="32" spans="1:11" ht="12.75" customHeight="1" x14ac:dyDescent="0.2">
      <c r="A32" s="175">
        <v>26</v>
      </c>
      <c r="B32" s="136" t="s">
        <v>35</v>
      </c>
      <c r="C32" s="136">
        <v>2</v>
      </c>
      <c r="D32" s="136">
        <v>4</v>
      </c>
      <c r="E32" s="136">
        <v>0</v>
      </c>
      <c r="F32" s="136">
        <v>0</v>
      </c>
      <c r="G32" s="332"/>
      <c r="H32" s="332"/>
      <c r="I32" s="332"/>
      <c r="J32" s="332"/>
      <c r="K32" s="232"/>
    </row>
    <row r="33" spans="1:11" ht="12.75" customHeight="1" x14ac:dyDescent="0.2">
      <c r="A33" s="175">
        <v>27</v>
      </c>
      <c r="B33" s="136" t="s">
        <v>36</v>
      </c>
      <c r="C33" s="136">
        <v>5</v>
      </c>
      <c r="D33" s="136">
        <v>56.36</v>
      </c>
      <c r="E33" s="136">
        <v>0</v>
      </c>
      <c r="F33" s="136">
        <v>0</v>
      </c>
      <c r="G33" s="332"/>
      <c r="H33" s="332"/>
      <c r="I33" s="332"/>
      <c r="J33" s="332"/>
      <c r="K33" s="232"/>
    </row>
    <row r="34" spans="1:11" ht="12.75" customHeight="1" x14ac:dyDescent="0.2">
      <c r="A34" s="175">
        <v>28</v>
      </c>
      <c r="B34" s="136" t="s">
        <v>37</v>
      </c>
      <c r="C34" s="136">
        <v>22300</v>
      </c>
      <c r="D34" s="136">
        <v>8707.7099999999991</v>
      </c>
      <c r="E34" s="136">
        <v>12289</v>
      </c>
      <c r="F34" s="136">
        <v>6293.52</v>
      </c>
      <c r="G34" s="332"/>
      <c r="H34" s="332"/>
      <c r="I34" s="332"/>
      <c r="J34" s="332"/>
      <c r="K34" s="232"/>
    </row>
    <row r="35" spans="1:11" ht="12.75" customHeight="1" x14ac:dyDescent="0.2">
      <c r="A35" s="175">
        <v>29</v>
      </c>
      <c r="B35" s="136" t="s">
        <v>38</v>
      </c>
      <c r="C35" s="136">
        <v>9</v>
      </c>
      <c r="D35" s="136">
        <v>8</v>
      </c>
      <c r="E35" s="136">
        <v>0</v>
      </c>
      <c r="F35" s="136">
        <v>0</v>
      </c>
      <c r="G35" s="332"/>
      <c r="H35" s="332"/>
      <c r="I35" s="332"/>
      <c r="J35" s="332"/>
      <c r="K35" s="232"/>
    </row>
    <row r="36" spans="1:11" ht="12.75" customHeight="1" x14ac:dyDescent="0.2">
      <c r="A36" s="175">
        <v>30</v>
      </c>
      <c r="B36" s="136" t="s">
        <v>39</v>
      </c>
      <c r="C36" s="136">
        <v>3993</v>
      </c>
      <c r="D36" s="136">
        <v>1449.03</v>
      </c>
      <c r="E36" s="136">
        <v>1858</v>
      </c>
      <c r="F36" s="136">
        <v>895.64</v>
      </c>
      <c r="G36" s="332"/>
      <c r="H36" s="332"/>
      <c r="I36" s="332"/>
      <c r="J36" s="332"/>
      <c r="K36" s="232"/>
    </row>
    <row r="37" spans="1:11" ht="12.75" customHeight="1" x14ac:dyDescent="0.2">
      <c r="A37" s="175">
        <v>31</v>
      </c>
      <c r="B37" s="136" t="s">
        <v>40</v>
      </c>
      <c r="C37" s="136">
        <v>0</v>
      </c>
      <c r="D37" s="136">
        <v>0</v>
      </c>
      <c r="E37" s="136">
        <v>0</v>
      </c>
      <c r="F37" s="136">
        <v>0</v>
      </c>
      <c r="G37" s="332"/>
      <c r="H37" s="332"/>
      <c r="I37" s="332"/>
      <c r="J37" s="332"/>
      <c r="K37" s="232"/>
    </row>
    <row r="38" spans="1:11" ht="12.75" customHeight="1" x14ac:dyDescent="0.2">
      <c r="A38" s="175">
        <v>32</v>
      </c>
      <c r="B38" s="136" t="s">
        <v>41</v>
      </c>
      <c r="C38" s="136">
        <v>0</v>
      </c>
      <c r="D38" s="136">
        <v>0</v>
      </c>
      <c r="E38" s="136">
        <v>0</v>
      </c>
      <c r="F38" s="136">
        <v>0</v>
      </c>
      <c r="G38" s="332"/>
      <c r="H38" s="332"/>
      <c r="I38" s="332"/>
      <c r="J38" s="332"/>
      <c r="K38" s="232"/>
    </row>
    <row r="39" spans="1:11" ht="12.75" customHeight="1" x14ac:dyDescent="0.2">
      <c r="A39" s="175">
        <v>33</v>
      </c>
      <c r="B39" s="136" t="s">
        <v>42</v>
      </c>
      <c r="C39" s="136">
        <v>8</v>
      </c>
      <c r="D39" s="136">
        <v>12</v>
      </c>
      <c r="E39" s="136">
        <v>0</v>
      </c>
      <c r="F39" s="136">
        <v>0</v>
      </c>
      <c r="G39" s="332"/>
      <c r="H39" s="332"/>
      <c r="I39" s="332"/>
      <c r="J39" s="332"/>
      <c r="K39" s="232"/>
    </row>
    <row r="40" spans="1:11" ht="12.75" customHeight="1" x14ac:dyDescent="0.2">
      <c r="A40" s="175">
        <v>34</v>
      </c>
      <c r="B40" s="136" t="s">
        <v>43</v>
      </c>
      <c r="C40" s="136">
        <v>4459</v>
      </c>
      <c r="D40" s="136">
        <v>1802</v>
      </c>
      <c r="E40" s="136">
        <v>3104</v>
      </c>
      <c r="F40" s="136">
        <v>1128</v>
      </c>
      <c r="G40" s="332"/>
      <c r="H40" s="332"/>
      <c r="I40" s="332"/>
      <c r="J40" s="332"/>
      <c r="K40" s="232"/>
    </row>
    <row r="41" spans="1:11" ht="12.75" customHeight="1" x14ac:dyDescent="0.2">
      <c r="A41" s="163"/>
      <c r="B41" s="144" t="s">
        <v>118</v>
      </c>
      <c r="C41" s="144">
        <f t="shared" ref="C41:F41" si="1">SUM(C19:C40)</f>
        <v>115356</v>
      </c>
      <c r="D41" s="144">
        <f t="shared" si="1"/>
        <v>54605.26</v>
      </c>
      <c r="E41" s="144">
        <f t="shared" si="1"/>
        <v>80534</v>
      </c>
      <c r="F41" s="144">
        <f t="shared" si="1"/>
        <v>44572.570000000007</v>
      </c>
      <c r="G41" s="332"/>
      <c r="H41" s="332"/>
      <c r="I41" s="332"/>
      <c r="J41" s="332"/>
      <c r="K41" s="334"/>
    </row>
    <row r="42" spans="1:11" ht="12.75" customHeight="1" x14ac:dyDescent="0.2">
      <c r="A42" s="163"/>
      <c r="B42" s="144" t="s">
        <v>45</v>
      </c>
      <c r="C42" s="207">
        <f t="shared" ref="C42:F42" si="2">C41+C18</f>
        <v>245166</v>
      </c>
      <c r="D42" s="207">
        <f t="shared" si="2"/>
        <v>259205.37000000002</v>
      </c>
      <c r="E42" s="207">
        <f t="shared" si="2"/>
        <v>195803</v>
      </c>
      <c r="F42" s="207">
        <f t="shared" si="2"/>
        <v>211988.95</v>
      </c>
      <c r="G42" s="332"/>
      <c r="H42" s="332"/>
      <c r="I42" s="332"/>
      <c r="J42" s="332"/>
      <c r="K42" s="334"/>
    </row>
    <row r="43" spans="1:11" ht="12.75" customHeight="1" x14ac:dyDescent="0.2">
      <c r="A43" s="175">
        <v>35</v>
      </c>
      <c r="B43" s="136" t="s">
        <v>46</v>
      </c>
      <c r="C43" s="136">
        <v>16793</v>
      </c>
      <c r="D43" s="136">
        <v>6512</v>
      </c>
      <c r="E43" s="136">
        <v>944</v>
      </c>
      <c r="F43" s="136">
        <v>2432</v>
      </c>
      <c r="G43" s="332"/>
      <c r="H43" s="332"/>
      <c r="I43" s="332"/>
      <c r="J43" s="332"/>
      <c r="K43" s="232"/>
    </row>
    <row r="44" spans="1:11" ht="12.75" customHeight="1" x14ac:dyDescent="0.2">
      <c r="A44" s="175">
        <v>36</v>
      </c>
      <c r="B44" s="136" t="s">
        <v>47</v>
      </c>
      <c r="C44" s="136">
        <v>11114</v>
      </c>
      <c r="D44" s="136">
        <v>7210.84</v>
      </c>
      <c r="E44" s="136">
        <v>22285</v>
      </c>
      <c r="F44" s="136">
        <v>15441.49</v>
      </c>
      <c r="G44" s="332"/>
      <c r="H44" s="332"/>
      <c r="I44" s="332"/>
      <c r="J44" s="332"/>
      <c r="K44" s="232"/>
    </row>
    <row r="45" spans="1:11" ht="12.75" customHeight="1" x14ac:dyDescent="0.2">
      <c r="A45" s="163"/>
      <c r="B45" s="144" t="s">
        <v>48</v>
      </c>
      <c r="C45" s="144">
        <f t="shared" ref="C45:F45" si="3">SUM(C43:C44)</f>
        <v>27907</v>
      </c>
      <c r="D45" s="144">
        <f t="shared" si="3"/>
        <v>13722.84</v>
      </c>
      <c r="E45" s="144">
        <f t="shared" si="3"/>
        <v>23229</v>
      </c>
      <c r="F45" s="144">
        <f t="shared" si="3"/>
        <v>17873.489999999998</v>
      </c>
      <c r="G45" s="332"/>
      <c r="H45" s="332"/>
      <c r="I45" s="332"/>
      <c r="J45" s="332"/>
      <c r="K45" s="334"/>
    </row>
    <row r="46" spans="1:11" ht="12.75" customHeight="1" x14ac:dyDescent="0.2">
      <c r="A46" s="175">
        <v>37</v>
      </c>
      <c r="B46" s="136" t="s">
        <v>49</v>
      </c>
      <c r="C46" s="136">
        <v>329897</v>
      </c>
      <c r="D46" s="136">
        <v>108867</v>
      </c>
      <c r="E46" s="136">
        <v>531061</v>
      </c>
      <c r="F46" s="136">
        <v>217735</v>
      </c>
      <c r="G46" s="332"/>
      <c r="H46" s="332"/>
      <c r="I46" s="332"/>
      <c r="J46" s="332"/>
      <c r="K46" s="232"/>
    </row>
    <row r="47" spans="1:11" ht="12.75" customHeight="1" x14ac:dyDescent="0.2">
      <c r="A47" s="163"/>
      <c r="B47" s="144" t="s">
        <v>50</v>
      </c>
      <c r="C47" s="144">
        <f t="shared" ref="C47:F47" si="4">C46</f>
        <v>329897</v>
      </c>
      <c r="D47" s="144">
        <f t="shared" si="4"/>
        <v>108867</v>
      </c>
      <c r="E47" s="144">
        <f t="shared" si="4"/>
        <v>531061</v>
      </c>
      <c r="F47" s="144">
        <f t="shared" si="4"/>
        <v>217735</v>
      </c>
      <c r="G47" s="332"/>
      <c r="H47" s="332"/>
      <c r="I47" s="332"/>
      <c r="J47" s="332"/>
      <c r="K47" s="334"/>
    </row>
    <row r="48" spans="1:11" ht="12.75" customHeight="1" x14ac:dyDescent="0.2">
      <c r="A48" s="175">
        <v>38</v>
      </c>
      <c r="B48" s="136" t="s">
        <v>51</v>
      </c>
      <c r="C48" s="136">
        <v>151</v>
      </c>
      <c r="D48" s="136">
        <v>68.64</v>
      </c>
      <c r="E48" s="136">
        <v>112</v>
      </c>
      <c r="F48" s="136">
        <v>572.4</v>
      </c>
      <c r="G48" s="332"/>
      <c r="H48" s="332"/>
      <c r="I48" s="332"/>
      <c r="J48" s="332"/>
      <c r="K48" s="334"/>
    </row>
    <row r="49" spans="1:11" ht="12.75" customHeight="1" x14ac:dyDescent="0.2">
      <c r="A49" s="175">
        <v>39</v>
      </c>
      <c r="B49" s="136" t="s">
        <v>52</v>
      </c>
      <c r="C49" s="136">
        <v>3017</v>
      </c>
      <c r="D49" s="136">
        <v>988</v>
      </c>
      <c r="E49" s="136">
        <v>1502</v>
      </c>
      <c r="F49" s="136">
        <v>444</v>
      </c>
      <c r="G49" s="332"/>
      <c r="H49" s="332"/>
      <c r="I49" s="332"/>
      <c r="J49" s="332"/>
      <c r="K49" s="232"/>
    </row>
    <row r="50" spans="1:11" ht="12.75" customHeight="1" x14ac:dyDescent="0.2">
      <c r="A50" s="175">
        <v>40</v>
      </c>
      <c r="B50" s="136" t="s">
        <v>53</v>
      </c>
      <c r="C50" s="136">
        <v>27565</v>
      </c>
      <c r="D50" s="136">
        <v>10293.94</v>
      </c>
      <c r="E50" s="136">
        <v>23991</v>
      </c>
      <c r="F50" s="136">
        <v>8950.66</v>
      </c>
      <c r="G50" s="332"/>
      <c r="H50" s="332"/>
      <c r="I50" s="332"/>
      <c r="J50" s="332"/>
      <c r="K50" s="232"/>
    </row>
    <row r="51" spans="1:11" ht="12.75" customHeight="1" x14ac:dyDescent="0.2">
      <c r="A51" s="175">
        <v>41</v>
      </c>
      <c r="B51" s="136" t="s">
        <v>54</v>
      </c>
      <c r="C51" s="136">
        <v>1548</v>
      </c>
      <c r="D51" s="136">
        <v>594.04999999999995</v>
      </c>
      <c r="E51" s="136">
        <v>1518</v>
      </c>
      <c r="F51" s="136">
        <v>587.14</v>
      </c>
      <c r="G51" s="332"/>
      <c r="H51" s="332"/>
      <c r="I51" s="332"/>
      <c r="J51" s="332"/>
      <c r="K51" s="334"/>
    </row>
    <row r="52" spans="1:11" ht="12.75" customHeight="1" x14ac:dyDescent="0.2">
      <c r="A52" s="175">
        <v>42</v>
      </c>
      <c r="B52" s="136" t="s">
        <v>55</v>
      </c>
      <c r="C52" s="136">
        <v>20677</v>
      </c>
      <c r="D52" s="136">
        <v>9601</v>
      </c>
      <c r="E52" s="136">
        <v>13935</v>
      </c>
      <c r="F52" s="136">
        <v>5918</v>
      </c>
      <c r="G52" s="332"/>
      <c r="H52" s="332"/>
      <c r="I52" s="332"/>
      <c r="J52" s="332"/>
      <c r="K52" s="232"/>
    </row>
    <row r="53" spans="1:11" ht="12.75" customHeight="1" x14ac:dyDescent="0.2">
      <c r="A53" s="175">
        <v>43</v>
      </c>
      <c r="B53" s="136" t="s">
        <v>56</v>
      </c>
      <c r="C53" s="136">
        <v>2833</v>
      </c>
      <c r="D53" s="136">
        <v>995.89</v>
      </c>
      <c r="E53" s="136">
        <v>2219</v>
      </c>
      <c r="F53" s="136">
        <v>734.36</v>
      </c>
      <c r="G53" s="332"/>
      <c r="H53" s="332"/>
      <c r="I53" s="332"/>
      <c r="J53" s="332"/>
      <c r="K53" s="334"/>
    </row>
    <row r="54" spans="1:11" ht="12.75" customHeight="1" x14ac:dyDescent="0.2">
      <c r="A54" s="175">
        <v>44</v>
      </c>
      <c r="B54" s="136" t="s">
        <v>57</v>
      </c>
      <c r="C54" s="136">
        <v>7294</v>
      </c>
      <c r="D54" s="136">
        <v>3425.09</v>
      </c>
      <c r="E54" s="136">
        <v>4699</v>
      </c>
      <c r="F54" s="136">
        <v>2169.0300000000002</v>
      </c>
      <c r="G54" s="332"/>
      <c r="H54" s="332"/>
      <c r="I54" s="332"/>
      <c r="J54" s="332"/>
      <c r="K54" s="232"/>
    </row>
    <row r="55" spans="1:11" ht="12.75" customHeight="1" x14ac:dyDescent="0.2">
      <c r="A55" s="175">
        <v>45</v>
      </c>
      <c r="B55" s="136" t="s">
        <v>58</v>
      </c>
      <c r="C55" s="136">
        <v>13368</v>
      </c>
      <c r="D55" s="136">
        <v>4551</v>
      </c>
      <c r="E55" s="136">
        <v>12316</v>
      </c>
      <c r="F55" s="136">
        <v>4038</v>
      </c>
      <c r="G55" s="332"/>
      <c r="H55" s="332"/>
      <c r="I55" s="332"/>
      <c r="J55" s="332"/>
      <c r="K55" s="232"/>
    </row>
    <row r="56" spans="1:11" ht="12.75" customHeight="1" x14ac:dyDescent="0.2">
      <c r="A56" s="163"/>
      <c r="B56" s="144" t="s">
        <v>59</v>
      </c>
      <c r="C56" s="144">
        <f t="shared" ref="C56:F56" si="5">SUM(C48:C55)</f>
        <v>76453</v>
      </c>
      <c r="D56" s="144">
        <f t="shared" si="5"/>
        <v>30517.609999999997</v>
      </c>
      <c r="E56" s="144">
        <f t="shared" si="5"/>
        <v>60292</v>
      </c>
      <c r="F56" s="144">
        <f t="shared" si="5"/>
        <v>23413.589999999997</v>
      </c>
      <c r="G56" s="332"/>
      <c r="H56" s="332"/>
      <c r="I56" s="332"/>
      <c r="J56" s="332"/>
      <c r="K56" s="334"/>
    </row>
    <row r="57" spans="1:11" ht="12.75" customHeight="1" x14ac:dyDescent="0.2">
      <c r="A57" s="135"/>
      <c r="B57" s="207" t="s">
        <v>7</v>
      </c>
      <c r="C57" s="144">
        <f t="shared" ref="C57:F57" si="6">C56+C47+C45+C42</f>
        <v>679423</v>
      </c>
      <c r="D57" s="144">
        <f t="shared" si="6"/>
        <v>412312.82</v>
      </c>
      <c r="E57" s="144">
        <f t="shared" si="6"/>
        <v>810385</v>
      </c>
      <c r="F57" s="144">
        <f t="shared" si="6"/>
        <v>471011.03</v>
      </c>
      <c r="G57" s="332"/>
      <c r="H57" s="332"/>
      <c r="I57" s="332"/>
      <c r="J57" s="332"/>
      <c r="K57" s="232"/>
    </row>
    <row r="58" spans="1:11" ht="12.75" customHeight="1" x14ac:dyDescent="0.2">
      <c r="A58" s="232"/>
      <c r="B58" s="232"/>
      <c r="C58" s="220"/>
      <c r="D58" s="221" t="s">
        <v>62</v>
      </c>
      <c r="E58" s="220"/>
      <c r="F58" s="220"/>
      <c r="G58" s="332"/>
      <c r="H58" s="332"/>
      <c r="I58" s="332"/>
      <c r="J58" s="332"/>
      <c r="K58" s="232"/>
    </row>
    <row r="59" spans="1:11" ht="12.75" customHeight="1" x14ac:dyDescent="0.2">
      <c r="A59" s="232"/>
      <c r="B59" s="232"/>
      <c r="C59" s="198"/>
      <c r="D59" s="198"/>
      <c r="E59" s="198"/>
      <c r="F59" s="198"/>
      <c r="G59" s="332"/>
      <c r="H59" s="332"/>
      <c r="I59" s="332"/>
      <c r="J59" s="332"/>
      <c r="K59" s="232"/>
    </row>
    <row r="60" spans="1:11" ht="12.75" customHeight="1" x14ac:dyDescent="0.2">
      <c r="A60" s="232"/>
      <c r="B60" s="232"/>
      <c r="C60" s="220"/>
      <c r="D60" s="220"/>
      <c r="E60" s="220"/>
      <c r="F60" s="220"/>
      <c r="G60" s="332"/>
      <c r="H60" s="332"/>
      <c r="I60" s="332"/>
      <c r="J60" s="332"/>
      <c r="K60" s="232"/>
    </row>
    <row r="61" spans="1:11" ht="12.75" customHeight="1" x14ac:dyDescent="0.2">
      <c r="A61" s="232"/>
      <c r="B61" s="232"/>
      <c r="C61" s="220"/>
      <c r="D61" s="220"/>
      <c r="E61" s="220"/>
      <c r="F61" s="220"/>
      <c r="G61" s="332"/>
      <c r="H61" s="332"/>
      <c r="I61" s="332"/>
      <c r="J61" s="332"/>
      <c r="K61" s="232"/>
    </row>
    <row r="62" spans="1:11" ht="12.75" customHeight="1" x14ac:dyDescent="0.2">
      <c r="A62" s="232"/>
      <c r="B62" s="232"/>
      <c r="C62" s="220"/>
      <c r="D62" s="220"/>
      <c r="E62" s="220"/>
      <c r="F62" s="220"/>
      <c r="G62" s="332"/>
      <c r="H62" s="332"/>
      <c r="I62" s="332"/>
      <c r="J62" s="332"/>
      <c r="K62" s="232"/>
    </row>
    <row r="63" spans="1:11" ht="12.75" customHeight="1" x14ac:dyDescent="0.2">
      <c r="A63" s="232"/>
      <c r="B63" s="232"/>
      <c r="C63" s="220"/>
      <c r="D63" s="220"/>
      <c r="E63" s="220"/>
      <c r="F63" s="220"/>
      <c r="G63" s="332"/>
      <c r="H63" s="332"/>
      <c r="I63" s="332"/>
      <c r="J63" s="332"/>
      <c r="K63" s="232"/>
    </row>
    <row r="64" spans="1:11" ht="12.75" customHeight="1" x14ac:dyDescent="0.2">
      <c r="A64" s="232"/>
      <c r="B64" s="232"/>
      <c r="C64" s="220"/>
      <c r="D64" s="220"/>
      <c r="E64" s="220"/>
      <c r="F64" s="220"/>
      <c r="G64" s="332"/>
      <c r="H64" s="332"/>
      <c r="I64" s="332"/>
      <c r="J64" s="332"/>
      <c r="K64" s="232"/>
    </row>
    <row r="65" spans="1:11" ht="12.75" customHeight="1" x14ac:dyDescent="0.2">
      <c r="A65" s="232"/>
      <c r="B65" s="232"/>
      <c r="C65" s="220"/>
      <c r="D65" s="220"/>
      <c r="E65" s="220"/>
      <c r="F65" s="220"/>
      <c r="G65" s="332"/>
      <c r="H65" s="332"/>
      <c r="I65" s="332"/>
      <c r="J65" s="332"/>
      <c r="K65" s="232"/>
    </row>
    <row r="66" spans="1:11" ht="12.75" customHeight="1" x14ac:dyDescent="0.2">
      <c r="A66" s="232"/>
      <c r="B66" s="232"/>
      <c r="C66" s="220"/>
      <c r="D66" s="220"/>
      <c r="E66" s="220"/>
      <c r="F66" s="220"/>
      <c r="G66" s="332"/>
      <c r="H66" s="332"/>
      <c r="I66" s="332"/>
      <c r="J66" s="332"/>
      <c r="K66" s="232"/>
    </row>
    <row r="67" spans="1:11" ht="12.75" customHeight="1" x14ac:dyDescent="0.2">
      <c r="A67" s="232"/>
      <c r="B67" s="232"/>
      <c r="C67" s="220"/>
      <c r="D67" s="220"/>
      <c r="E67" s="220"/>
      <c r="F67" s="220"/>
      <c r="G67" s="332"/>
      <c r="H67" s="332"/>
      <c r="I67" s="332"/>
      <c r="J67" s="332"/>
      <c r="K67" s="232"/>
    </row>
    <row r="68" spans="1:11" ht="12.75" customHeight="1" x14ac:dyDescent="0.2">
      <c r="A68" s="232"/>
      <c r="B68" s="232"/>
      <c r="C68" s="220"/>
      <c r="D68" s="220"/>
      <c r="E68" s="220"/>
      <c r="F68" s="220"/>
      <c r="G68" s="332"/>
      <c r="H68" s="332"/>
      <c r="I68" s="332"/>
      <c r="J68" s="332"/>
      <c r="K68" s="232"/>
    </row>
    <row r="69" spans="1:11" ht="12.75" customHeight="1" x14ac:dyDescent="0.2">
      <c r="A69" s="232"/>
      <c r="B69" s="232"/>
      <c r="C69" s="220"/>
      <c r="D69" s="220"/>
      <c r="E69" s="220"/>
      <c r="F69" s="220"/>
      <c r="G69" s="332"/>
      <c r="H69" s="332"/>
      <c r="I69" s="332"/>
      <c r="J69" s="332"/>
      <c r="K69" s="232"/>
    </row>
    <row r="70" spans="1:11" ht="12.75" customHeight="1" x14ac:dyDescent="0.2">
      <c r="A70" s="232"/>
      <c r="B70" s="232"/>
      <c r="C70" s="220"/>
      <c r="D70" s="220"/>
      <c r="E70" s="220"/>
      <c r="F70" s="220"/>
      <c r="G70" s="332"/>
      <c r="H70" s="332"/>
      <c r="I70" s="332"/>
      <c r="J70" s="332"/>
      <c r="K70" s="232"/>
    </row>
    <row r="71" spans="1:11" ht="12.75" customHeight="1" x14ac:dyDescent="0.2">
      <c r="A71" s="232"/>
      <c r="B71" s="232"/>
      <c r="C71" s="220"/>
      <c r="D71" s="220"/>
      <c r="E71" s="220"/>
      <c r="F71" s="220"/>
      <c r="G71" s="332"/>
      <c r="H71" s="332"/>
      <c r="I71" s="332"/>
      <c r="J71" s="332"/>
      <c r="K71" s="232"/>
    </row>
    <row r="72" spans="1:11" ht="12.75" customHeight="1" x14ac:dyDescent="0.2">
      <c r="A72" s="232"/>
      <c r="B72" s="232"/>
      <c r="C72" s="220"/>
      <c r="D72" s="220"/>
      <c r="E72" s="220"/>
      <c r="F72" s="220"/>
      <c r="G72" s="332"/>
      <c r="H72" s="332"/>
      <c r="I72" s="332"/>
      <c r="J72" s="332"/>
      <c r="K72" s="232"/>
    </row>
    <row r="73" spans="1:11" ht="12.75" customHeight="1" x14ac:dyDescent="0.2">
      <c r="A73" s="232"/>
      <c r="B73" s="232"/>
      <c r="C73" s="220"/>
      <c r="D73" s="220"/>
      <c r="E73" s="220"/>
      <c r="F73" s="220"/>
      <c r="G73" s="332"/>
      <c r="H73" s="332"/>
      <c r="I73" s="332"/>
      <c r="J73" s="332"/>
      <c r="K73" s="232"/>
    </row>
    <row r="74" spans="1:11" ht="12.75" customHeight="1" x14ac:dyDescent="0.2">
      <c r="A74" s="232"/>
      <c r="B74" s="232"/>
      <c r="C74" s="220"/>
      <c r="D74" s="220"/>
      <c r="E74" s="220"/>
      <c r="F74" s="220"/>
      <c r="G74" s="332"/>
      <c r="H74" s="332"/>
      <c r="I74" s="332"/>
      <c r="J74" s="332"/>
      <c r="K74" s="232"/>
    </row>
    <row r="75" spans="1:11" ht="12.75" customHeight="1" x14ac:dyDescent="0.2">
      <c r="A75" s="232"/>
      <c r="B75" s="232"/>
      <c r="C75" s="220"/>
      <c r="D75" s="220"/>
      <c r="E75" s="220"/>
      <c r="F75" s="220"/>
      <c r="G75" s="332"/>
      <c r="H75" s="332"/>
      <c r="I75" s="332"/>
      <c r="J75" s="332"/>
      <c r="K75" s="232"/>
    </row>
    <row r="76" spans="1:11" ht="12.75" customHeight="1" x14ac:dyDescent="0.2">
      <c r="A76" s="232"/>
      <c r="B76" s="232"/>
      <c r="C76" s="220"/>
      <c r="D76" s="220"/>
      <c r="E76" s="220"/>
      <c r="F76" s="220"/>
      <c r="G76" s="332"/>
      <c r="H76" s="332"/>
      <c r="I76" s="332"/>
      <c r="J76" s="332"/>
      <c r="K76" s="232"/>
    </row>
    <row r="77" spans="1:11" ht="12.75" customHeight="1" x14ac:dyDescent="0.2">
      <c r="A77" s="232"/>
      <c r="B77" s="232"/>
      <c r="C77" s="220"/>
      <c r="D77" s="220"/>
      <c r="E77" s="220"/>
      <c r="F77" s="220"/>
      <c r="G77" s="332"/>
      <c r="H77" s="332"/>
      <c r="I77" s="332"/>
      <c r="J77" s="332"/>
      <c r="K77" s="232"/>
    </row>
    <row r="78" spans="1:11" ht="12.75" customHeight="1" x14ac:dyDescent="0.2">
      <c r="A78" s="232"/>
      <c r="B78" s="232"/>
      <c r="C78" s="220"/>
      <c r="D78" s="220"/>
      <c r="E78" s="220"/>
      <c r="F78" s="220"/>
      <c r="G78" s="332"/>
      <c r="H78" s="332"/>
      <c r="I78" s="332"/>
      <c r="J78" s="332"/>
      <c r="K78" s="232"/>
    </row>
    <row r="79" spans="1:11" ht="12.75" customHeight="1" x14ac:dyDescent="0.2">
      <c r="A79" s="232"/>
      <c r="B79" s="232"/>
      <c r="C79" s="220"/>
      <c r="D79" s="220"/>
      <c r="E79" s="220"/>
      <c r="F79" s="220"/>
      <c r="G79" s="332"/>
      <c r="H79" s="332"/>
      <c r="I79" s="332"/>
      <c r="J79" s="332"/>
      <c r="K79" s="232"/>
    </row>
    <row r="80" spans="1:11" ht="12.75" customHeight="1" x14ac:dyDescent="0.2">
      <c r="A80" s="232"/>
      <c r="B80" s="232"/>
      <c r="C80" s="220"/>
      <c r="D80" s="220"/>
      <c r="E80" s="220"/>
      <c r="F80" s="220"/>
      <c r="G80" s="332"/>
      <c r="H80" s="332"/>
      <c r="I80" s="332"/>
      <c r="J80" s="332"/>
      <c r="K80" s="232"/>
    </row>
    <row r="81" spans="1:11" ht="12.75" customHeight="1" x14ac:dyDescent="0.2">
      <c r="A81" s="232"/>
      <c r="B81" s="232"/>
      <c r="C81" s="220"/>
      <c r="D81" s="220"/>
      <c r="E81" s="220"/>
      <c r="F81" s="220"/>
      <c r="G81" s="332"/>
      <c r="H81" s="332"/>
      <c r="I81" s="332"/>
      <c r="J81" s="332"/>
      <c r="K81" s="232"/>
    </row>
    <row r="82" spans="1:11" ht="12.75" customHeight="1" x14ac:dyDescent="0.2">
      <c r="A82" s="232"/>
      <c r="B82" s="232"/>
      <c r="C82" s="220"/>
      <c r="D82" s="220"/>
      <c r="E82" s="220"/>
      <c r="F82" s="220"/>
      <c r="G82" s="332"/>
      <c r="H82" s="332"/>
      <c r="I82" s="332"/>
      <c r="J82" s="332"/>
      <c r="K82" s="232"/>
    </row>
    <row r="83" spans="1:11" ht="12.75" customHeight="1" x14ac:dyDescent="0.2">
      <c r="A83" s="232"/>
      <c r="B83" s="232"/>
      <c r="C83" s="220"/>
      <c r="D83" s="220"/>
      <c r="E83" s="220"/>
      <c r="F83" s="220"/>
      <c r="G83" s="332"/>
      <c r="H83" s="332"/>
      <c r="I83" s="332"/>
      <c r="J83" s="332"/>
      <c r="K83" s="232"/>
    </row>
    <row r="84" spans="1:11" ht="12.75" customHeight="1" x14ac:dyDescent="0.2">
      <c r="A84" s="232"/>
      <c r="B84" s="232"/>
      <c r="C84" s="220"/>
      <c r="D84" s="220"/>
      <c r="E84" s="220"/>
      <c r="F84" s="220"/>
      <c r="G84" s="332"/>
      <c r="H84" s="332"/>
      <c r="I84" s="332"/>
      <c r="J84" s="332"/>
      <c r="K84" s="232"/>
    </row>
    <row r="85" spans="1:11" ht="12.75" customHeight="1" x14ac:dyDescent="0.2">
      <c r="A85" s="232"/>
      <c r="B85" s="232"/>
      <c r="C85" s="220"/>
      <c r="D85" s="220"/>
      <c r="E85" s="220"/>
      <c r="F85" s="220"/>
      <c r="G85" s="332"/>
      <c r="H85" s="332"/>
      <c r="I85" s="332"/>
      <c r="J85" s="332"/>
      <c r="K85" s="232"/>
    </row>
    <row r="86" spans="1:11" ht="12.75" customHeight="1" x14ac:dyDescent="0.2">
      <c r="A86" s="232"/>
      <c r="B86" s="232"/>
      <c r="C86" s="220"/>
      <c r="D86" s="220"/>
      <c r="E86" s="220"/>
      <c r="F86" s="220"/>
      <c r="G86" s="332"/>
      <c r="H86" s="332"/>
      <c r="I86" s="332"/>
      <c r="J86" s="332"/>
      <c r="K86" s="232"/>
    </row>
    <row r="87" spans="1:11" ht="12.75" customHeight="1" x14ac:dyDescent="0.2">
      <c r="A87" s="232"/>
      <c r="B87" s="232"/>
      <c r="C87" s="220"/>
      <c r="D87" s="220"/>
      <c r="E87" s="220"/>
      <c r="F87" s="220"/>
      <c r="G87" s="332"/>
      <c r="H87" s="332"/>
      <c r="I87" s="332"/>
      <c r="J87" s="332"/>
      <c r="K87" s="232"/>
    </row>
    <row r="88" spans="1:11" ht="12.75" customHeight="1" x14ac:dyDescent="0.2">
      <c r="A88" s="232"/>
      <c r="B88" s="232"/>
      <c r="C88" s="220"/>
      <c r="D88" s="220"/>
      <c r="E88" s="220"/>
      <c r="F88" s="220"/>
      <c r="G88" s="332"/>
      <c r="H88" s="332"/>
      <c r="I88" s="332"/>
      <c r="J88" s="332"/>
      <c r="K88" s="232"/>
    </row>
    <row r="89" spans="1:11" ht="12.75" customHeight="1" x14ac:dyDescent="0.2">
      <c r="A89" s="232"/>
      <c r="B89" s="232"/>
      <c r="C89" s="220"/>
      <c r="D89" s="220"/>
      <c r="E89" s="220"/>
      <c r="F89" s="220"/>
      <c r="G89" s="332"/>
      <c r="H89" s="332"/>
      <c r="I89" s="332"/>
      <c r="J89" s="332"/>
      <c r="K89" s="232"/>
    </row>
    <row r="90" spans="1:11" ht="12.75" customHeight="1" x14ac:dyDescent="0.2">
      <c r="A90" s="232"/>
      <c r="B90" s="232"/>
      <c r="C90" s="220"/>
      <c r="D90" s="220"/>
      <c r="E90" s="220"/>
      <c r="F90" s="220"/>
      <c r="G90" s="332"/>
      <c r="H90" s="332"/>
      <c r="I90" s="332"/>
      <c r="J90" s="332"/>
      <c r="K90" s="232"/>
    </row>
    <row r="91" spans="1:11" ht="12.75" customHeight="1" x14ac:dyDescent="0.2">
      <c r="A91" s="232"/>
      <c r="B91" s="232"/>
      <c r="C91" s="220"/>
      <c r="D91" s="220"/>
      <c r="E91" s="220"/>
      <c r="F91" s="220"/>
      <c r="G91" s="332"/>
      <c r="H91" s="332"/>
      <c r="I91" s="332"/>
      <c r="J91" s="332"/>
      <c r="K91" s="232"/>
    </row>
    <row r="92" spans="1:11" ht="12.75" customHeight="1" x14ac:dyDescent="0.2">
      <c r="A92" s="232"/>
      <c r="B92" s="232"/>
      <c r="C92" s="220"/>
      <c r="D92" s="220"/>
      <c r="E92" s="220"/>
      <c r="F92" s="220"/>
      <c r="G92" s="332"/>
      <c r="H92" s="332"/>
      <c r="I92" s="332"/>
      <c r="J92" s="332"/>
      <c r="K92" s="232"/>
    </row>
    <row r="93" spans="1:11" ht="12.75" customHeight="1" x14ac:dyDescent="0.2">
      <c r="A93" s="232"/>
      <c r="B93" s="232"/>
      <c r="C93" s="220"/>
      <c r="D93" s="220"/>
      <c r="E93" s="220"/>
      <c r="F93" s="220"/>
      <c r="G93" s="332"/>
      <c r="H93" s="332"/>
      <c r="I93" s="332"/>
      <c r="J93" s="332"/>
      <c r="K93" s="232"/>
    </row>
    <row r="94" spans="1:11" ht="12.75" customHeight="1" x14ac:dyDescent="0.2">
      <c r="A94" s="232"/>
      <c r="B94" s="232"/>
      <c r="C94" s="220"/>
      <c r="D94" s="220"/>
      <c r="E94" s="220"/>
      <c r="F94" s="220"/>
      <c r="G94" s="332"/>
      <c r="H94" s="332"/>
      <c r="I94" s="332"/>
      <c r="J94" s="332"/>
      <c r="K94" s="232"/>
    </row>
    <row r="95" spans="1:11" ht="12.75" customHeight="1" x14ac:dyDescent="0.2">
      <c r="A95" s="232"/>
      <c r="B95" s="232"/>
      <c r="C95" s="220"/>
      <c r="D95" s="220"/>
      <c r="E95" s="220"/>
      <c r="F95" s="220"/>
      <c r="G95" s="332"/>
      <c r="H95" s="332"/>
      <c r="I95" s="332"/>
      <c r="J95" s="332"/>
      <c r="K95" s="232"/>
    </row>
    <row r="96" spans="1:11" ht="12.75" customHeight="1" x14ac:dyDescent="0.2">
      <c r="A96" s="232"/>
      <c r="B96" s="232"/>
      <c r="C96" s="220"/>
      <c r="D96" s="220"/>
      <c r="E96" s="220"/>
      <c r="F96" s="220"/>
      <c r="G96" s="332"/>
      <c r="H96" s="332"/>
      <c r="I96" s="332"/>
      <c r="J96" s="332"/>
      <c r="K96" s="232"/>
    </row>
    <row r="97" spans="1:11" ht="12.75" customHeight="1" x14ac:dyDescent="0.2">
      <c r="A97" s="232"/>
      <c r="B97" s="232"/>
      <c r="C97" s="220"/>
      <c r="D97" s="220"/>
      <c r="E97" s="220"/>
      <c r="F97" s="220"/>
      <c r="G97" s="332"/>
      <c r="H97" s="332"/>
      <c r="I97" s="332"/>
      <c r="J97" s="332"/>
      <c r="K97" s="232"/>
    </row>
    <row r="98" spans="1:11" ht="12.75" customHeight="1" x14ac:dyDescent="0.2">
      <c r="A98" s="232"/>
      <c r="B98" s="232"/>
      <c r="C98" s="220"/>
      <c r="D98" s="220"/>
      <c r="E98" s="220"/>
      <c r="F98" s="220"/>
      <c r="G98" s="332"/>
      <c r="H98" s="332"/>
      <c r="I98" s="332"/>
      <c r="J98" s="332"/>
      <c r="K98" s="232"/>
    </row>
    <row r="99" spans="1:11" ht="12.75" customHeight="1" x14ac:dyDescent="0.2">
      <c r="A99" s="232"/>
      <c r="B99" s="232"/>
      <c r="C99" s="220"/>
      <c r="D99" s="220"/>
      <c r="E99" s="220"/>
      <c r="F99" s="220"/>
      <c r="G99" s="332"/>
      <c r="H99" s="332"/>
      <c r="I99" s="332"/>
      <c r="J99" s="332"/>
      <c r="K99" s="232"/>
    </row>
    <row r="100" spans="1:11" ht="12.75" customHeight="1" x14ac:dyDescent="0.2">
      <c r="A100" s="232"/>
      <c r="B100" s="232"/>
      <c r="C100" s="220"/>
      <c r="D100" s="220"/>
      <c r="E100" s="220"/>
      <c r="F100" s="220"/>
      <c r="G100" s="332"/>
      <c r="H100" s="332"/>
      <c r="I100" s="332"/>
      <c r="J100" s="332"/>
      <c r="K100" s="232"/>
    </row>
  </sheetData>
  <mergeCells count="6">
    <mergeCell ref="A1:F1"/>
    <mergeCell ref="B3:D3"/>
    <mergeCell ref="A4:A5"/>
    <mergeCell ref="B4:B5"/>
    <mergeCell ref="C4:D4"/>
    <mergeCell ref="E4:F4"/>
  </mergeCells>
  <conditionalFormatting sqref="H6:J58 G1:H100">
    <cfRule type="cellIs" dxfId="3" priority="2" operator="greaterThan">
      <formula>100</formula>
    </cfRule>
  </conditionalFormatting>
  <conditionalFormatting sqref="H6:J58 G1:H100">
    <cfRule type="cellIs" dxfId="2" priority="3" operator="greaterThan">
      <formula>100</formula>
    </cfRule>
  </conditionalFormatting>
  <conditionalFormatting sqref="G1:J100">
    <cfRule type="cellIs" dxfId="1" priority="4" operator="greaterThan">
      <formula>100</formula>
    </cfRule>
  </conditionalFormatting>
  <conditionalFormatting sqref="G1:H1048576">
    <cfRule type="cellIs" dxfId="0" priority="1" operator="greaterThan">
      <formula>100</formula>
    </cfRule>
  </conditionalFormatting>
  <pageMargins left="1.2" right="0.7" top="0.25" bottom="0.25" header="0" footer="0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100"/>
  <sheetViews>
    <sheetView zoomScaleNormal="100" workbookViewId="0">
      <selection activeCell="J8" sqref="J8"/>
    </sheetView>
  </sheetViews>
  <sheetFormatPr defaultColWidth="14.42578125" defaultRowHeight="15" customHeight="1" x14ac:dyDescent="0.2"/>
  <cols>
    <col min="1" max="1" width="5.140625" style="83" customWidth="1"/>
    <col min="2" max="2" width="24.42578125" style="83" customWidth="1"/>
    <col min="3" max="3" width="10.5703125" style="83" customWidth="1"/>
    <col min="4" max="4" width="10.28515625" style="83" customWidth="1"/>
    <col min="5" max="5" width="10.42578125" style="83" customWidth="1"/>
    <col min="6" max="6" width="10.7109375" style="83" customWidth="1"/>
    <col min="7" max="7" width="10" style="83" customWidth="1"/>
    <col min="8" max="8" width="10.140625" style="83" customWidth="1"/>
    <col min="9" max="9" width="9.140625" style="83" customWidth="1"/>
    <col min="10" max="16384" width="14.42578125" style="83"/>
  </cols>
  <sheetData>
    <row r="1" spans="1:9" ht="18.75" customHeight="1" x14ac:dyDescent="0.2">
      <c r="A1" s="465" t="s">
        <v>279</v>
      </c>
      <c r="B1" s="400"/>
      <c r="C1" s="400"/>
      <c r="D1" s="400"/>
      <c r="E1" s="400"/>
      <c r="F1" s="400"/>
      <c r="G1" s="400"/>
      <c r="H1" s="400"/>
      <c r="I1" s="82"/>
    </row>
    <row r="2" spans="1:9" ht="12.75" customHeight="1" x14ac:dyDescent="0.2">
      <c r="A2" s="297"/>
      <c r="B2" s="297"/>
      <c r="C2" s="297"/>
      <c r="D2" s="297"/>
      <c r="E2" s="297"/>
      <c r="F2" s="297"/>
      <c r="G2" s="297"/>
      <c r="H2" s="297"/>
      <c r="I2" s="82"/>
    </row>
    <row r="3" spans="1:9" ht="12.75" customHeight="1" x14ac:dyDescent="0.2">
      <c r="A3" s="298"/>
      <c r="B3" s="500" t="s">
        <v>64</v>
      </c>
      <c r="C3" s="478"/>
      <c r="D3" s="478"/>
      <c r="E3" s="299"/>
      <c r="F3" s="299"/>
      <c r="G3" s="82"/>
      <c r="H3" s="253" t="s">
        <v>280</v>
      </c>
      <c r="I3" s="82"/>
    </row>
    <row r="4" spans="1:9" ht="54.75" customHeight="1" x14ac:dyDescent="0.2">
      <c r="A4" s="407" t="s">
        <v>72</v>
      </c>
      <c r="B4" s="479" t="s">
        <v>3</v>
      </c>
      <c r="C4" s="479" t="s">
        <v>281</v>
      </c>
      <c r="D4" s="501"/>
      <c r="E4" s="479" t="s">
        <v>282</v>
      </c>
      <c r="F4" s="501"/>
      <c r="G4" s="381" t="s">
        <v>1019</v>
      </c>
      <c r="H4" s="398"/>
      <c r="I4" s="82"/>
    </row>
    <row r="5" spans="1:9" ht="12.75" customHeight="1" x14ac:dyDescent="0.2">
      <c r="A5" s="402"/>
      <c r="B5" s="480"/>
      <c r="C5" s="135" t="s">
        <v>95</v>
      </c>
      <c r="D5" s="135" t="s">
        <v>96</v>
      </c>
      <c r="E5" s="135" t="s">
        <v>95</v>
      </c>
      <c r="F5" s="135" t="s">
        <v>96</v>
      </c>
      <c r="G5" s="135" t="s">
        <v>95</v>
      </c>
      <c r="H5" s="135" t="s">
        <v>96</v>
      </c>
      <c r="I5" s="82"/>
    </row>
    <row r="6" spans="1:9" ht="12.75" customHeight="1" x14ac:dyDescent="0.2">
      <c r="A6" s="175">
        <v>1</v>
      </c>
      <c r="B6" s="136" t="s">
        <v>9</v>
      </c>
      <c r="C6" s="136">
        <v>76412</v>
      </c>
      <c r="D6" s="136">
        <v>161214</v>
      </c>
      <c r="E6" s="136">
        <v>32142</v>
      </c>
      <c r="F6" s="136">
        <v>26451</v>
      </c>
      <c r="G6" s="136">
        <v>13013</v>
      </c>
      <c r="H6" s="136">
        <v>30387</v>
      </c>
      <c r="I6" s="82"/>
    </row>
    <row r="7" spans="1:9" ht="12.75" customHeight="1" x14ac:dyDescent="0.2">
      <c r="A7" s="175">
        <v>2</v>
      </c>
      <c r="B7" s="136" t="s">
        <v>10</v>
      </c>
      <c r="C7" s="136">
        <v>149884</v>
      </c>
      <c r="D7" s="136">
        <v>260701</v>
      </c>
      <c r="E7" s="136">
        <v>51713</v>
      </c>
      <c r="F7" s="136">
        <v>14931</v>
      </c>
      <c r="G7" s="136">
        <v>77518</v>
      </c>
      <c r="H7" s="136">
        <v>109085</v>
      </c>
      <c r="I7" s="82"/>
    </row>
    <row r="8" spans="1:9" ht="12.75" customHeight="1" x14ac:dyDescent="0.2">
      <c r="A8" s="175">
        <v>3</v>
      </c>
      <c r="B8" s="136" t="s">
        <v>11</v>
      </c>
      <c r="C8" s="136">
        <v>23357</v>
      </c>
      <c r="D8" s="136">
        <v>48649</v>
      </c>
      <c r="E8" s="136">
        <v>9496</v>
      </c>
      <c r="F8" s="136">
        <v>3097</v>
      </c>
      <c r="G8" s="136">
        <v>13216</v>
      </c>
      <c r="H8" s="136">
        <v>23659</v>
      </c>
      <c r="I8" s="82"/>
    </row>
    <row r="9" spans="1:9" ht="12.75" customHeight="1" x14ac:dyDescent="0.2">
      <c r="A9" s="175">
        <v>4</v>
      </c>
      <c r="B9" s="136" t="s">
        <v>12</v>
      </c>
      <c r="C9" s="136">
        <v>48239</v>
      </c>
      <c r="D9" s="136">
        <v>153652</v>
      </c>
      <c r="E9" s="136">
        <v>20924</v>
      </c>
      <c r="F9" s="136">
        <v>9343</v>
      </c>
      <c r="G9" s="136">
        <v>21895</v>
      </c>
      <c r="H9" s="136">
        <v>63952</v>
      </c>
      <c r="I9" s="82"/>
    </row>
    <row r="10" spans="1:9" ht="12.75" customHeight="1" x14ac:dyDescent="0.2">
      <c r="A10" s="175">
        <v>5</v>
      </c>
      <c r="B10" s="136" t="s">
        <v>13</v>
      </c>
      <c r="C10" s="136">
        <v>109102</v>
      </c>
      <c r="D10" s="136">
        <v>200410</v>
      </c>
      <c r="E10" s="136">
        <v>9020</v>
      </c>
      <c r="F10" s="136">
        <v>8372</v>
      </c>
      <c r="G10" s="136">
        <v>53752</v>
      </c>
      <c r="H10" s="136">
        <v>66375</v>
      </c>
      <c r="I10" s="82"/>
    </row>
    <row r="11" spans="1:9" ht="12.75" customHeight="1" x14ac:dyDescent="0.2">
      <c r="A11" s="175">
        <v>6</v>
      </c>
      <c r="B11" s="136" t="s">
        <v>14</v>
      </c>
      <c r="C11" s="136">
        <v>36040</v>
      </c>
      <c r="D11" s="136">
        <v>75451</v>
      </c>
      <c r="E11" s="136">
        <v>21417</v>
      </c>
      <c r="F11" s="136">
        <v>18204</v>
      </c>
      <c r="G11" s="136">
        <v>9744</v>
      </c>
      <c r="H11" s="136">
        <v>19006</v>
      </c>
      <c r="I11" s="300"/>
    </row>
    <row r="12" spans="1:9" ht="12.75" customHeight="1" x14ac:dyDescent="0.2">
      <c r="A12" s="175">
        <v>7</v>
      </c>
      <c r="B12" s="136" t="s">
        <v>15</v>
      </c>
      <c r="C12" s="136">
        <v>5530</v>
      </c>
      <c r="D12" s="136">
        <v>16612.18</v>
      </c>
      <c r="E12" s="136">
        <v>1932</v>
      </c>
      <c r="F12" s="136">
        <v>1508</v>
      </c>
      <c r="G12" s="136">
        <v>416</v>
      </c>
      <c r="H12" s="136">
        <v>281</v>
      </c>
      <c r="I12" s="82"/>
    </row>
    <row r="13" spans="1:9" ht="12.75" customHeight="1" x14ac:dyDescent="0.2">
      <c r="A13" s="175">
        <v>8</v>
      </c>
      <c r="B13" s="136" t="s">
        <v>16</v>
      </c>
      <c r="C13" s="136">
        <v>3761</v>
      </c>
      <c r="D13" s="136">
        <v>9465</v>
      </c>
      <c r="E13" s="136">
        <v>1817</v>
      </c>
      <c r="F13" s="136">
        <v>357</v>
      </c>
      <c r="G13" s="136">
        <v>614</v>
      </c>
      <c r="H13" s="136">
        <v>1507</v>
      </c>
      <c r="I13" s="82"/>
    </row>
    <row r="14" spans="1:9" ht="12.75" customHeight="1" x14ac:dyDescent="0.2">
      <c r="A14" s="175">
        <v>9</v>
      </c>
      <c r="B14" s="136" t="s">
        <v>17</v>
      </c>
      <c r="C14" s="136">
        <v>78640</v>
      </c>
      <c r="D14" s="136">
        <v>43091</v>
      </c>
      <c r="E14" s="136">
        <v>45611</v>
      </c>
      <c r="F14" s="136">
        <v>36511</v>
      </c>
      <c r="G14" s="136">
        <v>5372</v>
      </c>
      <c r="H14" s="136">
        <v>14528</v>
      </c>
      <c r="I14" s="82"/>
    </row>
    <row r="15" spans="1:9" ht="12.75" customHeight="1" x14ac:dyDescent="0.2">
      <c r="A15" s="175">
        <v>10</v>
      </c>
      <c r="B15" s="136" t="s">
        <v>18</v>
      </c>
      <c r="C15" s="136">
        <v>278610</v>
      </c>
      <c r="D15" s="136">
        <v>879241</v>
      </c>
      <c r="E15" s="136">
        <v>43342</v>
      </c>
      <c r="F15" s="136">
        <v>18491</v>
      </c>
      <c r="G15" s="136">
        <v>123390</v>
      </c>
      <c r="H15" s="136">
        <v>268510</v>
      </c>
      <c r="I15" s="82"/>
    </row>
    <row r="16" spans="1:9" ht="12.75" customHeight="1" x14ac:dyDescent="0.2">
      <c r="A16" s="175">
        <v>11</v>
      </c>
      <c r="B16" s="136" t="s">
        <v>19</v>
      </c>
      <c r="C16" s="136">
        <v>19485</v>
      </c>
      <c r="D16" s="136">
        <v>45302</v>
      </c>
      <c r="E16" s="136">
        <v>6500</v>
      </c>
      <c r="F16" s="136">
        <v>2083</v>
      </c>
      <c r="G16" s="136">
        <v>3175</v>
      </c>
      <c r="H16" s="136">
        <v>8214</v>
      </c>
      <c r="I16" s="82"/>
    </row>
    <row r="17" spans="1:9" ht="12.75" customHeight="1" x14ac:dyDescent="0.2">
      <c r="A17" s="175">
        <v>12</v>
      </c>
      <c r="B17" s="136" t="s">
        <v>20</v>
      </c>
      <c r="C17" s="136">
        <v>62320</v>
      </c>
      <c r="D17" s="136">
        <v>149277</v>
      </c>
      <c r="E17" s="136">
        <v>24174</v>
      </c>
      <c r="F17" s="136">
        <v>7582</v>
      </c>
      <c r="G17" s="136">
        <v>18722</v>
      </c>
      <c r="H17" s="136">
        <v>47448</v>
      </c>
      <c r="I17" s="82"/>
    </row>
    <row r="18" spans="1:9" ht="12.75" customHeight="1" x14ac:dyDescent="0.2">
      <c r="A18" s="163"/>
      <c r="B18" s="144" t="s">
        <v>21</v>
      </c>
      <c r="C18" s="144">
        <f t="shared" ref="C18:H18" si="0">SUM(C6:C17)</f>
        <v>891380</v>
      </c>
      <c r="D18" s="144">
        <f t="shared" si="0"/>
        <v>2043065.1800000002</v>
      </c>
      <c r="E18" s="144">
        <f t="shared" si="0"/>
        <v>268088</v>
      </c>
      <c r="F18" s="144">
        <f t="shared" si="0"/>
        <v>146930</v>
      </c>
      <c r="G18" s="144">
        <f t="shared" si="0"/>
        <v>340827</v>
      </c>
      <c r="H18" s="144">
        <f t="shared" si="0"/>
        <v>652952</v>
      </c>
      <c r="I18" s="85"/>
    </row>
    <row r="19" spans="1:9" ht="12.75" customHeight="1" x14ac:dyDescent="0.2">
      <c r="A19" s="175">
        <v>13</v>
      </c>
      <c r="B19" s="136" t="s">
        <v>22</v>
      </c>
      <c r="C19" s="136">
        <v>96640</v>
      </c>
      <c r="D19" s="136">
        <v>91943.75</v>
      </c>
      <c r="E19" s="136">
        <v>85301</v>
      </c>
      <c r="F19" s="136">
        <v>20759.28</v>
      </c>
      <c r="G19" s="136">
        <v>11581</v>
      </c>
      <c r="H19" s="136">
        <v>31305.53</v>
      </c>
      <c r="I19" s="82"/>
    </row>
    <row r="20" spans="1:9" ht="12.75" customHeight="1" x14ac:dyDescent="0.2">
      <c r="A20" s="175">
        <v>14</v>
      </c>
      <c r="B20" s="136" t="s">
        <v>23</v>
      </c>
      <c r="C20" s="136">
        <v>570598</v>
      </c>
      <c r="D20" s="136">
        <v>270694.28000000003</v>
      </c>
      <c r="E20" s="136">
        <v>0</v>
      </c>
      <c r="F20" s="136">
        <v>0</v>
      </c>
      <c r="G20" s="136">
        <v>319392</v>
      </c>
      <c r="H20" s="136">
        <v>188592.27</v>
      </c>
      <c r="I20" s="82"/>
    </row>
    <row r="21" spans="1:9" ht="12.75" customHeight="1" x14ac:dyDescent="0.2">
      <c r="A21" s="175">
        <v>15</v>
      </c>
      <c r="B21" s="136" t="s">
        <v>24</v>
      </c>
      <c r="C21" s="136">
        <v>128</v>
      </c>
      <c r="D21" s="136">
        <v>157</v>
      </c>
      <c r="E21" s="136">
        <v>52</v>
      </c>
      <c r="F21" s="136">
        <v>47.32</v>
      </c>
      <c r="G21" s="136">
        <v>59</v>
      </c>
      <c r="H21" s="136">
        <v>58.72</v>
      </c>
      <c r="I21" s="82"/>
    </row>
    <row r="22" spans="1:9" ht="12.75" customHeight="1" x14ac:dyDescent="0.2">
      <c r="A22" s="175">
        <v>16</v>
      </c>
      <c r="B22" s="136" t="s">
        <v>25</v>
      </c>
      <c r="C22" s="136">
        <v>21</v>
      </c>
      <c r="D22" s="136">
        <v>31</v>
      </c>
      <c r="E22" s="136">
        <v>0</v>
      </c>
      <c r="F22" s="136">
        <v>0</v>
      </c>
      <c r="G22" s="136">
        <v>19</v>
      </c>
      <c r="H22" s="136">
        <v>21</v>
      </c>
      <c r="I22" s="82"/>
    </row>
    <row r="23" spans="1:9" ht="12.75" customHeight="1" x14ac:dyDescent="0.2">
      <c r="A23" s="175">
        <v>17</v>
      </c>
      <c r="B23" s="136" t="s">
        <v>26</v>
      </c>
      <c r="C23" s="136">
        <v>61569</v>
      </c>
      <c r="D23" s="136">
        <v>10367</v>
      </c>
      <c r="E23" s="136">
        <v>0</v>
      </c>
      <c r="F23" s="136">
        <v>0</v>
      </c>
      <c r="G23" s="136">
        <v>965</v>
      </c>
      <c r="H23" s="136">
        <v>540</v>
      </c>
      <c r="I23" s="82"/>
    </row>
    <row r="24" spans="1:9" ht="12.75" customHeight="1" x14ac:dyDescent="0.2">
      <c r="A24" s="175">
        <v>18</v>
      </c>
      <c r="B24" s="136" t="s">
        <v>27</v>
      </c>
      <c r="C24" s="136">
        <v>52</v>
      </c>
      <c r="D24" s="136">
        <v>66</v>
      </c>
      <c r="E24" s="136">
        <v>30</v>
      </c>
      <c r="F24" s="136">
        <v>25</v>
      </c>
      <c r="G24" s="136">
        <v>52</v>
      </c>
      <c r="H24" s="136">
        <v>66</v>
      </c>
      <c r="I24" s="85"/>
    </row>
    <row r="25" spans="1:9" ht="12.75" customHeight="1" x14ac:dyDescent="0.2">
      <c r="A25" s="175">
        <v>19</v>
      </c>
      <c r="B25" s="136" t="s">
        <v>28</v>
      </c>
      <c r="C25" s="136">
        <v>2049</v>
      </c>
      <c r="D25" s="136">
        <v>4585</v>
      </c>
      <c r="E25" s="136">
        <v>0</v>
      </c>
      <c r="F25" s="136">
        <v>0</v>
      </c>
      <c r="G25" s="136">
        <v>1797</v>
      </c>
      <c r="H25" s="136">
        <v>3464</v>
      </c>
      <c r="I25" s="82"/>
    </row>
    <row r="26" spans="1:9" ht="12.75" customHeight="1" x14ac:dyDescent="0.2">
      <c r="A26" s="175">
        <v>20</v>
      </c>
      <c r="B26" s="136" t="s">
        <v>29</v>
      </c>
      <c r="C26" s="136">
        <v>327336</v>
      </c>
      <c r="D26" s="136">
        <v>114518.5</v>
      </c>
      <c r="E26" s="136">
        <v>246604</v>
      </c>
      <c r="F26" s="136">
        <v>44978.11</v>
      </c>
      <c r="G26" s="136">
        <v>104368</v>
      </c>
      <c r="H26" s="136">
        <v>52961.66</v>
      </c>
      <c r="I26" s="82"/>
    </row>
    <row r="27" spans="1:9" ht="12.75" customHeight="1" x14ac:dyDescent="0.2">
      <c r="A27" s="175">
        <v>21</v>
      </c>
      <c r="B27" s="136" t="s">
        <v>30</v>
      </c>
      <c r="C27" s="136">
        <v>77706</v>
      </c>
      <c r="D27" s="136">
        <v>542351</v>
      </c>
      <c r="E27" s="136">
        <v>0</v>
      </c>
      <c r="F27" s="136">
        <v>0</v>
      </c>
      <c r="G27" s="136">
        <v>0</v>
      </c>
      <c r="H27" s="136">
        <v>0</v>
      </c>
      <c r="I27" s="82"/>
    </row>
    <row r="28" spans="1:9" ht="12.75" customHeight="1" x14ac:dyDescent="0.2">
      <c r="A28" s="175">
        <v>22</v>
      </c>
      <c r="B28" s="136" t="s">
        <v>31</v>
      </c>
      <c r="C28" s="136">
        <v>25825</v>
      </c>
      <c r="D28" s="136">
        <v>43420.28</v>
      </c>
      <c r="E28" s="136">
        <v>2402</v>
      </c>
      <c r="F28" s="136">
        <v>564.19000000000005</v>
      </c>
      <c r="G28" s="136">
        <v>8271</v>
      </c>
      <c r="H28" s="136">
        <v>17592.439999999999</v>
      </c>
      <c r="I28" s="82"/>
    </row>
    <row r="29" spans="1:9" ht="12.75" customHeight="1" x14ac:dyDescent="0.2">
      <c r="A29" s="175">
        <v>23</v>
      </c>
      <c r="B29" s="136" t="s">
        <v>32</v>
      </c>
      <c r="C29" s="136">
        <v>194111</v>
      </c>
      <c r="D29" s="136">
        <v>54989</v>
      </c>
      <c r="E29" s="136">
        <v>162798</v>
      </c>
      <c r="F29" s="136">
        <v>31336</v>
      </c>
      <c r="G29" s="136">
        <v>61758</v>
      </c>
      <c r="H29" s="136">
        <v>27799</v>
      </c>
      <c r="I29" s="82"/>
    </row>
    <row r="30" spans="1:9" ht="12.75" customHeight="1" x14ac:dyDescent="0.2">
      <c r="A30" s="175">
        <v>24</v>
      </c>
      <c r="B30" s="136" t="s">
        <v>33</v>
      </c>
      <c r="C30" s="136">
        <v>9744</v>
      </c>
      <c r="D30" s="136">
        <v>15504</v>
      </c>
      <c r="E30" s="136">
        <v>0</v>
      </c>
      <c r="F30" s="136">
        <v>0</v>
      </c>
      <c r="G30" s="136">
        <v>1367</v>
      </c>
      <c r="H30" s="136">
        <v>3139</v>
      </c>
      <c r="I30" s="82"/>
    </row>
    <row r="31" spans="1:9" ht="12.75" customHeight="1" x14ac:dyDescent="0.2">
      <c r="A31" s="175">
        <v>25</v>
      </c>
      <c r="B31" s="136" t="s">
        <v>34</v>
      </c>
      <c r="C31" s="136">
        <v>186</v>
      </c>
      <c r="D31" s="136">
        <v>737</v>
      </c>
      <c r="E31" s="136">
        <v>115</v>
      </c>
      <c r="F31" s="136">
        <v>411</v>
      </c>
      <c r="G31" s="136">
        <v>0</v>
      </c>
      <c r="H31" s="136">
        <v>0</v>
      </c>
      <c r="I31" s="82"/>
    </row>
    <row r="32" spans="1:9" ht="12.75" customHeight="1" x14ac:dyDescent="0.2">
      <c r="A32" s="175">
        <v>26</v>
      </c>
      <c r="B32" s="136" t="s">
        <v>35</v>
      </c>
      <c r="C32" s="136">
        <v>391</v>
      </c>
      <c r="D32" s="136">
        <v>3000</v>
      </c>
      <c r="E32" s="136">
        <v>10</v>
      </c>
      <c r="F32" s="136">
        <v>173</v>
      </c>
      <c r="G32" s="136">
        <v>80</v>
      </c>
      <c r="H32" s="136">
        <v>773.6</v>
      </c>
      <c r="I32" s="82"/>
    </row>
    <row r="33" spans="1:9" ht="12.75" customHeight="1" x14ac:dyDescent="0.2">
      <c r="A33" s="175">
        <v>27</v>
      </c>
      <c r="B33" s="136" t="s">
        <v>36</v>
      </c>
      <c r="C33" s="136">
        <v>151</v>
      </c>
      <c r="D33" s="136">
        <v>845.18</v>
      </c>
      <c r="E33" s="136">
        <v>0</v>
      </c>
      <c r="F33" s="136">
        <v>0</v>
      </c>
      <c r="G33" s="136">
        <v>0</v>
      </c>
      <c r="H33" s="136">
        <v>0</v>
      </c>
      <c r="I33" s="82"/>
    </row>
    <row r="34" spans="1:9" ht="12.75" customHeight="1" x14ac:dyDescent="0.2">
      <c r="A34" s="175">
        <v>28</v>
      </c>
      <c r="B34" s="136" t="s">
        <v>37</v>
      </c>
      <c r="C34" s="136">
        <v>0</v>
      </c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82"/>
    </row>
    <row r="35" spans="1:9" ht="12.75" customHeight="1" x14ac:dyDescent="0.2">
      <c r="A35" s="175">
        <v>29</v>
      </c>
      <c r="B35" s="136" t="s">
        <v>38</v>
      </c>
      <c r="C35" s="136">
        <v>25</v>
      </c>
      <c r="D35" s="136">
        <v>109</v>
      </c>
      <c r="E35" s="136">
        <v>18</v>
      </c>
      <c r="F35" s="136">
        <v>54</v>
      </c>
      <c r="G35" s="136">
        <v>0</v>
      </c>
      <c r="H35" s="136">
        <v>0</v>
      </c>
      <c r="I35" s="82"/>
    </row>
    <row r="36" spans="1:9" ht="12.75" customHeight="1" x14ac:dyDescent="0.2">
      <c r="A36" s="175">
        <v>30</v>
      </c>
      <c r="B36" s="136" t="s">
        <v>39</v>
      </c>
      <c r="C36" s="136">
        <v>178647</v>
      </c>
      <c r="D36" s="136">
        <v>32454</v>
      </c>
      <c r="E36" s="136">
        <v>178387</v>
      </c>
      <c r="F36" s="136">
        <v>30883</v>
      </c>
      <c r="G36" s="136">
        <v>6794</v>
      </c>
      <c r="H36" s="136">
        <v>3384</v>
      </c>
      <c r="I36" s="82"/>
    </row>
    <row r="37" spans="1:9" ht="12.75" customHeight="1" x14ac:dyDescent="0.2">
      <c r="A37" s="175">
        <v>31</v>
      </c>
      <c r="B37" s="136" t="s">
        <v>40</v>
      </c>
      <c r="C37" s="136">
        <v>80</v>
      </c>
      <c r="D37" s="136">
        <v>95</v>
      </c>
      <c r="E37" s="136">
        <v>28</v>
      </c>
      <c r="F37" s="136">
        <v>25</v>
      </c>
      <c r="G37" s="136">
        <v>14</v>
      </c>
      <c r="H37" s="136">
        <v>19</v>
      </c>
      <c r="I37" s="82"/>
    </row>
    <row r="38" spans="1:9" ht="12.75" customHeight="1" x14ac:dyDescent="0.2">
      <c r="A38" s="175">
        <v>32</v>
      </c>
      <c r="B38" s="136" t="s">
        <v>41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82"/>
    </row>
    <row r="39" spans="1:9" ht="12.75" customHeight="1" x14ac:dyDescent="0.2">
      <c r="A39" s="175">
        <v>33</v>
      </c>
      <c r="B39" s="136" t="s">
        <v>42</v>
      </c>
      <c r="C39" s="136">
        <v>68</v>
      </c>
      <c r="D39" s="136">
        <v>344.26</v>
      </c>
      <c r="E39" s="136">
        <v>0</v>
      </c>
      <c r="F39" s="136">
        <v>0</v>
      </c>
      <c r="G39" s="136">
        <v>54</v>
      </c>
      <c r="H39" s="136">
        <v>158.04</v>
      </c>
      <c r="I39" s="82"/>
    </row>
    <row r="40" spans="1:9" ht="12.75" customHeight="1" x14ac:dyDescent="0.2">
      <c r="A40" s="175">
        <v>34</v>
      </c>
      <c r="B40" s="136" t="s">
        <v>43</v>
      </c>
      <c r="C40" s="136">
        <v>63717</v>
      </c>
      <c r="D40" s="136">
        <v>12284</v>
      </c>
      <c r="E40" s="136">
        <v>0</v>
      </c>
      <c r="F40" s="136">
        <v>0</v>
      </c>
      <c r="G40" s="136">
        <v>0</v>
      </c>
      <c r="H40" s="136">
        <v>0</v>
      </c>
      <c r="I40" s="82"/>
    </row>
    <row r="41" spans="1:9" ht="12.75" customHeight="1" x14ac:dyDescent="0.2">
      <c r="A41" s="163"/>
      <c r="B41" s="144" t="s">
        <v>118</v>
      </c>
      <c r="C41" s="144">
        <f t="shared" ref="C41:H41" si="1">SUM(C19:C40)</f>
        <v>1609044</v>
      </c>
      <c r="D41" s="144">
        <f t="shared" si="1"/>
        <v>1198495.25</v>
      </c>
      <c r="E41" s="144">
        <f t="shared" si="1"/>
        <v>675745</v>
      </c>
      <c r="F41" s="144">
        <f t="shared" si="1"/>
        <v>129255.9</v>
      </c>
      <c r="G41" s="144">
        <f t="shared" si="1"/>
        <v>516571</v>
      </c>
      <c r="H41" s="144">
        <f t="shared" si="1"/>
        <v>329874.25999999995</v>
      </c>
      <c r="I41" s="85"/>
    </row>
    <row r="42" spans="1:9" ht="12.75" customHeight="1" x14ac:dyDescent="0.2">
      <c r="A42" s="163"/>
      <c r="B42" s="144" t="s">
        <v>45</v>
      </c>
      <c r="C42" s="207">
        <f t="shared" ref="C42:H42" si="2">C41+C18</f>
        <v>2500424</v>
      </c>
      <c r="D42" s="207">
        <f t="shared" si="2"/>
        <v>3241560.43</v>
      </c>
      <c r="E42" s="207">
        <f t="shared" si="2"/>
        <v>943833</v>
      </c>
      <c r="F42" s="207">
        <f t="shared" si="2"/>
        <v>276185.90000000002</v>
      </c>
      <c r="G42" s="207">
        <f t="shared" si="2"/>
        <v>857398</v>
      </c>
      <c r="H42" s="207">
        <f t="shared" si="2"/>
        <v>982826.26</v>
      </c>
      <c r="I42" s="85"/>
    </row>
    <row r="43" spans="1:9" ht="12.75" customHeight="1" x14ac:dyDescent="0.2">
      <c r="A43" s="175">
        <v>35</v>
      </c>
      <c r="B43" s="136" t="s">
        <v>46</v>
      </c>
      <c r="C43" s="136">
        <v>32674</v>
      </c>
      <c r="D43" s="136">
        <v>19103</v>
      </c>
      <c r="E43" s="136">
        <v>5698</v>
      </c>
      <c r="F43" s="136">
        <v>4252</v>
      </c>
      <c r="G43" s="136">
        <v>2746</v>
      </c>
      <c r="H43" s="136">
        <v>9906</v>
      </c>
      <c r="I43" s="82"/>
    </row>
    <row r="44" spans="1:9" ht="12.75" customHeight="1" x14ac:dyDescent="0.2">
      <c r="A44" s="175">
        <v>36</v>
      </c>
      <c r="B44" s="136" t="s">
        <v>47</v>
      </c>
      <c r="C44" s="136">
        <v>187196</v>
      </c>
      <c r="D44" s="136">
        <v>194837.81</v>
      </c>
      <c r="E44" s="136">
        <v>186084</v>
      </c>
      <c r="F44" s="136">
        <v>192728.2</v>
      </c>
      <c r="G44" s="136">
        <v>41158</v>
      </c>
      <c r="H44" s="136">
        <v>35143.839999999997</v>
      </c>
      <c r="I44" s="82"/>
    </row>
    <row r="45" spans="1:9" ht="12.75" customHeight="1" x14ac:dyDescent="0.2">
      <c r="A45" s="163"/>
      <c r="B45" s="144" t="s">
        <v>48</v>
      </c>
      <c r="C45" s="144">
        <f t="shared" ref="C45:H45" si="3">C44+C43</f>
        <v>219870</v>
      </c>
      <c r="D45" s="144">
        <f t="shared" si="3"/>
        <v>213940.81</v>
      </c>
      <c r="E45" s="144">
        <f t="shared" si="3"/>
        <v>191782</v>
      </c>
      <c r="F45" s="144">
        <f t="shared" si="3"/>
        <v>196980.2</v>
      </c>
      <c r="G45" s="144">
        <f t="shared" si="3"/>
        <v>43904</v>
      </c>
      <c r="H45" s="144">
        <f t="shared" si="3"/>
        <v>45049.84</v>
      </c>
      <c r="I45" s="85"/>
    </row>
    <row r="46" spans="1:9" ht="12.75" customHeight="1" x14ac:dyDescent="0.2">
      <c r="A46" s="175">
        <v>37</v>
      </c>
      <c r="B46" s="136" t="s">
        <v>49</v>
      </c>
      <c r="C46" s="136">
        <v>193093</v>
      </c>
      <c r="D46" s="136">
        <v>52135</v>
      </c>
      <c r="E46" s="136">
        <v>38917</v>
      </c>
      <c r="F46" s="136">
        <v>17514</v>
      </c>
      <c r="G46" s="136">
        <v>145362</v>
      </c>
      <c r="H46" s="136">
        <v>48147</v>
      </c>
      <c r="I46" s="82"/>
    </row>
    <row r="47" spans="1:9" ht="12.75" customHeight="1" x14ac:dyDescent="0.2">
      <c r="A47" s="163"/>
      <c r="B47" s="144" t="s">
        <v>50</v>
      </c>
      <c r="C47" s="144">
        <f t="shared" ref="C47:H47" si="4">C46</f>
        <v>193093</v>
      </c>
      <c r="D47" s="144">
        <f t="shared" si="4"/>
        <v>52135</v>
      </c>
      <c r="E47" s="144">
        <f t="shared" si="4"/>
        <v>38917</v>
      </c>
      <c r="F47" s="144">
        <f t="shared" si="4"/>
        <v>17514</v>
      </c>
      <c r="G47" s="144">
        <f t="shared" si="4"/>
        <v>145362</v>
      </c>
      <c r="H47" s="144">
        <f t="shared" si="4"/>
        <v>48147</v>
      </c>
      <c r="I47" s="85"/>
    </row>
    <row r="48" spans="1:9" ht="12.75" customHeight="1" x14ac:dyDescent="0.2">
      <c r="A48" s="175">
        <v>38</v>
      </c>
      <c r="B48" s="136" t="s">
        <v>51</v>
      </c>
      <c r="C48" s="136">
        <v>5250</v>
      </c>
      <c r="D48" s="136">
        <v>17751.53</v>
      </c>
      <c r="E48" s="136">
        <v>132</v>
      </c>
      <c r="F48" s="136">
        <v>35.17</v>
      </c>
      <c r="G48" s="136">
        <v>887</v>
      </c>
      <c r="H48" s="136">
        <v>3822.24</v>
      </c>
      <c r="I48" s="85"/>
    </row>
    <row r="49" spans="1:9" ht="12.75" customHeight="1" x14ac:dyDescent="0.2">
      <c r="A49" s="175">
        <v>39</v>
      </c>
      <c r="B49" s="136" t="s">
        <v>52</v>
      </c>
      <c r="C49" s="136">
        <v>63364</v>
      </c>
      <c r="D49" s="136">
        <v>13502</v>
      </c>
      <c r="E49" s="136">
        <v>62208</v>
      </c>
      <c r="F49" s="136">
        <v>11547</v>
      </c>
      <c r="G49" s="136">
        <v>21712</v>
      </c>
      <c r="H49" s="136">
        <v>6902</v>
      </c>
      <c r="I49" s="82"/>
    </row>
    <row r="50" spans="1:9" ht="12.75" customHeight="1" x14ac:dyDescent="0.2">
      <c r="A50" s="175">
        <v>40</v>
      </c>
      <c r="B50" s="136" t="s">
        <v>53</v>
      </c>
      <c r="C50" s="136">
        <v>291928</v>
      </c>
      <c r="D50" s="136">
        <v>81563.570000000007</v>
      </c>
      <c r="E50" s="136">
        <v>291928</v>
      </c>
      <c r="F50" s="136">
        <v>81563.570000000007</v>
      </c>
      <c r="G50" s="136">
        <v>171818</v>
      </c>
      <c r="H50" s="136">
        <v>66775.86</v>
      </c>
      <c r="I50" s="82"/>
    </row>
    <row r="51" spans="1:9" ht="12.75" customHeight="1" x14ac:dyDescent="0.2">
      <c r="A51" s="175">
        <v>41</v>
      </c>
      <c r="B51" s="136" t="s">
        <v>54</v>
      </c>
      <c r="C51" s="136">
        <v>298806</v>
      </c>
      <c r="D51" s="136">
        <v>63229.609999999993</v>
      </c>
      <c r="E51" s="136">
        <v>298806</v>
      </c>
      <c r="F51" s="136">
        <v>63229.609999999993</v>
      </c>
      <c r="G51" s="136">
        <v>159069</v>
      </c>
      <c r="H51" s="136">
        <v>48898.879999999997</v>
      </c>
      <c r="I51" s="85"/>
    </row>
    <row r="52" spans="1:9" ht="12.75" customHeight="1" x14ac:dyDescent="0.2">
      <c r="A52" s="175">
        <v>42</v>
      </c>
      <c r="B52" s="136" t="s">
        <v>55</v>
      </c>
      <c r="C52" s="136">
        <v>209213</v>
      </c>
      <c r="D52" s="136">
        <v>63992</v>
      </c>
      <c r="E52" s="136">
        <v>65522</v>
      </c>
      <c r="F52" s="136">
        <v>25762</v>
      </c>
      <c r="G52" s="136">
        <v>78168</v>
      </c>
      <c r="H52" s="136">
        <v>34992</v>
      </c>
      <c r="I52" s="82"/>
    </row>
    <row r="53" spans="1:9" ht="12.75" customHeight="1" x14ac:dyDescent="0.2">
      <c r="A53" s="175">
        <v>43</v>
      </c>
      <c r="B53" s="136" t="s">
        <v>56</v>
      </c>
      <c r="C53" s="136">
        <v>117679</v>
      </c>
      <c r="D53" s="136">
        <v>23386.89</v>
      </c>
      <c r="E53" s="136">
        <v>107213</v>
      </c>
      <c r="F53" s="136">
        <v>22755.98</v>
      </c>
      <c r="G53" s="136">
        <v>37794</v>
      </c>
      <c r="H53" s="136">
        <v>11936.13</v>
      </c>
      <c r="I53" s="85"/>
    </row>
    <row r="54" spans="1:9" ht="12.75" customHeight="1" x14ac:dyDescent="0.2">
      <c r="A54" s="175">
        <v>44</v>
      </c>
      <c r="B54" s="136" t="s">
        <v>57</v>
      </c>
      <c r="C54" s="136">
        <v>66018</v>
      </c>
      <c r="D54" s="136">
        <v>18094.490000000002</v>
      </c>
      <c r="E54" s="136">
        <v>66018</v>
      </c>
      <c r="F54" s="136">
        <v>18094.490000000002</v>
      </c>
      <c r="G54" s="136">
        <v>23965</v>
      </c>
      <c r="H54" s="136">
        <v>11298.2</v>
      </c>
      <c r="I54" s="82"/>
    </row>
    <row r="55" spans="1:9" ht="12.75" customHeight="1" x14ac:dyDescent="0.2">
      <c r="A55" s="175">
        <v>45</v>
      </c>
      <c r="B55" s="136" t="s">
        <v>58</v>
      </c>
      <c r="C55" s="136">
        <v>104108</v>
      </c>
      <c r="D55" s="136">
        <v>33082</v>
      </c>
      <c r="E55" s="136">
        <v>102025</v>
      </c>
      <c r="F55" s="136">
        <v>32420</v>
      </c>
      <c r="G55" s="136">
        <v>44889</v>
      </c>
      <c r="H55" s="136">
        <v>19512</v>
      </c>
      <c r="I55" s="82"/>
    </row>
    <row r="56" spans="1:9" ht="12.75" customHeight="1" x14ac:dyDescent="0.2">
      <c r="A56" s="163"/>
      <c r="B56" s="144" t="s">
        <v>59</v>
      </c>
      <c r="C56" s="144">
        <f t="shared" ref="C56:H56" si="5">SUM(C48:C55)</f>
        <v>1156366</v>
      </c>
      <c r="D56" s="144">
        <f t="shared" si="5"/>
        <v>314602.08999999997</v>
      </c>
      <c r="E56" s="144">
        <f t="shared" si="5"/>
        <v>993852</v>
      </c>
      <c r="F56" s="144">
        <f t="shared" si="5"/>
        <v>255407.82</v>
      </c>
      <c r="G56" s="144">
        <f t="shared" si="5"/>
        <v>538302</v>
      </c>
      <c r="H56" s="144">
        <f t="shared" si="5"/>
        <v>204137.31000000003</v>
      </c>
      <c r="I56" s="85"/>
    </row>
    <row r="57" spans="1:9" ht="12.75" customHeight="1" x14ac:dyDescent="0.2">
      <c r="A57" s="135"/>
      <c r="B57" s="207" t="s">
        <v>7</v>
      </c>
      <c r="C57" s="144">
        <f t="shared" ref="C57:H57" si="6">C56+C47+C45+C42</f>
        <v>4069753</v>
      </c>
      <c r="D57" s="144">
        <f t="shared" si="6"/>
        <v>3822238.33</v>
      </c>
      <c r="E57" s="144">
        <f t="shared" si="6"/>
        <v>2168384</v>
      </c>
      <c r="F57" s="144">
        <f t="shared" si="6"/>
        <v>746087.92</v>
      </c>
      <c r="G57" s="144">
        <f t="shared" si="6"/>
        <v>1584966</v>
      </c>
      <c r="H57" s="144">
        <f t="shared" si="6"/>
        <v>1280160.4100000001</v>
      </c>
      <c r="I57" s="82"/>
    </row>
    <row r="58" spans="1:9" ht="12.75" customHeight="1" x14ac:dyDescent="0.2">
      <c r="A58" s="82"/>
      <c r="B58" s="82"/>
      <c r="C58" s="82"/>
      <c r="D58" s="88" t="s">
        <v>62</v>
      </c>
      <c r="E58" s="82"/>
      <c r="F58" s="82"/>
      <c r="G58" s="82"/>
      <c r="H58" s="82"/>
      <c r="I58" s="82"/>
    </row>
    <row r="59" spans="1:9" ht="12.75" customHeight="1" x14ac:dyDescent="0.2">
      <c r="A59" s="82"/>
      <c r="B59" s="82"/>
      <c r="C59" s="82"/>
      <c r="D59" s="82"/>
      <c r="E59" s="82"/>
      <c r="F59" s="82"/>
      <c r="G59" s="82"/>
      <c r="H59" s="82"/>
      <c r="I59" s="82"/>
    </row>
    <row r="60" spans="1:9" ht="12.75" customHeight="1" x14ac:dyDescent="0.2">
      <c r="A60" s="82"/>
      <c r="B60" s="82"/>
      <c r="C60" s="301"/>
      <c r="D60" s="301"/>
      <c r="E60" s="301"/>
      <c r="F60" s="301"/>
      <c r="G60" s="301"/>
      <c r="H60" s="301"/>
      <c r="I60" s="82"/>
    </row>
    <row r="61" spans="1:9" ht="12.75" customHeight="1" x14ac:dyDescent="0.2">
      <c r="A61" s="82"/>
      <c r="B61" s="82"/>
      <c r="C61" s="82"/>
      <c r="D61" s="82"/>
      <c r="E61" s="82"/>
      <c r="F61" s="82"/>
      <c r="G61" s="82"/>
      <c r="H61" s="82"/>
      <c r="I61" s="82"/>
    </row>
    <row r="62" spans="1:9" ht="12.75" customHeight="1" x14ac:dyDescent="0.2">
      <c r="A62" s="82"/>
      <c r="B62" s="82"/>
      <c r="C62" s="204"/>
      <c r="D62" s="204"/>
      <c r="E62" s="204"/>
      <c r="F62" s="204"/>
      <c r="G62" s="204"/>
      <c r="H62" s="204"/>
      <c r="I62" s="82"/>
    </row>
    <row r="63" spans="1:9" ht="12.75" customHeight="1" x14ac:dyDescent="0.2">
      <c r="A63" s="82"/>
      <c r="B63" s="82"/>
      <c r="C63" s="82"/>
      <c r="D63" s="82"/>
      <c r="E63" s="82"/>
      <c r="F63" s="82"/>
      <c r="G63" s="82"/>
      <c r="H63" s="82"/>
      <c r="I63" s="82"/>
    </row>
    <row r="64" spans="1:9" ht="12.75" customHeight="1" x14ac:dyDescent="0.2">
      <c r="A64" s="82"/>
      <c r="B64" s="82"/>
      <c r="C64" s="82"/>
      <c r="D64" s="82"/>
      <c r="E64" s="82"/>
      <c r="F64" s="82"/>
      <c r="G64" s="82"/>
      <c r="H64" s="82"/>
      <c r="I64" s="82"/>
    </row>
    <row r="65" spans="1:9" ht="12.75" customHeight="1" x14ac:dyDescent="0.2">
      <c r="A65" s="82"/>
      <c r="B65" s="82"/>
      <c r="C65" s="82"/>
      <c r="D65" s="82"/>
      <c r="E65" s="82"/>
      <c r="F65" s="82"/>
      <c r="G65" s="82"/>
      <c r="H65" s="82"/>
      <c r="I65" s="82"/>
    </row>
    <row r="66" spans="1:9" ht="12.75" customHeight="1" x14ac:dyDescent="0.2">
      <c r="A66" s="82"/>
      <c r="B66" s="82"/>
      <c r="C66" s="82"/>
      <c r="D66" s="82"/>
      <c r="E66" s="82"/>
      <c r="F66" s="82"/>
      <c r="G66" s="82"/>
      <c r="H66" s="82"/>
      <c r="I66" s="82"/>
    </row>
    <row r="67" spans="1:9" ht="12.75" customHeight="1" x14ac:dyDescent="0.2">
      <c r="A67" s="82"/>
      <c r="B67" s="82"/>
      <c r="C67" s="82"/>
      <c r="D67" s="82"/>
      <c r="E67" s="82"/>
      <c r="F67" s="82"/>
      <c r="G67" s="82"/>
      <c r="H67" s="82"/>
      <c r="I67" s="82"/>
    </row>
    <row r="68" spans="1:9" ht="12.75" customHeight="1" x14ac:dyDescent="0.2">
      <c r="A68" s="82"/>
      <c r="B68" s="82"/>
      <c r="C68" s="82"/>
      <c r="D68" s="82"/>
      <c r="E68" s="82"/>
      <c r="F68" s="82"/>
      <c r="G68" s="82"/>
      <c r="H68" s="82"/>
      <c r="I68" s="82"/>
    </row>
    <row r="69" spans="1:9" ht="12.75" customHeight="1" x14ac:dyDescent="0.2">
      <c r="A69" s="82"/>
      <c r="B69" s="82"/>
      <c r="C69" s="82"/>
      <c r="D69" s="82"/>
      <c r="E69" s="82"/>
      <c r="F69" s="82"/>
      <c r="G69" s="82"/>
      <c r="H69" s="82"/>
      <c r="I69" s="82"/>
    </row>
    <row r="70" spans="1:9" ht="12.75" customHeight="1" x14ac:dyDescent="0.2">
      <c r="A70" s="82"/>
      <c r="B70" s="82"/>
      <c r="C70" s="82"/>
      <c r="D70" s="82"/>
      <c r="E70" s="82"/>
      <c r="F70" s="82"/>
      <c r="G70" s="82"/>
      <c r="H70" s="82"/>
      <c r="I70" s="82"/>
    </row>
    <row r="71" spans="1:9" ht="12.75" customHeight="1" x14ac:dyDescent="0.2">
      <c r="A71" s="82"/>
      <c r="B71" s="82"/>
      <c r="C71" s="82"/>
      <c r="D71" s="82"/>
      <c r="E71" s="82"/>
      <c r="F71" s="82"/>
      <c r="G71" s="82"/>
      <c r="H71" s="82"/>
      <c r="I71" s="82"/>
    </row>
    <row r="72" spans="1:9" ht="12.75" customHeight="1" x14ac:dyDescent="0.2">
      <c r="A72" s="82"/>
      <c r="B72" s="82"/>
      <c r="C72" s="82"/>
      <c r="D72" s="82"/>
      <c r="E72" s="82"/>
      <c r="F72" s="82"/>
      <c r="G72" s="82"/>
      <c r="H72" s="82"/>
      <c r="I72" s="82"/>
    </row>
    <row r="73" spans="1:9" ht="12.75" customHeight="1" x14ac:dyDescent="0.2">
      <c r="A73" s="82"/>
      <c r="B73" s="82"/>
      <c r="C73" s="82"/>
      <c r="D73" s="82"/>
      <c r="E73" s="82"/>
      <c r="F73" s="82"/>
      <c r="G73" s="82"/>
      <c r="H73" s="82"/>
      <c r="I73" s="82"/>
    </row>
    <row r="74" spans="1:9" ht="12.75" customHeight="1" x14ac:dyDescent="0.2">
      <c r="A74" s="82"/>
      <c r="B74" s="82"/>
      <c r="C74" s="82"/>
      <c r="D74" s="82"/>
      <c r="E74" s="82"/>
      <c r="F74" s="82"/>
      <c r="G74" s="82"/>
      <c r="H74" s="82"/>
      <c r="I74" s="82"/>
    </row>
    <row r="75" spans="1:9" ht="12.75" customHeight="1" x14ac:dyDescent="0.2">
      <c r="A75" s="82"/>
      <c r="B75" s="82"/>
      <c r="C75" s="82"/>
      <c r="D75" s="82"/>
      <c r="E75" s="82"/>
      <c r="F75" s="82"/>
      <c r="G75" s="82"/>
      <c r="H75" s="82"/>
      <c r="I75" s="82"/>
    </row>
    <row r="76" spans="1:9" ht="12.75" customHeight="1" x14ac:dyDescent="0.2">
      <c r="A76" s="82"/>
      <c r="B76" s="82"/>
      <c r="C76" s="82"/>
      <c r="D76" s="82"/>
      <c r="E76" s="82"/>
      <c r="F76" s="82"/>
      <c r="G76" s="82"/>
      <c r="H76" s="82"/>
      <c r="I76" s="82"/>
    </row>
    <row r="77" spans="1:9" ht="12.75" customHeight="1" x14ac:dyDescent="0.2">
      <c r="A77" s="82"/>
      <c r="B77" s="82"/>
      <c r="C77" s="82"/>
      <c r="D77" s="82"/>
      <c r="E77" s="82"/>
      <c r="F77" s="82"/>
      <c r="G77" s="82"/>
      <c r="H77" s="82"/>
      <c r="I77" s="82"/>
    </row>
    <row r="78" spans="1:9" ht="12.75" customHeight="1" x14ac:dyDescent="0.2">
      <c r="A78" s="82"/>
      <c r="B78" s="82"/>
      <c r="C78" s="82"/>
      <c r="D78" s="82"/>
      <c r="E78" s="82"/>
      <c r="F78" s="82"/>
      <c r="G78" s="82"/>
      <c r="H78" s="82"/>
      <c r="I78" s="82"/>
    </row>
    <row r="79" spans="1:9" ht="12.75" customHeight="1" x14ac:dyDescent="0.2">
      <c r="A79" s="82"/>
      <c r="B79" s="82"/>
      <c r="C79" s="82"/>
      <c r="D79" s="82"/>
      <c r="E79" s="82"/>
      <c r="F79" s="82"/>
      <c r="G79" s="82"/>
      <c r="H79" s="82"/>
      <c r="I79" s="82"/>
    </row>
    <row r="80" spans="1:9" ht="12.75" customHeight="1" x14ac:dyDescent="0.2">
      <c r="A80" s="82"/>
      <c r="B80" s="82"/>
      <c r="C80" s="82"/>
      <c r="D80" s="82"/>
      <c r="E80" s="82"/>
      <c r="F80" s="82"/>
      <c r="G80" s="82"/>
      <c r="H80" s="82"/>
      <c r="I80" s="82"/>
    </row>
    <row r="81" spans="1:9" ht="12.75" customHeight="1" x14ac:dyDescent="0.2">
      <c r="A81" s="82"/>
      <c r="B81" s="82"/>
      <c r="C81" s="82"/>
      <c r="D81" s="82"/>
      <c r="E81" s="82"/>
      <c r="F81" s="82"/>
      <c r="G81" s="82"/>
      <c r="H81" s="82"/>
      <c r="I81" s="82"/>
    </row>
    <row r="82" spans="1:9" ht="12.75" customHeight="1" x14ac:dyDescent="0.2">
      <c r="A82" s="82"/>
      <c r="B82" s="82"/>
      <c r="C82" s="82"/>
      <c r="D82" s="82"/>
      <c r="E82" s="82"/>
      <c r="F82" s="82"/>
      <c r="G82" s="82"/>
      <c r="H82" s="82"/>
      <c r="I82" s="82"/>
    </row>
    <row r="83" spans="1:9" ht="12.75" customHeight="1" x14ac:dyDescent="0.2">
      <c r="A83" s="82"/>
      <c r="B83" s="82"/>
      <c r="C83" s="82"/>
      <c r="D83" s="82"/>
      <c r="E83" s="82"/>
      <c r="F83" s="82"/>
      <c r="G83" s="82"/>
      <c r="H83" s="82"/>
      <c r="I83" s="82"/>
    </row>
    <row r="84" spans="1:9" ht="12.75" customHeight="1" x14ac:dyDescent="0.2">
      <c r="A84" s="82"/>
      <c r="B84" s="82"/>
      <c r="C84" s="82"/>
      <c r="D84" s="82"/>
      <c r="E84" s="82"/>
      <c r="F84" s="82"/>
      <c r="G84" s="82"/>
      <c r="H84" s="82"/>
      <c r="I84" s="82"/>
    </row>
    <row r="85" spans="1:9" ht="12.75" customHeight="1" x14ac:dyDescent="0.2">
      <c r="A85" s="82"/>
      <c r="B85" s="82"/>
      <c r="C85" s="82"/>
      <c r="D85" s="82"/>
      <c r="E85" s="82"/>
      <c r="F85" s="82"/>
      <c r="G85" s="82"/>
      <c r="H85" s="82"/>
      <c r="I85" s="82"/>
    </row>
    <row r="86" spans="1:9" ht="12.75" customHeight="1" x14ac:dyDescent="0.2">
      <c r="A86" s="82"/>
      <c r="B86" s="82"/>
      <c r="C86" s="82"/>
      <c r="D86" s="82"/>
      <c r="E86" s="82"/>
      <c r="F86" s="82"/>
      <c r="G86" s="82"/>
      <c r="H86" s="82"/>
      <c r="I86" s="82"/>
    </row>
    <row r="87" spans="1:9" ht="12.75" customHeight="1" x14ac:dyDescent="0.2">
      <c r="A87" s="82"/>
      <c r="B87" s="82"/>
      <c r="C87" s="82"/>
      <c r="D87" s="82"/>
      <c r="E87" s="82"/>
      <c r="F87" s="82"/>
      <c r="G87" s="82"/>
      <c r="H87" s="82"/>
      <c r="I87" s="82"/>
    </row>
    <row r="88" spans="1:9" ht="12.75" customHeight="1" x14ac:dyDescent="0.2">
      <c r="A88" s="82"/>
      <c r="B88" s="82"/>
      <c r="C88" s="82"/>
      <c r="D88" s="82"/>
      <c r="E88" s="82"/>
      <c r="F88" s="82"/>
      <c r="G88" s="82"/>
      <c r="H88" s="82"/>
      <c r="I88" s="82"/>
    </row>
    <row r="89" spans="1:9" ht="12.75" customHeight="1" x14ac:dyDescent="0.2">
      <c r="A89" s="82"/>
      <c r="B89" s="82"/>
      <c r="C89" s="82"/>
      <c r="D89" s="82"/>
      <c r="E89" s="82"/>
      <c r="F89" s="82"/>
      <c r="G89" s="82"/>
      <c r="H89" s="82"/>
      <c r="I89" s="82"/>
    </row>
    <row r="90" spans="1:9" ht="12.75" customHeight="1" x14ac:dyDescent="0.2">
      <c r="A90" s="82"/>
      <c r="B90" s="82"/>
      <c r="C90" s="82"/>
      <c r="D90" s="82"/>
      <c r="E90" s="82"/>
      <c r="F90" s="82"/>
      <c r="G90" s="82"/>
      <c r="H90" s="82"/>
      <c r="I90" s="82"/>
    </row>
    <row r="91" spans="1:9" ht="12.75" customHeight="1" x14ac:dyDescent="0.2">
      <c r="A91" s="82"/>
      <c r="B91" s="82"/>
      <c r="C91" s="82"/>
      <c r="D91" s="82"/>
      <c r="E91" s="82"/>
      <c r="F91" s="82"/>
      <c r="G91" s="82"/>
      <c r="H91" s="82"/>
      <c r="I91" s="82"/>
    </row>
    <row r="92" spans="1:9" ht="12.75" customHeight="1" x14ac:dyDescent="0.2">
      <c r="A92" s="82"/>
      <c r="B92" s="82"/>
      <c r="C92" s="82"/>
      <c r="D92" s="82"/>
      <c r="E92" s="82"/>
      <c r="F92" s="82"/>
      <c r="G92" s="82"/>
      <c r="H92" s="82"/>
      <c r="I92" s="82"/>
    </row>
    <row r="93" spans="1:9" ht="12.75" customHeight="1" x14ac:dyDescent="0.2">
      <c r="A93" s="82"/>
      <c r="B93" s="82"/>
      <c r="C93" s="82"/>
      <c r="D93" s="82"/>
      <c r="E93" s="82"/>
      <c r="F93" s="82"/>
      <c r="G93" s="82"/>
      <c r="H93" s="82"/>
      <c r="I93" s="82"/>
    </row>
    <row r="94" spans="1:9" ht="12.75" customHeight="1" x14ac:dyDescent="0.2">
      <c r="A94" s="82"/>
      <c r="B94" s="82"/>
      <c r="C94" s="82"/>
      <c r="D94" s="82"/>
      <c r="E94" s="82"/>
      <c r="F94" s="82"/>
      <c r="G94" s="82"/>
      <c r="H94" s="82"/>
      <c r="I94" s="82"/>
    </row>
    <row r="95" spans="1:9" ht="12.75" customHeight="1" x14ac:dyDescent="0.2">
      <c r="A95" s="82"/>
      <c r="B95" s="82"/>
      <c r="C95" s="82"/>
      <c r="D95" s="82"/>
      <c r="E95" s="82"/>
      <c r="F95" s="82"/>
      <c r="G95" s="82"/>
      <c r="H95" s="82"/>
      <c r="I95" s="82"/>
    </row>
    <row r="96" spans="1:9" ht="12.75" customHeight="1" x14ac:dyDescent="0.2">
      <c r="A96" s="82"/>
      <c r="B96" s="82"/>
      <c r="C96" s="82"/>
      <c r="D96" s="82"/>
      <c r="E96" s="82"/>
      <c r="F96" s="82"/>
      <c r="G96" s="82"/>
      <c r="H96" s="82"/>
      <c r="I96" s="82"/>
    </row>
    <row r="97" spans="1:9" ht="12.75" customHeight="1" x14ac:dyDescent="0.2">
      <c r="A97" s="82"/>
      <c r="B97" s="82"/>
      <c r="C97" s="82"/>
      <c r="D97" s="82"/>
      <c r="E97" s="82"/>
      <c r="F97" s="82"/>
      <c r="G97" s="82"/>
      <c r="H97" s="82"/>
      <c r="I97" s="82"/>
    </row>
    <row r="98" spans="1:9" ht="12.75" customHeight="1" x14ac:dyDescent="0.2">
      <c r="A98" s="82"/>
      <c r="B98" s="82"/>
      <c r="C98" s="82"/>
      <c r="D98" s="82"/>
      <c r="E98" s="82"/>
      <c r="F98" s="82"/>
      <c r="G98" s="82"/>
      <c r="H98" s="82"/>
      <c r="I98" s="82"/>
    </row>
    <row r="99" spans="1:9" ht="12.75" customHeight="1" x14ac:dyDescent="0.2">
      <c r="A99" s="82"/>
      <c r="B99" s="82"/>
      <c r="C99" s="82"/>
      <c r="D99" s="82"/>
      <c r="E99" s="82"/>
      <c r="F99" s="82"/>
      <c r="G99" s="82"/>
      <c r="H99" s="82"/>
      <c r="I99" s="82"/>
    </row>
    <row r="100" spans="1:9" ht="12.75" customHeight="1" x14ac:dyDescent="0.2">
      <c r="A100" s="82"/>
      <c r="B100" s="82"/>
      <c r="C100" s="82"/>
      <c r="D100" s="82"/>
      <c r="E100" s="82"/>
      <c r="F100" s="82"/>
      <c r="G100" s="82"/>
      <c r="H100" s="82"/>
      <c r="I100" s="82"/>
    </row>
  </sheetData>
  <mergeCells count="7">
    <mergeCell ref="A1:H1"/>
    <mergeCell ref="B3:D3"/>
    <mergeCell ref="A4:A5"/>
    <mergeCell ref="B4:B5"/>
    <mergeCell ref="C4:D4"/>
    <mergeCell ref="G4:H4"/>
    <mergeCell ref="E4:F4"/>
  </mergeCells>
  <pageMargins left="1.1811023622047245" right="0.43307086614173229" top="0.74803149606299213" bottom="0.51181102362204722" header="0" footer="0"/>
  <pageSetup paperSize="9"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" customHeight="1" x14ac:dyDescent="0.2"/>
  <cols>
    <col min="1" max="1" width="4.140625" customWidth="1"/>
    <col min="2" max="2" width="26" customWidth="1"/>
    <col min="3" max="6" width="10.140625" customWidth="1"/>
    <col min="7" max="7" width="9" customWidth="1"/>
    <col min="8" max="8" width="12" customWidth="1"/>
    <col min="9" max="11" width="9.140625" customWidth="1"/>
  </cols>
  <sheetData>
    <row r="1" spans="1:11" ht="34.5" customHeight="1" x14ac:dyDescent="0.2">
      <c r="A1" s="502" t="s">
        <v>283</v>
      </c>
      <c r="B1" s="503"/>
      <c r="C1" s="503"/>
      <c r="D1" s="503"/>
      <c r="E1" s="503"/>
      <c r="F1" s="503"/>
      <c r="G1" s="503"/>
      <c r="H1" s="503"/>
      <c r="I1" s="39"/>
      <c r="J1" s="39"/>
      <c r="K1" s="39"/>
    </row>
    <row r="2" spans="1:11" ht="13.5" customHeight="1" x14ac:dyDescent="0.2">
      <c r="A2" s="6"/>
      <c r="B2" s="6"/>
      <c r="C2" s="6"/>
      <c r="D2" s="6"/>
      <c r="E2" s="6"/>
      <c r="F2" s="6"/>
      <c r="G2" s="6"/>
      <c r="H2" s="6"/>
      <c r="I2" s="39"/>
      <c r="J2" s="39"/>
      <c r="K2" s="39"/>
    </row>
    <row r="3" spans="1:11" ht="13.5" customHeight="1" x14ac:dyDescent="0.2">
      <c r="A3" s="18"/>
      <c r="B3" s="13"/>
      <c r="C3" s="13"/>
      <c r="D3" s="13"/>
      <c r="E3" s="13"/>
      <c r="F3" s="13" t="s">
        <v>284</v>
      </c>
      <c r="G3" s="13"/>
      <c r="H3" s="40"/>
      <c r="I3" s="13"/>
      <c r="J3" s="13"/>
      <c r="K3" s="13"/>
    </row>
    <row r="4" spans="1:11" ht="13.5" customHeight="1" x14ac:dyDescent="0.2">
      <c r="A4" s="41" t="s">
        <v>2</v>
      </c>
      <c r="B4" s="41" t="s">
        <v>285</v>
      </c>
      <c r="C4" s="41" t="s">
        <v>286</v>
      </c>
      <c r="D4" s="41" t="s">
        <v>287</v>
      </c>
      <c r="E4" s="41" t="s">
        <v>288</v>
      </c>
      <c r="F4" s="41" t="s">
        <v>289</v>
      </c>
      <c r="G4" s="41" t="s">
        <v>290</v>
      </c>
      <c r="H4" s="27" t="s">
        <v>291</v>
      </c>
      <c r="I4" s="42"/>
      <c r="J4" s="42"/>
      <c r="K4" s="42"/>
    </row>
    <row r="5" spans="1:11" ht="13.5" customHeight="1" x14ac:dyDescent="0.2">
      <c r="A5" s="9">
        <v>1</v>
      </c>
      <c r="B5" s="3" t="s">
        <v>9</v>
      </c>
      <c r="C5" s="3">
        <v>3143526</v>
      </c>
      <c r="D5" s="3">
        <v>1660004</v>
      </c>
      <c r="E5" s="3">
        <v>2911946</v>
      </c>
      <c r="F5" s="3">
        <v>2998891</v>
      </c>
      <c r="G5" s="3">
        <v>217916</v>
      </c>
      <c r="H5" s="25">
        <v>755.12851192299979</v>
      </c>
      <c r="I5" s="13"/>
      <c r="J5" s="13"/>
      <c r="K5" s="13"/>
    </row>
    <row r="6" spans="1:11" ht="13.5" customHeight="1" x14ac:dyDescent="0.2">
      <c r="A6" s="9">
        <v>2</v>
      </c>
      <c r="B6" s="3" t="s">
        <v>10</v>
      </c>
      <c r="C6" s="3">
        <v>4203843</v>
      </c>
      <c r="D6" s="3">
        <v>2308317</v>
      </c>
      <c r="E6" s="3">
        <v>3739084</v>
      </c>
      <c r="F6" s="3">
        <v>3654063</v>
      </c>
      <c r="G6" s="3">
        <v>350836</v>
      </c>
      <c r="H6" s="25">
        <v>1036.034843138</v>
      </c>
      <c r="I6" s="13"/>
      <c r="J6" s="13"/>
      <c r="K6" s="13"/>
    </row>
    <row r="7" spans="1:11" ht="13.5" customHeight="1" x14ac:dyDescent="0.2">
      <c r="A7" s="9">
        <v>3</v>
      </c>
      <c r="B7" s="3" t="s">
        <v>11</v>
      </c>
      <c r="C7" s="3">
        <v>633301</v>
      </c>
      <c r="D7" s="3">
        <v>334447</v>
      </c>
      <c r="E7" s="3">
        <v>245993</v>
      </c>
      <c r="F7" s="3">
        <v>579744</v>
      </c>
      <c r="G7" s="3">
        <v>93441</v>
      </c>
      <c r="H7" s="25">
        <v>232.9194305</v>
      </c>
      <c r="I7" s="13"/>
      <c r="J7" s="13"/>
      <c r="K7" s="13"/>
    </row>
    <row r="8" spans="1:11" ht="13.5" customHeight="1" x14ac:dyDescent="0.2">
      <c r="A8" s="9">
        <v>4</v>
      </c>
      <c r="B8" s="3" t="s">
        <v>12</v>
      </c>
      <c r="C8" s="3">
        <v>435224</v>
      </c>
      <c r="D8" s="3">
        <v>211148</v>
      </c>
      <c r="E8" s="3">
        <v>260514</v>
      </c>
      <c r="F8" s="3">
        <v>388403</v>
      </c>
      <c r="G8" s="3">
        <v>60511</v>
      </c>
      <c r="H8" s="25">
        <v>195.99498820599999</v>
      </c>
      <c r="I8" s="13"/>
      <c r="J8" s="13"/>
      <c r="K8" s="13"/>
    </row>
    <row r="9" spans="1:11" ht="13.5" customHeight="1" x14ac:dyDescent="0.2">
      <c r="A9" s="9">
        <v>5</v>
      </c>
      <c r="B9" s="3" t="s">
        <v>13</v>
      </c>
      <c r="C9" s="3">
        <v>2337134</v>
      </c>
      <c r="D9" s="3">
        <v>1225784</v>
      </c>
      <c r="E9" s="3">
        <v>1282239</v>
      </c>
      <c r="F9" s="3">
        <v>2030481</v>
      </c>
      <c r="G9" s="3">
        <v>291247</v>
      </c>
      <c r="H9" s="25">
        <v>595.18224493399998</v>
      </c>
      <c r="I9" s="13"/>
      <c r="J9" s="13"/>
      <c r="K9" s="13"/>
    </row>
    <row r="10" spans="1:11" ht="13.5" customHeight="1" x14ac:dyDescent="0.2">
      <c r="A10" s="9">
        <v>6</v>
      </c>
      <c r="B10" s="3" t="s">
        <v>14</v>
      </c>
      <c r="C10" s="3">
        <v>1059986</v>
      </c>
      <c r="D10" s="3">
        <v>589555</v>
      </c>
      <c r="E10" s="3">
        <v>552260</v>
      </c>
      <c r="F10" s="3">
        <v>923879</v>
      </c>
      <c r="G10" s="3">
        <v>14202</v>
      </c>
      <c r="H10" s="25">
        <v>376.52000569199998</v>
      </c>
      <c r="I10" s="13"/>
      <c r="J10" s="13"/>
      <c r="K10" s="13"/>
    </row>
    <row r="11" spans="1:11" ht="13.5" customHeight="1" x14ac:dyDescent="0.2">
      <c r="A11" s="9">
        <v>7</v>
      </c>
      <c r="B11" s="3" t="s">
        <v>15</v>
      </c>
      <c r="C11" s="3">
        <v>76930</v>
      </c>
      <c r="D11" s="3">
        <v>37954</v>
      </c>
      <c r="E11" s="3">
        <v>72500</v>
      </c>
      <c r="F11" s="3">
        <v>62798</v>
      </c>
      <c r="G11" s="3">
        <v>10837</v>
      </c>
      <c r="H11" s="25">
        <v>24.652056096999996</v>
      </c>
      <c r="I11" s="13"/>
      <c r="J11" s="13"/>
      <c r="K11" s="13"/>
    </row>
    <row r="12" spans="1:11" ht="13.5" customHeight="1" x14ac:dyDescent="0.2">
      <c r="A12" s="9">
        <v>8</v>
      </c>
      <c r="B12" s="3" t="s">
        <v>235</v>
      </c>
      <c r="C12" s="3">
        <v>48381</v>
      </c>
      <c r="D12" s="3">
        <v>22947</v>
      </c>
      <c r="E12" s="3">
        <v>33398</v>
      </c>
      <c r="F12" s="3">
        <v>33464</v>
      </c>
      <c r="G12" s="3">
        <v>474</v>
      </c>
      <c r="H12" s="25">
        <v>10.0713945</v>
      </c>
      <c r="I12" s="13"/>
      <c r="J12" s="13"/>
      <c r="K12" s="13"/>
    </row>
    <row r="13" spans="1:11" ht="13.5" customHeight="1" x14ac:dyDescent="0.2">
      <c r="A13" s="9">
        <v>9</v>
      </c>
      <c r="B13" s="3" t="s">
        <v>17</v>
      </c>
      <c r="C13" s="3">
        <v>1780845</v>
      </c>
      <c r="D13" s="3">
        <v>915401</v>
      </c>
      <c r="E13" s="3">
        <v>1641407</v>
      </c>
      <c r="F13" s="3">
        <v>1561278</v>
      </c>
      <c r="G13" s="3">
        <v>139297</v>
      </c>
      <c r="H13" s="25">
        <v>530.36227009400011</v>
      </c>
      <c r="I13" s="13"/>
      <c r="J13" s="13"/>
      <c r="K13" s="13"/>
    </row>
    <row r="14" spans="1:11" ht="13.5" customHeight="1" x14ac:dyDescent="0.2">
      <c r="A14" s="9">
        <v>10</v>
      </c>
      <c r="B14" s="3" t="s">
        <v>18</v>
      </c>
      <c r="C14" s="3">
        <v>13600781</v>
      </c>
      <c r="D14" s="3">
        <v>7157604</v>
      </c>
      <c r="E14" s="3">
        <v>12799846</v>
      </c>
      <c r="F14" s="3">
        <v>10372609</v>
      </c>
      <c r="G14" s="3">
        <v>307933</v>
      </c>
      <c r="H14" s="25">
        <v>2582.5796721569995</v>
      </c>
      <c r="I14" s="13"/>
      <c r="J14" s="13"/>
      <c r="K14" s="13"/>
    </row>
    <row r="15" spans="1:11" ht="13.5" customHeight="1" x14ac:dyDescent="0.2">
      <c r="A15" s="9">
        <v>11</v>
      </c>
      <c r="B15" s="3" t="s">
        <v>19</v>
      </c>
      <c r="C15" s="3">
        <v>666403</v>
      </c>
      <c r="D15" s="3">
        <v>322863</v>
      </c>
      <c r="E15" s="3">
        <v>333246</v>
      </c>
      <c r="F15" s="3">
        <v>554705</v>
      </c>
      <c r="G15" s="3">
        <v>67817</v>
      </c>
      <c r="H15" s="25">
        <v>206.57589948399996</v>
      </c>
      <c r="I15" s="13"/>
      <c r="J15" s="13"/>
      <c r="K15" s="13"/>
    </row>
    <row r="16" spans="1:11" ht="13.5" customHeight="1" x14ac:dyDescent="0.2">
      <c r="A16" s="9">
        <v>12</v>
      </c>
      <c r="B16" s="3" t="s">
        <v>20</v>
      </c>
      <c r="C16" s="3">
        <v>1544420</v>
      </c>
      <c r="D16" s="3">
        <v>792904</v>
      </c>
      <c r="E16" s="3">
        <v>783137</v>
      </c>
      <c r="F16" s="3">
        <v>1352473</v>
      </c>
      <c r="G16" s="3">
        <v>225854</v>
      </c>
      <c r="H16" s="25">
        <v>469.48417396200017</v>
      </c>
      <c r="I16" s="13"/>
      <c r="J16" s="13"/>
      <c r="K16" s="13"/>
    </row>
    <row r="17" spans="1:11" ht="13.5" customHeight="1" x14ac:dyDescent="0.2">
      <c r="A17" s="11"/>
      <c r="B17" s="4" t="s">
        <v>292</v>
      </c>
      <c r="C17" s="4">
        <f t="shared" ref="C17:H17" si="0">SUM(C5:C16)</f>
        <v>29530774</v>
      </c>
      <c r="D17" s="4">
        <f t="shared" si="0"/>
        <v>15578928</v>
      </c>
      <c r="E17" s="4">
        <f t="shared" si="0"/>
        <v>24655570</v>
      </c>
      <c r="F17" s="4">
        <f t="shared" si="0"/>
        <v>24512788</v>
      </c>
      <c r="G17" s="4">
        <f t="shared" si="0"/>
        <v>1780365</v>
      </c>
      <c r="H17" s="26">
        <f t="shared" si="0"/>
        <v>7015.505490687</v>
      </c>
      <c r="I17" s="13"/>
      <c r="J17" s="15"/>
      <c r="K17" s="15"/>
    </row>
    <row r="18" spans="1:11" ht="13.5" customHeight="1" x14ac:dyDescent="0.2">
      <c r="A18" s="9">
        <v>13</v>
      </c>
      <c r="B18" s="3" t="s">
        <v>293</v>
      </c>
      <c r="C18" s="3">
        <v>44823</v>
      </c>
      <c r="D18" s="3">
        <v>16449</v>
      </c>
      <c r="E18" s="3">
        <v>34857</v>
      </c>
      <c r="F18" s="3">
        <v>35019</v>
      </c>
      <c r="G18" s="3">
        <v>10724</v>
      </c>
      <c r="H18" s="25">
        <v>19.775404298000005</v>
      </c>
      <c r="I18" s="13"/>
      <c r="J18" s="13"/>
      <c r="K18" s="13"/>
    </row>
    <row r="19" spans="1:11" ht="13.5" customHeight="1" x14ac:dyDescent="0.2">
      <c r="A19" s="9">
        <v>14</v>
      </c>
      <c r="B19" s="3" t="s">
        <v>294</v>
      </c>
      <c r="C19" s="3">
        <v>344</v>
      </c>
      <c r="D19" s="3">
        <v>163</v>
      </c>
      <c r="E19" s="3">
        <v>235</v>
      </c>
      <c r="F19" s="3">
        <v>273</v>
      </c>
      <c r="G19" s="3">
        <v>52</v>
      </c>
      <c r="H19" s="25">
        <v>6.4718795999999995E-2</v>
      </c>
      <c r="I19" s="13"/>
      <c r="J19" s="13"/>
      <c r="K19" s="13"/>
    </row>
    <row r="20" spans="1:11" ht="13.5" customHeight="1" x14ac:dyDescent="0.2">
      <c r="A20" s="9">
        <v>15</v>
      </c>
      <c r="B20" s="3" t="s">
        <v>295</v>
      </c>
      <c r="C20" s="3">
        <v>1354</v>
      </c>
      <c r="D20" s="3">
        <v>597</v>
      </c>
      <c r="E20" s="3">
        <v>631</v>
      </c>
      <c r="F20" s="3">
        <v>1053</v>
      </c>
      <c r="G20" s="3">
        <v>224</v>
      </c>
      <c r="H20" s="25">
        <v>0.88389345899999994</v>
      </c>
      <c r="I20" s="13"/>
      <c r="J20" s="13"/>
      <c r="K20" s="13"/>
    </row>
    <row r="21" spans="1:11" ht="13.5" customHeight="1" x14ac:dyDescent="0.2">
      <c r="A21" s="9">
        <v>16</v>
      </c>
      <c r="B21" s="3" t="s">
        <v>296</v>
      </c>
      <c r="C21" s="3">
        <v>111399</v>
      </c>
      <c r="D21" s="3">
        <v>71533</v>
      </c>
      <c r="E21" s="3">
        <v>111385</v>
      </c>
      <c r="F21" s="3">
        <v>61614</v>
      </c>
      <c r="G21" s="3">
        <v>24000</v>
      </c>
      <c r="H21" s="25">
        <v>29.016565468000007</v>
      </c>
      <c r="I21" s="13"/>
      <c r="J21" s="13"/>
      <c r="K21" s="13"/>
    </row>
    <row r="22" spans="1:11" ht="13.5" customHeight="1" x14ac:dyDescent="0.2">
      <c r="A22" s="9">
        <v>17</v>
      </c>
      <c r="B22" s="3" t="s">
        <v>297</v>
      </c>
      <c r="C22" s="3">
        <v>329337</v>
      </c>
      <c r="D22" s="3">
        <v>150074</v>
      </c>
      <c r="E22" s="3">
        <v>329337</v>
      </c>
      <c r="F22" s="3">
        <v>244511</v>
      </c>
      <c r="G22" s="3">
        <v>136239</v>
      </c>
      <c r="H22" s="25">
        <v>25.148095504</v>
      </c>
      <c r="I22" s="13"/>
      <c r="J22" s="13"/>
      <c r="K22" s="13"/>
    </row>
    <row r="23" spans="1:11" ht="13.5" customHeight="1" x14ac:dyDescent="0.2">
      <c r="A23" s="9">
        <v>18</v>
      </c>
      <c r="B23" s="3" t="s">
        <v>298</v>
      </c>
      <c r="C23" s="3">
        <v>44602</v>
      </c>
      <c r="D23" s="3">
        <v>20217</v>
      </c>
      <c r="E23" s="3">
        <v>36178</v>
      </c>
      <c r="F23" s="3">
        <v>36076</v>
      </c>
      <c r="G23" s="3">
        <v>5132</v>
      </c>
      <c r="H23" s="25">
        <v>17.450387033000002</v>
      </c>
      <c r="I23" s="13"/>
      <c r="J23" s="13"/>
      <c r="K23" s="13"/>
    </row>
    <row r="24" spans="1:11" ht="13.5" customHeight="1" x14ac:dyDescent="0.2">
      <c r="A24" s="9">
        <v>19</v>
      </c>
      <c r="B24" s="3" t="s">
        <v>299</v>
      </c>
      <c r="C24" s="3">
        <v>23197</v>
      </c>
      <c r="D24" s="3">
        <v>5974</v>
      </c>
      <c r="E24" s="3">
        <v>20023</v>
      </c>
      <c r="F24" s="3">
        <v>20103</v>
      </c>
      <c r="G24" s="3">
        <v>2879</v>
      </c>
      <c r="H24" s="25">
        <v>3.5048478109999999</v>
      </c>
      <c r="I24" s="13"/>
      <c r="J24" s="13"/>
      <c r="K24" s="13"/>
    </row>
    <row r="25" spans="1:11" ht="13.5" customHeight="1" x14ac:dyDescent="0.2">
      <c r="A25" s="9">
        <v>20</v>
      </c>
      <c r="B25" s="3" t="s">
        <v>300</v>
      </c>
      <c r="C25" s="3">
        <v>138</v>
      </c>
      <c r="D25" s="3">
        <v>60</v>
      </c>
      <c r="E25" s="3">
        <v>118</v>
      </c>
      <c r="F25" s="3">
        <v>89</v>
      </c>
      <c r="G25" s="3">
        <v>14</v>
      </c>
      <c r="H25" s="25">
        <v>2.4704E-2</v>
      </c>
      <c r="I25" s="13"/>
      <c r="J25" s="13"/>
      <c r="K25" s="13"/>
    </row>
    <row r="26" spans="1:11" ht="13.5" customHeight="1" x14ac:dyDescent="0.2">
      <c r="A26" s="9">
        <v>21</v>
      </c>
      <c r="B26" s="3" t="s">
        <v>253</v>
      </c>
      <c r="C26" s="3">
        <v>164</v>
      </c>
      <c r="D26" s="3">
        <v>73</v>
      </c>
      <c r="E26" s="3">
        <v>158</v>
      </c>
      <c r="F26" s="3">
        <v>135</v>
      </c>
      <c r="G26" s="3">
        <v>22</v>
      </c>
      <c r="H26" s="25">
        <v>2.2283476999999999E-2</v>
      </c>
      <c r="I26" s="13"/>
      <c r="J26" s="13"/>
      <c r="K26" s="13"/>
    </row>
    <row r="27" spans="1:11" ht="13.5" customHeight="1" x14ac:dyDescent="0.2">
      <c r="A27" s="9">
        <v>22</v>
      </c>
      <c r="B27" s="3" t="s">
        <v>301</v>
      </c>
      <c r="C27" s="3">
        <v>6945</v>
      </c>
      <c r="D27" s="3">
        <v>2565</v>
      </c>
      <c r="E27" s="3">
        <v>438</v>
      </c>
      <c r="F27" s="3">
        <v>4564</v>
      </c>
      <c r="G27" s="3">
        <v>2610</v>
      </c>
      <c r="H27" s="25">
        <v>0.83683861700000006</v>
      </c>
      <c r="I27" s="13"/>
      <c r="J27" s="13"/>
      <c r="K27" s="13"/>
    </row>
    <row r="28" spans="1:11" ht="13.5" customHeight="1" x14ac:dyDescent="0.2">
      <c r="A28" s="9">
        <v>23</v>
      </c>
      <c r="B28" s="3" t="s">
        <v>302</v>
      </c>
      <c r="C28" s="3">
        <v>515</v>
      </c>
      <c r="D28" s="3">
        <v>200</v>
      </c>
      <c r="E28" s="3">
        <v>391</v>
      </c>
      <c r="F28" s="3">
        <v>274</v>
      </c>
      <c r="G28" s="3">
        <v>51</v>
      </c>
      <c r="H28" s="25">
        <v>8.1170551000000007E-2</v>
      </c>
      <c r="I28" s="13"/>
      <c r="J28" s="13"/>
      <c r="K28" s="13"/>
    </row>
    <row r="29" spans="1:11" ht="13.5" customHeight="1" x14ac:dyDescent="0.2">
      <c r="A29" s="9">
        <v>24</v>
      </c>
      <c r="B29" s="3" t="s">
        <v>303</v>
      </c>
      <c r="C29" s="3">
        <v>17524</v>
      </c>
      <c r="D29" s="3">
        <v>17519</v>
      </c>
      <c r="E29" s="3">
        <v>17524</v>
      </c>
      <c r="F29" s="3">
        <v>9812</v>
      </c>
      <c r="G29" s="3">
        <v>7</v>
      </c>
      <c r="H29" s="25">
        <v>2.6601652809999998</v>
      </c>
      <c r="I29" s="13"/>
      <c r="J29" s="13"/>
      <c r="K29" s="13"/>
    </row>
    <row r="30" spans="1:11" ht="13.5" customHeight="1" x14ac:dyDescent="0.2">
      <c r="A30" s="9">
        <v>25</v>
      </c>
      <c r="B30" s="3" t="s">
        <v>304</v>
      </c>
      <c r="C30" s="3">
        <v>189</v>
      </c>
      <c r="D30" s="3">
        <v>78</v>
      </c>
      <c r="E30" s="3">
        <v>102</v>
      </c>
      <c r="F30" s="3">
        <v>166</v>
      </c>
      <c r="G30" s="3">
        <v>51</v>
      </c>
      <c r="H30" s="25">
        <v>4.6350026000000003E-2</v>
      </c>
      <c r="I30" s="13"/>
      <c r="J30" s="13"/>
      <c r="K30" s="13"/>
    </row>
    <row r="31" spans="1:11" ht="13.5" customHeight="1" x14ac:dyDescent="0.2">
      <c r="A31" s="9">
        <v>26</v>
      </c>
      <c r="B31" s="3" t="s">
        <v>305</v>
      </c>
      <c r="C31" s="3">
        <v>848</v>
      </c>
      <c r="D31" s="3">
        <v>518</v>
      </c>
      <c r="E31" s="3">
        <v>796</v>
      </c>
      <c r="F31" s="3">
        <v>624</v>
      </c>
      <c r="G31" s="3">
        <v>216</v>
      </c>
      <c r="H31" s="25">
        <v>0.10564800100000001</v>
      </c>
      <c r="I31" s="13"/>
      <c r="J31" s="13"/>
      <c r="K31" s="13"/>
    </row>
    <row r="32" spans="1:11" ht="13.5" customHeight="1" x14ac:dyDescent="0.2">
      <c r="A32" s="11"/>
      <c r="B32" s="4" t="s">
        <v>306</v>
      </c>
      <c r="C32" s="4">
        <f t="shared" ref="C32:H32" si="1">SUM(C18:C31)</f>
        <v>581379</v>
      </c>
      <c r="D32" s="4">
        <f t="shared" si="1"/>
        <v>286020</v>
      </c>
      <c r="E32" s="4">
        <f t="shared" si="1"/>
        <v>552173</v>
      </c>
      <c r="F32" s="4">
        <f t="shared" si="1"/>
        <v>414313</v>
      </c>
      <c r="G32" s="4">
        <f t="shared" si="1"/>
        <v>182221</v>
      </c>
      <c r="H32" s="26">
        <f t="shared" si="1"/>
        <v>99.621072322000018</v>
      </c>
      <c r="I32" s="15"/>
      <c r="J32" s="15"/>
      <c r="K32" s="15"/>
    </row>
    <row r="33" spans="1:11" ht="13.5" customHeight="1" x14ac:dyDescent="0.2">
      <c r="A33" s="9">
        <v>27</v>
      </c>
      <c r="B33" s="3" t="s">
        <v>307</v>
      </c>
      <c r="C33" s="3">
        <v>3620472</v>
      </c>
      <c r="D33" s="3">
        <v>2052854</v>
      </c>
      <c r="E33" s="3">
        <v>3329296</v>
      </c>
      <c r="F33" s="3">
        <v>2964861</v>
      </c>
      <c r="G33" s="3">
        <v>476085</v>
      </c>
      <c r="H33" s="25">
        <v>739.07520395100005</v>
      </c>
      <c r="I33" s="13"/>
      <c r="J33" s="13"/>
      <c r="K33" s="13"/>
    </row>
    <row r="34" spans="1:11" ht="13.5" customHeight="1" x14ac:dyDescent="0.2">
      <c r="A34" s="9">
        <v>28</v>
      </c>
      <c r="B34" s="3" t="s">
        <v>308</v>
      </c>
      <c r="C34" s="3">
        <v>1664391</v>
      </c>
      <c r="D34" s="3">
        <v>908177</v>
      </c>
      <c r="E34" s="3">
        <v>603833</v>
      </c>
      <c r="F34" s="3">
        <v>1555592</v>
      </c>
      <c r="G34" s="3">
        <v>323245</v>
      </c>
      <c r="H34" s="25">
        <v>403.18394470499993</v>
      </c>
      <c r="I34" s="13"/>
      <c r="J34" s="13"/>
      <c r="K34" s="13"/>
    </row>
    <row r="35" spans="1:11" ht="13.5" customHeight="1" x14ac:dyDescent="0.2">
      <c r="A35" s="11"/>
      <c r="B35" s="4" t="s">
        <v>309</v>
      </c>
      <c r="C35" s="4">
        <f t="shared" ref="C35:H35" si="2">C34+C33</f>
        <v>5284863</v>
      </c>
      <c r="D35" s="4">
        <f t="shared" si="2"/>
        <v>2961031</v>
      </c>
      <c r="E35" s="4">
        <f t="shared" si="2"/>
        <v>3933129</v>
      </c>
      <c r="F35" s="4">
        <f t="shared" si="2"/>
        <v>4520453</v>
      </c>
      <c r="G35" s="4">
        <f t="shared" si="2"/>
        <v>799330</v>
      </c>
      <c r="H35" s="26">
        <f t="shared" si="2"/>
        <v>1142.259148656</v>
      </c>
      <c r="I35" s="15"/>
      <c r="J35" s="15"/>
      <c r="K35" s="15"/>
    </row>
    <row r="36" spans="1:11" ht="13.5" customHeight="1" x14ac:dyDescent="0.2">
      <c r="A36" s="11"/>
      <c r="B36" s="4" t="s">
        <v>310</v>
      </c>
      <c r="C36" s="4">
        <f t="shared" ref="C36:H36" si="3">C35+C32+C17</f>
        <v>35397016</v>
      </c>
      <c r="D36" s="4">
        <f t="shared" si="3"/>
        <v>18825979</v>
      </c>
      <c r="E36" s="4">
        <f t="shared" si="3"/>
        <v>29140872</v>
      </c>
      <c r="F36" s="4">
        <f t="shared" si="3"/>
        <v>29447554</v>
      </c>
      <c r="G36" s="4">
        <f t="shared" si="3"/>
        <v>2761916</v>
      </c>
      <c r="H36" s="26">
        <f t="shared" si="3"/>
        <v>8257.3857116649997</v>
      </c>
      <c r="I36" s="15"/>
      <c r="J36" s="15"/>
      <c r="K36" s="15"/>
    </row>
    <row r="37" spans="1:11" ht="13.5" customHeight="1" x14ac:dyDescent="0.2">
      <c r="A37" s="18"/>
      <c r="B37" s="13"/>
      <c r="C37" s="13"/>
      <c r="D37" s="15" t="s">
        <v>164</v>
      </c>
      <c r="E37" s="13"/>
      <c r="F37" s="13"/>
      <c r="G37" s="13"/>
      <c r="H37" s="40"/>
      <c r="I37" s="13"/>
      <c r="J37" s="13"/>
      <c r="K37" s="13"/>
    </row>
    <row r="38" spans="1:11" ht="13.5" customHeight="1" x14ac:dyDescent="0.2">
      <c r="A38" s="18"/>
      <c r="B38" s="13"/>
      <c r="C38" s="13"/>
      <c r="D38" s="13"/>
      <c r="E38" s="13"/>
      <c r="F38" s="13"/>
      <c r="G38" s="13"/>
      <c r="H38" s="40"/>
      <c r="I38" s="13"/>
      <c r="J38" s="13"/>
      <c r="K38" s="13"/>
    </row>
    <row r="39" spans="1:11" ht="13.5" customHeight="1" x14ac:dyDescent="0.2">
      <c r="A39" s="18"/>
      <c r="B39" s="13"/>
      <c r="C39" s="13"/>
      <c r="D39" s="13"/>
      <c r="E39" s="13"/>
      <c r="F39" s="13"/>
      <c r="G39" s="13"/>
      <c r="H39" s="40"/>
      <c r="I39" s="13"/>
      <c r="J39" s="13"/>
      <c r="K39" s="13"/>
    </row>
    <row r="40" spans="1:11" ht="13.5" customHeight="1" x14ac:dyDescent="0.2">
      <c r="A40" s="18"/>
      <c r="B40" s="13"/>
      <c r="C40" s="13"/>
      <c r="D40" s="13"/>
      <c r="E40" s="13"/>
      <c r="F40" s="13"/>
      <c r="G40" s="13"/>
      <c r="H40" s="40"/>
      <c r="I40" s="13"/>
      <c r="J40" s="13"/>
      <c r="K40" s="13"/>
    </row>
    <row r="41" spans="1:11" ht="13.5" customHeight="1" x14ac:dyDescent="0.2">
      <c r="A41" s="18"/>
      <c r="B41" s="13"/>
      <c r="C41" s="13"/>
      <c r="D41" s="13"/>
      <c r="E41" s="13"/>
      <c r="F41" s="13"/>
      <c r="G41" s="13"/>
      <c r="H41" s="40"/>
      <c r="I41" s="13"/>
      <c r="J41" s="13"/>
      <c r="K41" s="13"/>
    </row>
    <row r="42" spans="1:11" ht="13.5" customHeight="1" x14ac:dyDescent="0.2">
      <c r="A42" s="18"/>
      <c r="B42" s="13"/>
      <c r="C42" s="13"/>
      <c r="D42" s="13"/>
      <c r="E42" s="13"/>
      <c r="F42" s="13"/>
      <c r="G42" s="13"/>
      <c r="H42" s="40"/>
      <c r="I42" s="13"/>
      <c r="J42" s="13"/>
      <c r="K42" s="13"/>
    </row>
    <row r="43" spans="1:11" ht="13.5" customHeight="1" x14ac:dyDescent="0.2">
      <c r="A43" s="18"/>
      <c r="B43" s="13"/>
      <c r="C43" s="13"/>
      <c r="D43" s="13"/>
      <c r="E43" s="13"/>
      <c r="F43" s="13"/>
      <c r="G43" s="13"/>
      <c r="H43" s="40"/>
      <c r="I43" s="13"/>
      <c r="J43" s="13"/>
      <c r="K43" s="13"/>
    </row>
    <row r="44" spans="1:11" ht="13.5" customHeight="1" x14ac:dyDescent="0.2">
      <c r="A44" s="18"/>
      <c r="B44" s="13"/>
      <c r="C44" s="13"/>
      <c r="D44" s="13"/>
      <c r="E44" s="13"/>
      <c r="F44" s="13"/>
      <c r="G44" s="13"/>
      <c r="H44" s="40"/>
      <c r="I44" s="13"/>
      <c r="J44" s="13"/>
      <c r="K44" s="13"/>
    </row>
    <row r="45" spans="1:11" ht="13.5" customHeight="1" x14ac:dyDescent="0.2">
      <c r="A45" s="18"/>
      <c r="B45" s="13"/>
      <c r="C45" s="13"/>
      <c r="D45" s="13"/>
      <c r="E45" s="13"/>
      <c r="F45" s="13"/>
      <c r="G45" s="13"/>
      <c r="H45" s="40"/>
      <c r="I45" s="13"/>
      <c r="J45" s="13"/>
      <c r="K45" s="13"/>
    </row>
    <row r="46" spans="1:11" ht="13.5" customHeight="1" x14ac:dyDescent="0.2">
      <c r="A46" s="18"/>
      <c r="B46" s="13"/>
      <c r="C46" s="13"/>
      <c r="D46" s="13"/>
      <c r="E46" s="13"/>
      <c r="F46" s="13"/>
      <c r="G46" s="13"/>
      <c r="H46" s="40"/>
      <c r="I46" s="13"/>
      <c r="J46" s="13"/>
      <c r="K46" s="13"/>
    </row>
    <row r="47" spans="1:11" ht="13.5" customHeight="1" x14ac:dyDescent="0.2">
      <c r="A47" s="18"/>
      <c r="B47" s="13"/>
      <c r="C47" s="13"/>
      <c r="D47" s="13"/>
      <c r="E47" s="13"/>
      <c r="F47" s="13"/>
      <c r="G47" s="13"/>
      <c r="H47" s="40"/>
      <c r="I47" s="13"/>
      <c r="J47" s="13"/>
      <c r="K47" s="13"/>
    </row>
    <row r="48" spans="1:11" ht="13.5" customHeight="1" x14ac:dyDescent="0.2">
      <c r="A48" s="18"/>
      <c r="B48" s="13"/>
      <c r="C48" s="13"/>
      <c r="D48" s="13"/>
      <c r="E48" s="13"/>
      <c r="F48" s="13"/>
      <c r="G48" s="13"/>
      <c r="H48" s="40"/>
      <c r="I48" s="13"/>
      <c r="J48" s="13"/>
      <c r="K48" s="13"/>
    </row>
    <row r="49" spans="1:11" ht="13.5" customHeight="1" x14ac:dyDescent="0.2">
      <c r="A49" s="18"/>
      <c r="B49" s="13"/>
      <c r="C49" s="13"/>
      <c r="D49" s="13"/>
      <c r="E49" s="13"/>
      <c r="F49" s="13"/>
      <c r="G49" s="13"/>
      <c r="H49" s="40"/>
      <c r="I49" s="13"/>
      <c r="J49" s="13"/>
      <c r="K49" s="13"/>
    </row>
    <row r="50" spans="1:11" ht="13.5" customHeight="1" x14ac:dyDescent="0.2">
      <c r="A50" s="18"/>
      <c r="B50" s="13"/>
      <c r="C50" s="13"/>
      <c r="D50" s="13"/>
      <c r="E50" s="13"/>
      <c r="F50" s="13"/>
      <c r="G50" s="13"/>
      <c r="H50" s="40"/>
      <c r="I50" s="13"/>
      <c r="J50" s="13"/>
      <c r="K50" s="13"/>
    </row>
    <row r="51" spans="1:11" ht="13.5" customHeight="1" x14ac:dyDescent="0.2">
      <c r="A51" s="18"/>
      <c r="B51" s="13"/>
      <c r="C51" s="13"/>
      <c r="D51" s="13"/>
      <c r="E51" s="13"/>
      <c r="F51" s="13"/>
      <c r="G51" s="13"/>
      <c r="H51" s="40"/>
      <c r="I51" s="13"/>
      <c r="J51" s="13"/>
      <c r="K51" s="13"/>
    </row>
    <row r="52" spans="1:11" ht="13.5" customHeight="1" x14ac:dyDescent="0.2">
      <c r="A52" s="18"/>
      <c r="B52" s="13"/>
      <c r="C52" s="13"/>
      <c r="D52" s="13"/>
      <c r="E52" s="13"/>
      <c r="F52" s="13"/>
      <c r="G52" s="13"/>
      <c r="H52" s="40"/>
      <c r="I52" s="13"/>
      <c r="J52" s="13"/>
      <c r="K52" s="13"/>
    </row>
    <row r="53" spans="1:11" ht="13.5" customHeight="1" x14ac:dyDescent="0.2">
      <c r="A53" s="18"/>
      <c r="B53" s="13"/>
      <c r="C53" s="13"/>
      <c r="D53" s="13"/>
      <c r="E53" s="13"/>
      <c r="F53" s="13"/>
      <c r="G53" s="13"/>
      <c r="H53" s="40"/>
      <c r="I53" s="13"/>
      <c r="J53" s="13"/>
      <c r="K53" s="13"/>
    </row>
    <row r="54" spans="1:11" ht="13.5" customHeight="1" x14ac:dyDescent="0.2">
      <c r="A54" s="18"/>
      <c r="B54" s="13"/>
      <c r="C54" s="13"/>
      <c r="D54" s="13"/>
      <c r="E54" s="13"/>
      <c r="F54" s="13"/>
      <c r="G54" s="13"/>
      <c r="H54" s="40"/>
      <c r="I54" s="13"/>
      <c r="J54" s="13"/>
      <c r="K54" s="13"/>
    </row>
    <row r="55" spans="1:11" ht="13.5" customHeight="1" x14ac:dyDescent="0.2">
      <c r="A55" s="18"/>
      <c r="B55" s="13"/>
      <c r="C55" s="13"/>
      <c r="D55" s="13"/>
      <c r="E55" s="13"/>
      <c r="F55" s="13"/>
      <c r="G55" s="13"/>
      <c r="H55" s="40"/>
      <c r="I55" s="13"/>
      <c r="J55" s="13"/>
      <c r="K55" s="13"/>
    </row>
    <row r="56" spans="1:11" ht="13.5" customHeight="1" x14ac:dyDescent="0.2">
      <c r="A56" s="18"/>
      <c r="B56" s="13"/>
      <c r="C56" s="13"/>
      <c r="D56" s="13"/>
      <c r="E56" s="13"/>
      <c r="F56" s="13"/>
      <c r="G56" s="13"/>
      <c r="H56" s="40"/>
      <c r="I56" s="13"/>
      <c r="J56" s="13"/>
      <c r="K56" s="13"/>
    </row>
    <row r="57" spans="1:11" ht="13.5" customHeight="1" x14ac:dyDescent="0.2">
      <c r="A57" s="18"/>
      <c r="B57" s="13"/>
      <c r="C57" s="13"/>
      <c r="D57" s="13"/>
      <c r="E57" s="13"/>
      <c r="F57" s="13"/>
      <c r="G57" s="13"/>
      <c r="H57" s="40"/>
      <c r="I57" s="13"/>
      <c r="J57" s="13"/>
      <c r="K57" s="13"/>
    </row>
    <row r="58" spans="1:11" ht="13.5" customHeight="1" x14ac:dyDescent="0.2">
      <c r="A58" s="18"/>
      <c r="B58" s="13"/>
      <c r="C58" s="13"/>
      <c r="D58" s="13"/>
      <c r="E58" s="13"/>
      <c r="F58" s="13"/>
      <c r="G58" s="13"/>
      <c r="H58" s="40"/>
      <c r="I58" s="13"/>
      <c r="J58" s="13"/>
      <c r="K58" s="13"/>
    </row>
    <row r="59" spans="1:11" ht="13.5" customHeight="1" x14ac:dyDescent="0.2">
      <c r="A59" s="18"/>
      <c r="B59" s="13"/>
      <c r="C59" s="13"/>
      <c r="D59" s="13"/>
      <c r="E59" s="13"/>
      <c r="F59" s="13"/>
      <c r="G59" s="13"/>
      <c r="H59" s="40"/>
      <c r="I59" s="13"/>
      <c r="J59" s="13"/>
      <c r="K59" s="13"/>
    </row>
    <row r="60" spans="1:11" ht="13.5" customHeight="1" x14ac:dyDescent="0.2">
      <c r="A60" s="18"/>
      <c r="B60" s="13"/>
      <c r="C60" s="13"/>
      <c r="D60" s="13"/>
      <c r="E60" s="13"/>
      <c r="F60" s="13"/>
      <c r="G60" s="13"/>
      <c r="H60" s="40"/>
      <c r="I60" s="13"/>
      <c r="J60" s="13"/>
      <c r="K60" s="13"/>
    </row>
    <row r="61" spans="1:11" ht="13.5" customHeight="1" x14ac:dyDescent="0.2">
      <c r="A61" s="18"/>
      <c r="B61" s="13"/>
      <c r="C61" s="13"/>
      <c r="D61" s="13"/>
      <c r="E61" s="13"/>
      <c r="F61" s="13"/>
      <c r="G61" s="13"/>
      <c r="H61" s="40"/>
      <c r="I61" s="13"/>
      <c r="J61" s="13"/>
      <c r="K61" s="13"/>
    </row>
    <row r="62" spans="1:11" ht="13.5" customHeight="1" x14ac:dyDescent="0.2">
      <c r="A62" s="18"/>
      <c r="B62" s="13"/>
      <c r="C62" s="13"/>
      <c r="D62" s="13"/>
      <c r="E62" s="13"/>
      <c r="F62" s="13"/>
      <c r="G62" s="13"/>
      <c r="H62" s="40"/>
      <c r="I62" s="13"/>
      <c r="J62" s="13"/>
      <c r="K62" s="13"/>
    </row>
    <row r="63" spans="1:11" ht="13.5" customHeight="1" x14ac:dyDescent="0.2">
      <c r="A63" s="18"/>
      <c r="B63" s="13"/>
      <c r="C63" s="13"/>
      <c r="D63" s="13"/>
      <c r="E63" s="13"/>
      <c r="F63" s="13"/>
      <c r="G63" s="13"/>
      <c r="H63" s="40"/>
      <c r="I63" s="13"/>
      <c r="J63" s="13"/>
      <c r="K63" s="13"/>
    </row>
    <row r="64" spans="1:11" ht="13.5" customHeight="1" x14ac:dyDescent="0.2">
      <c r="A64" s="18"/>
      <c r="B64" s="13"/>
      <c r="C64" s="13"/>
      <c r="D64" s="13"/>
      <c r="E64" s="13"/>
      <c r="F64" s="13"/>
      <c r="G64" s="13"/>
      <c r="H64" s="40"/>
      <c r="I64" s="13"/>
      <c r="J64" s="13"/>
      <c r="K64" s="13"/>
    </row>
    <row r="65" spans="1:11" ht="13.5" customHeight="1" x14ac:dyDescent="0.2">
      <c r="A65" s="18"/>
      <c r="B65" s="13"/>
      <c r="C65" s="13"/>
      <c r="D65" s="13"/>
      <c r="E65" s="13"/>
      <c r="F65" s="13"/>
      <c r="G65" s="13"/>
      <c r="H65" s="40"/>
      <c r="I65" s="13"/>
      <c r="J65" s="13"/>
      <c r="K65" s="13"/>
    </row>
    <row r="66" spans="1:11" ht="13.5" customHeight="1" x14ac:dyDescent="0.2">
      <c r="A66" s="18"/>
      <c r="B66" s="13"/>
      <c r="C66" s="13"/>
      <c r="D66" s="13"/>
      <c r="E66" s="13"/>
      <c r="F66" s="13"/>
      <c r="G66" s="13"/>
      <c r="H66" s="40"/>
      <c r="I66" s="13"/>
      <c r="J66" s="13"/>
      <c r="K66" s="13"/>
    </row>
    <row r="67" spans="1:11" ht="13.5" customHeight="1" x14ac:dyDescent="0.2">
      <c r="A67" s="18"/>
      <c r="B67" s="13"/>
      <c r="C67" s="13"/>
      <c r="D67" s="13"/>
      <c r="E67" s="13"/>
      <c r="F67" s="13"/>
      <c r="G67" s="13"/>
      <c r="H67" s="40"/>
      <c r="I67" s="13"/>
      <c r="J67" s="13"/>
      <c r="K67" s="13"/>
    </row>
    <row r="68" spans="1:11" ht="13.5" customHeight="1" x14ac:dyDescent="0.2">
      <c r="A68" s="18"/>
      <c r="B68" s="13"/>
      <c r="C68" s="13"/>
      <c r="D68" s="13"/>
      <c r="E68" s="13"/>
      <c r="F68" s="13"/>
      <c r="G68" s="13"/>
      <c r="H68" s="40"/>
      <c r="I68" s="13"/>
      <c r="J68" s="13"/>
      <c r="K68" s="13"/>
    </row>
    <row r="69" spans="1:11" ht="13.5" customHeight="1" x14ac:dyDescent="0.2">
      <c r="A69" s="18"/>
      <c r="B69" s="13"/>
      <c r="C69" s="13"/>
      <c r="D69" s="13"/>
      <c r="E69" s="13"/>
      <c r="F69" s="13"/>
      <c r="G69" s="13"/>
      <c r="H69" s="40"/>
      <c r="I69" s="13"/>
      <c r="J69" s="13"/>
      <c r="K69" s="13"/>
    </row>
    <row r="70" spans="1:11" ht="13.5" customHeight="1" x14ac:dyDescent="0.2">
      <c r="A70" s="18"/>
      <c r="B70" s="13"/>
      <c r="C70" s="13"/>
      <c r="D70" s="13"/>
      <c r="E70" s="13"/>
      <c r="F70" s="13"/>
      <c r="G70" s="13"/>
      <c r="H70" s="40"/>
      <c r="I70" s="13"/>
      <c r="J70" s="13"/>
      <c r="K70" s="13"/>
    </row>
    <row r="71" spans="1:11" ht="13.5" customHeight="1" x14ac:dyDescent="0.2">
      <c r="A71" s="18"/>
      <c r="B71" s="13"/>
      <c r="C71" s="13"/>
      <c r="D71" s="13"/>
      <c r="E71" s="13"/>
      <c r="F71" s="13"/>
      <c r="G71" s="13"/>
      <c r="H71" s="40"/>
      <c r="I71" s="13"/>
      <c r="J71" s="13"/>
      <c r="K71" s="13"/>
    </row>
    <row r="72" spans="1:11" ht="13.5" customHeight="1" x14ac:dyDescent="0.2">
      <c r="A72" s="18"/>
      <c r="B72" s="13"/>
      <c r="C72" s="13"/>
      <c r="D72" s="13"/>
      <c r="E72" s="13"/>
      <c r="F72" s="13"/>
      <c r="G72" s="13"/>
      <c r="H72" s="40"/>
      <c r="I72" s="13"/>
      <c r="J72" s="13"/>
      <c r="K72" s="13"/>
    </row>
    <row r="73" spans="1:11" ht="13.5" customHeight="1" x14ac:dyDescent="0.2">
      <c r="A73" s="18"/>
      <c r="B73" s="13"/>
      <c r="C73" s="13"/>
      <c r="D73" s="13"/>
      <c r="E73" s="13"/>
      <c r="F73" s="13"/>
      <c r="G73" s="13"/>
      <c r="H73" s="40"/>
      <c r="I73" s="13"/>
      <c r="J73" s="13"/>
      <c r="K73" s="13"/>
    </row>
    <row r="74" spans="1:11" ht="13.5" customHeight="1" x14ac:dyDescent="0.2">
      <c r="A74" s="18"/>
      <c r="B74" s="13"/>
      <c r="C74" s="13"/>
      <c r="D74" s="13"/>
      <c r="E74" s="13"/>
      <c r="F74" s="13"/>
      <c r="G74" s="13"/>
      <c r="H74" s="40"/>
      <c r="I74" s="13"/>
      <c r="J74" s="13"/>
      <c r="K74" s="13"/>
    </row>
    <row r="75" spans="1:11" ht="13.5" customHeight="1" x14ac:dyDescent="0.2">
      <c r="A75" s="18"/>
      <c r="B75" s="13"/>
      <c r="C75" s="13"/>
      <c r="D75" s="13"/>
      <c r="E75" s="13"/>
      <c r="F75" s="13"/>
      <c r="G75" s="13"/>
      <c r="H75" s="40"/>
      <c r="I75" s="13"/>
      <c r="J75" s="13"/>
      <c r="K75" s="13"/>
    </row>
    <row r="76" spans="1:11" ht="13.5" customHeight="1" x14ac:dyDescent="0.2">
      <c r="A76" s="18"/>
      <c r="B76" s="13"/>
      <c r="C76" s="13"/>
      <c r="D76" s="13"/>
      <c r="E76" s="13"/>
      <c r="F76" s="13"/>
      <c r="G76" s="13"/>
      <c r="H76" s="40"/>
      <c r="I76" s="13"/>
      <c r="J76" s="13"/>
      <c r="K76" s="13"/>
    </row>
    <row r="77" spans="1:11" ht="13.5" customHeight="1" x14ac:dyDescent="0.2">
      <c r="A77" s="18"/>
      <c r="B77" s="13"/>
      <c r="C77" s="13"/>
      <c r="D77" s="13"/>
      <c r="E77" s="13"/>
      <c r="F77" s="13"/>
      <c r="G77" s="13"/>
      <c r="H77" s="40"/>
      <c r="I77" s="13"/>
      <c r="J77" s="13"/>
      <c r="K77" s="13"/>
    </row>
    <row r="78" spans="1:11" ht="13.5" customHeight="1" x14ac:dyDescent="0.2">
      <c r="A78" s="18"/>
      <c r="B78" s="13"/>
      <c r="C78" s="13"/>
      <c r="D78" s="13"/>
      <c r="E78" s="13"/>
      <c r="F78" s="13"/>
      <c r="G78" s="13"/>
      <c r="H78" s="40"/>
      <c r="I78" s="13"/>
      <c r="J78" s="13"/>
      <c r="K78" s="13"/>
    </row>
    <row r="79" spans="1:11" ht="13.5" customHeight="1" x14ac:dyDescent="0.2">
      <c r="A79" s="18"/>
      <c r="B79" s="13"/>
      <c r="C79" s="13"/>
      <c r="D79" s="13"/>
      <c r="E79" s="13"/>
      <c r="F79" s="13"/>
      <c r="G79" s="13"/>
      <c r="H79" s="40"/>
      <c r="I79" s="13"/>
      <c r="J79" s="13"/>
      <c r="K79" s="13"/>
    </row>
    <row r="80" spans="1:11" ht="13.5" customHeight="1" x14ac:dyDescent="0.2">
      <c r="A80" s="18"/>
      <c r="B80" s="13"/>
      <c r="C80" s="13"/>
      <c r="D80" s="13"/>
      <c r="E80" s="13"/>
      <c r="F80" s="13"/>
      <c r="G80" s="13"/>
      <c r="H80" s="40"/>
      <c r="I80" s="13"/>
      <c r="J80" s="13"/>
      <c r="K80" s="13"/>
    </row>
    <row r="81" spans="1:11" ht="13.5" customHeight="1" x14ac:dyDescent="0.2">
      <c r="A81" s="18"/>
      <c r="B81" s="13"/>
      <c r="C81" s="13"/>
      <c r="D81" s="13"/>
      <c r="E81" s="13"/>
      <c r="F81" s="13"/>
      <c r="G81" s="13"/>
      <c r="H81" s="40"/>
      <c r="I81" s="13"/>
      <c r="J81" s="13"/>
      <c r="K81" s="13"/>
    </row>
    <row r="82" spans="1:11" ht="13.5" customHeight="1" x14ac:dyDescent="0.2">
      <c r="A82" s="18"/>
      <c r="B82" s="13"/>
      <c r="C82" s="13"/>
      <c r="D82" s="13"/>
      <c r="E82" s="13"/>
      <c r="F82" s="13"/>
      <c r="G82" s="13"/>
      <c r="H82" s="40"/>
      <c r="I82" s="13"/>
      <c r="J82" s="13"/>
      <c r="K82" s="13"/>
    </row>
    <row r="83" spans="1:11" ht="13.5" customHeight="1" x14ac:dyDescent="0.2">
      <c r="A83" s="18"/>
      <c r="B83" s="13"/>
      <c r="C83" s="13"/>
      <c r="D83" s="13"/>
      <c r="E83" s="13"/>
      <c r="F83" s="13"/>
      <c r="G83" s="13"/>
      <c r="H83" s="40"/>
      <c r="I83" s="13"/>
      <c r="J83" s="13"/>
      <c r="K83" s="13"/>
    </row>
    <row r="84" spans="1:11" ht="13.5" customHeight="1" x14ac:dyDescent="0.2">
      <c r="A84" s="18"/>
      <c r="B84" s="13"/>
      <c r="C84" s="13"/>
      <c r="D84" s="13"/>
      <c r="E84" s="13"/>
      <c r="F84" s="13"/>
      <c r="G84" s="13"/>
      <c r="H84" s="40"/>
      <c r="I84" s="13"/>
      <c r="J84" s="13"/>
      <c r="K84" s="13"/>
    </row>
    <row r="85" spans="1:11" ht="13.5" customHeight="1" x14ac:dyDescent="0.2">
      <c r="A85" s="18"/>
      <c r="B85" s="13"/>
      <c r="C85" s="13"/>
      <c r="D85" s="13"/>
      <c r="E85" s="13"/>
      <c r="F85" s="13"/>
      <c r="G85" s="13"/>
      <c r="H85" s="40"/>
      <c r="I85" s="13"/>
      <c r="J85" s="13"/>
      <c r="K85" s="13"/>
    </row>
    <row r="86" spans="1:11" ht="13.5" customHeight="1" x14ac:dyDescent="0.2">
      <c r="A86" s="18"/>
      <c r="B86" s="13"/>
      <c r="C86" s="13"/>
      <c r="D86" s="13"/>
      <c r="E86" s="13"/>
      <c r="F86" s="13"/>
      <c r="G86" s="13"/>
      <c r="H86" s="40"/>
      <c r="I86" s="13"/>
      <c r="J86" s="13"/>
      <c r="K86" s="13"/>
    </row>
    <row r="87" spans="1:11" ht="13.5" customHeight="1" x14ac:dyDescent="0.2">
      <c r="A87" s="18"/>
      <c r="B87" s="13"/>
      <c r="C87" s="13"/>
      <c r="D87" s="13"/>
      <c r="E87" s="13"/>
      <c r="F87" s="13"/>
      <c r="G87" s="13"/>
      <c r="H87" s="40"/>
      <c r="I87" s="13"/>
      <c r="J87" s="13"/>
      <c r="K87" s="13"/>
    </row>
    <row r="88" spans="1:11" ht="13.5" customHeight="1" x14ac:dyDescent="0.2">
      <c r="A88" s="18"/>
      <c r="B88" s="13"/>
      <c r="C88" s="13"/>
      <c r="D88" s="13"/>
      <c r="E88" s="13"/>
      <c r="F88" s="13"/>
      <c r="G88" s="13"/>
      <c r="H88" s="40"/>
      <c r="I88" s="13"/>
      <c r="J88" s="13"/>
      <c r="K88" s="13"/>
    </row>
    <row r="89" spans="1:11" ht="13.5" customHeight="1" x14ac:dyDescent="0.2">
      <c r="A89" s="18"/>
      <c r="B89" s="13"/>
      <c r="C89" s="13"/>
      <c r="D89" s="13"/>
      <c r="E89" s="13"/>
      <c r="F89" s="13"/>
      <c r="G89" s="13"/>
      <c r="H89" s="40"/>
      <c r="I89" s="13"/>
      <c r="J89" s="13"/>
      <c r="K89" s="13"/>
    </row>
    <row r="90" spans="1:11" ht="13.5" customHeight="1" x14ac:dyDescent="0.2">
      <c r="A90" s="18"/>
      <c r="B90" s="13"/>
      <c r="C90" s="13"/>
      <c r="D90" s="13"/>
      <c r="E90" s="13"/>
      <c r="F90" s="13"/>
      <c r="G90" s="13"/>
      <c r="H90" s="40"/>
      <c r="I90" s="13"/>
      <c r="J90" s="13"/>
      <c r="K90" s="13"/>
    </row>
    <row r="91" spans="1:11" ht="13.5" customHeight="1" x14ac:dyDescent="0.2">
      <c r="A91" s="18"/>
      <c r="B91" s="13"/>
      <c r="C91" s="13"/>
      <c r="D91" s="13"/>
      <c r="E91" s="13"/>
      <c r="F91" s="13"/>
      <c r="G91" s="13"/>
      <c r="H91" s="40"/>
      <c r="I91" s="13"/>
      <c r="J91" s="13"/>
      <c r="K91" s="13"/>
    </row>
    <row r="92" spans="1:11" ht="13.5" customHeight="1" x14ac:dyDescent="0.2">
      <c r="A92" s="18"/>
      <c r="B92" s="13"/>
      <c r="C92" s="13"/>
      <c r="D92" s="13"/>
      <c r="E92" s="13"/>
      <c r="F92" s="13"/>
      <c r="G92" s="13"/>
      <c r="H92" s="40"/>
      <c r="I92" s="13"/>
      <c r="J92" s="13"/>
      <c r="K92" s="13"/>
    </row>
    <row r="93" spans="1:11" ht="13.5" customHeight="1" x14ac:dyDescent="0.2">
      <c r="A93" s="18"/>
      <c r="B93" s="13"/>
      <c r="C93" s="13"/>
      <c r="D93" s="13"/>
      <c r="E93" s="13"/>
      <c r="F93" s="13"/>
      <c r="G93" s="13"/>
      <c r="H93" s="40"/>
      <c r="I93" s="13"/>
      <c r="J93" s="13"/>
      <c r="K93" s="13"/>
    </row>
    <row r="94" spans="1:11" ht="13.5" customHeight="1" x14ac:dyDescent="0.2">
      <c r="A94" s="18"/>
      <c r="B94" s="13"/>
      <c r="C94" s="13"/>
      <c r="D94" s="13"/>
      <c r="E94" s="13"/>
      <c r="F94" s="13"/>
      <c r="G94" s="13"/>
      <c r="H94" s="40"/>
      <c r="I94" s="13"/>
      <c r="J94" s="13"/>
      <c r="K94" s="13"/>
    </row>
    <row r="95" spans="1:11" ht="13.5" customHeight="1" x14ac:dyDescent="0.2">
      <c r="A95" s="18"/>
      <c r="B95" s="13"/>
      <c r="C95" s="13"/>
      <c r="D95" s="13"/>
      <c r="E95" s="13"/>
      <c r="F95" s="13"/>
      <c r="G95" s="13"/>
      <c r="H95" s="40"/>
      <c r="I95" s="13"/>
      <c r="J95" s="13"/>
      <c r="K95" s="13"/>
    </row>
    <row r="96" spans="1:11" ht="13.5" customHeight="1" x14ac:dyDescent="0.2">
      <c r="A96" s="18"/>
      <c r="B96" s="13"/>
      <c r="C96" s="13"/>
      <c r="D96" s="13"/>
      <c r="E96" s="13"/>
      <c r="F96" s="13"/>
      <c r="G96" s="13"/>
      <c r="H96" s="40"/>
      <c r="I96" s="13"/>
      <c r="J96" s="13"/>
      <c r="K96" s="13"/>
    </row>
    <row r="97" spans="1:11" ht="13.5" customHeight="1" x14ac:dyDescent="0.2">
      <c r="A97" s="18"/>
      <c r="B97" s="13"/>
      <c r="C97" s="13"/>
      <c r="D97" s="13"/>
      <c r="E97" s="13"/>
      <c r="F97" s="13"/>
      <c r="G97" s="13"/>
      <c r="H97" s="40"/>
      <c r="I97" s="13"/>
      <c r="J97" s="13"/>
      <c r="K97" s="13"/>
    </row>
    <row r="98" spans="1:11" ht="13.5" customHeight="1" x14ac:dyDescent="0.2">
      <c r="A98" s="18"/>
      <c r="B98" s="13"/>
      <c r="C98" s="13"/>
      <c r="D98" s="13"/>
      <c r="E98" s="13"/>
      <c r="F98" s="13"/>
      <c r="G98" s="13"/>
      <c r="H98" s="40"/>
      <c r="I98" s="13"/>
      <c r="J98" s="13"/>
      <c r="K98" s="13"/>
    </row>
    <row r="99" spans="1:11" ht="13.5" customHeight="1" x14ac:dyDescent="0.2">
      <c r="A99" s="18"/>
      <c r="B99" s="13"/>
      <c r="C99" s="13"/>
      <c r="D99" s="13"/>
      <c r="E99" s="13"/>
      <c r="F99" s="13"/>
      <c r="G99" s="13"/>
      <c r="H99" s="40"/>
      <c r="I99" s="13"/>
      <c r="J99" s="13"/>
      <c r="K99" s="13"/>
    </row>
    <row r="100" spans="1:11" ht="13.5" customHeight="1" x14ac:dyDescent="0.2">
      <c r="A100" s="18"/>
      <c r="B100" s="13"/>
      <c r="C100" s="13"/>
      <c r="D100" s="13"/>
      <c r="E100" s="13"/>
      <c r="F100" s="13"/>
      <c r="G100" s="13"/>
      <c r="H100" s="40"/>
      <c r="I100" s="13"/>
      <c r="J100" s="13"/>
      <c r="K100" s="13"/>
    </row>
  </sheetData>
  <mergeCells count="1">
    <mergeCell ref="A1:H1"/>
  </mergeCells>
  <pageMargins left="1.2" right="0.45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ADCC"/>
  </sheetPr>
  <dimension ref="A1:P98"/>
  <sheetViews>
    <sheetView zoomScaleNormal="100" workbookViewId="0">
      <pane xSplit="3" ySplit="5" topLeftCell="D57" activePane="bottomRight" state="frozen"/>
      <selection pane="topRight" activeCell="D1" sqref="D1"/>
      <selection pane="bottomLeft" activeCell="A6" sqref="A6"/>
      <selection pane="bottomRight" activeCell="D57" sqref="D57:F57"/>
    </sheetView>
  </sheetViews>
  <sheetFormatPr defaultColWidth="14.42578125" defaultRowHeight="15" customHeight="1" x14ac:dyDescent="0.2"/>
  <cols>
    <col min="1" max="1" width="4.85546875" style="110" customWidth="1"/>
    <col min="2" max="2" width="27.42578125" style="110" customWidth="1"/>
    <col min="3" max="3" width="12.42578125" style="110" customWidth="1"/>
    <col min="4" max="4" width="12" style="110" customWidth="1"/>
    <col min="5" max="6" width="11.42578125" style="110" customWidth="1"/>
    <col min="7" max="7" width="11.140625" style="110" customWidth="1"/>
    <col min="8" max="8" width="11.7109375" style="110" customWidth="1"/>
    <col min="9" max="9" width="11.28515625" style="110" customWidth="1"/>
    <col min="10" max="10" width="11.85546875" style="110" customWidth="1"/>
    <col min="11" max="14" width="10.140625" style="110" hidden="1" customWidth="1"/>
    <col min="15" max="16" width="9.140625" style="110" customWidth="1"/>
    <col min="17" max="16384" width="14.42578125" style="110"/>
  </cols>
  <sheetData>
    <row r="1" spans="1:16" ht="12.75" customHeight="1" x14ac:dyDescent="0.2">
      <c r="A1" s="392" t="s">
        <v>69</v>
      </c>
      <c r="B1" s="380"/>
      <c r="C1" s="380"/>
      <c r="D1" s="380"/>
      <c r="E1" s="380"/>
      <c r="F1" s="380"/>
      <c r="G1" s="380"/>
      <c r="H1" s="380"/>
      <c r="I1" s="380"/>
      <c r="J1" s="380"/>
      <c r="K1" s="145"/>
      <c r="L1" s="145"/>
      <c r="M1" s="145"/>
      <c r="N1" s="145"/>
      <c r="O1" s="146"/>
      <c r="P1" s="146"/>
    </row>
    <row r="2" spans="1:16" ht="18" customHeight="1" x14ac:dyDescent="0.2">
      <c r="A2" s="393" t="s">
        <v>70</v>
      </c>
      <c r="B2" s="380"/>
      <c r="C2" s="380"/>
      <c r="D2" s="380"/>
      <c r="E2" s="380"/>
      <c r="F2" s="380"/>
      <c r="G2" s="380"/>
      <c r="H2" s="380"/>
      <c r="I2" s="380"/>
      <c r="J2" s="380"/>
      <c r="K2" s="145"/>
      <c r="L2" s="145"/>
      <c r="M2" s="145"/>
      <c r="N2" s="145"/>
      <c r="O2" s="146"/>
      <c r="P2" s="146"/>
    </row>
    <row r="3" spans="1:16" ht="14.25" customHeight="1" x14ac:dyDescent="0.2">
      <c r="A3" s="147"/>
      <c r="B3" s="112" t="s">
        <v>64</v>
      </c>
      <c r="C3" s="148"/>
      <c r="D3" s="149"/>
      <c r="E3" s="148"/>
      <c r="F3" s="150"/>
      <c r="G3" s="150"/>
      <c r="H3" s="395" t="s">
        <v>71</v>
      </c>
      <c r="I3" s="380"/>
      <c r="J3" s="380"/>
      <c r="K3" s="145"/>
      <c r="L3" s="145"/>
      <c r="M3" s="145"/>
      <c r="N3" s="145"/>
      <c r="O3" s="146"/>
      <c r="P3" s="146"/>
    </row>
    <row r="4" spans="1:16" ht="18" customHeight="1" x14ac:dyDescent="0.2">
      <c r="A4" s="385" t="s">
        <v>72</v>
      </c>
      <c r="B4" s="385" t="s">
        <v>3</v>
      </c>
      <c r="C4" s="381" t="s">
        <v>73</v>
      </c>
      <c r="D4" s="383"/>
      <c r="E4" s="381" t="s">
        <v>67</v>
      </c>
      <c r="F4" s="382"/>
      <c r="G4" s="383"/>
      <c r="H4" s="396" t="s">
        <v>68</v>
      </c>
      <c r="I4" s="382"/>
      <c r="J4" s="383"/>
      <c r="K4" s="391"/>
      <c r="L4" s="380"/>
      <c r="M4" s="390" t="s">
        <v>74</v>
      </c>
      <c r="N4" s="380"/>
      <c r="O4" s="146"/>
      <c r="P4" s="146"/>
    </row>
    <row r="5" spans="1:16" ht="69.75" customHeight="1" x14ac:dyDescent="0.2">
      <c r="A5" s="394"/>
      <c r="B5" s="394"/>
      <c r="C5" s="135" t="s">
        <v>1009</v>
      </c>
      <c r="D5" s="135" t="s">
        <v>1010</v>
      </c>
      <c r="E5" s="135" t="s">
        <v>1009</v>
      </c>
      <c r="F5" s="135" t="s">
        <v>1010</v>
      </c>
      <c r="G5" s="135" t="s">
        <v>75</v>
      </c>
      <c r="H5" s="135" t="s">
        <v>1009</v>
      </c>
      <c r="I5" s="135" t="s">
        <v>1010</v>
      </c>
      <c r="J5" s="135" t="s">
        <v>76</v>
      </c>
      <c r="K5" s="151" t="s">
        <v>77</v>
      </c>
      <c r="L5" s="151" t="s">
        <v>78</v>
      </c>
      <c r="M5" s="151" t="s">
        <v>77</v>
      </c>
      <c r="N5" s="151" t="s">
        <v>78</v>
      </c>
      <c r="O5" s="146"/>
      <c r="P5" s="146"/>
    </row>
    <row r="6" spans="1:16" ht="13.5" customHeight="1" x14ac:dyDescent="0.2">
      <c r="A6" s="117">
        <v>1</v>
      </c>
      <c r="B6" s="118" t="s">
        <v>9</v>
      </c>
      <c r="C6" s="136">
        <v>2040396</v>
      </c>
      <c r="D6" s="136">
        <v>2061978</v>
      </c>
      <c r="E6" s="136">
        <v>1489651</v>
      </c>
      <c r="F6" s="136">
        <v>1498651</v>
      </c>
      <c r="G6" s="136"/>
      <c r="H6" s="137">
        <f t="shared" ref="H6:I21" si="0">E6*100/C6</f>
        <v>73.007935714439739</v>
      </c>
      <c r="I6" s="137">
        <f t="shared" si="0"/>
        <v>72.680261380092318</v>
      </c>
      <c r="J6" s="137">
        <f>(F6+G6)*100/D6</f>
        <v>72.680261380092318</v>
      </c>
      <c r="K6" s="145">
        <f>'CD Ratio_2'!C6+'CD Ratio_2'!D6+'CD Ratio_2'!E6</f>
        <v>2061978</v>
      </c>
      <c r="L6" s="145">
        <f>'CD Ratio_2'!F6+'CD Ratio_2'!G6+'CD Ratio_2'!H6</f>
        <v>1498651</v>
      </c>
      <c r="M6" s="145">
        <f t="shared" ref="M6:M57" si="1">D6-K6</f>
        <v>0</v>
      </c>
      <c r="N6" s="145">
        <f t="shared" ref="N6:N57" si="2">F6-L6</f>
        <v>0</v>
      </c>
      <c r="O6" s="84"/>
      <c r="P6" s="152"/>
    </row>
    <row r="7" spans="1:16" ht="13.5" customHeight="1" x14ac:dyDescent="0.2">
      <c r="A7" s="138">
        <v>2</v>
      </c>
      <c r="B7" s="126" t="s">
        <v>10</v>
      </c>
      <c r="C7" s="136">
        <v>3584554</v>
      </c>
      <c r="D7" s="136">
        <v>3562079</v>
      </c>
      <c r="E7" s="136">
        <v>2672574</v>
      </c>
      <c r="F7" s="136">
        <v>2751369</v>
      </c>
      <c r="G7" s="136"/>
      <c r="H7" s="137">
        <f t="shared" si="0"/>
        <v>74.558062174541107</v>
      </c>
      <c r="I7" s="137">
        <f t="shared" si="0"/>
        <v>77.240538460825832</v>
      </c>
      <c r="J7" s="137">
        <f t="shared" ref="J7:J57" si="3">(F7+G7)*100/D7</f>
        <v>77.240538460825832</v>
      </c>
      <c r="K7" s="145">
        <f>'CD Ratio_2'!C7+'CD Ratio_2'!D7+'CD Ratio_2'!E7</f>
        <v>3562079</v>
      </c>
      <c r="L7" s="145">
        <f>'CD Ratio_2'!F7+'CD Ratio_2'!G7+'CD Ratio_2'!H7</f>
        <v>2751369</v>
      </c>
      <c r="M7" s="145">
        <f t="shared" si="1"/>
        <v>0</v>
      </c>
      <c r="N7" s="145">
        <f t="shared" si="2"/>
        <v>0</v>
      </c>
      <c r="O7" s="84"/>
      <c r="P7" s="152"/>
    </row>
    <row r="8" spans="1:16" ht="13.5" customHeight="1" x14ac:dyDescent="0.2">
      <c r="A8" s="117">
        <v>3</v>
      </c>
      <c r="B8" s="126" t="s">
        <v>11</v>
      </c>
      <c r="C8" s="136">
        <v>776572</v>
      </c>
      <c r="D8" s="136">
        <v>791791</v>
      </c>
      <c r="E8" s="136">
        <v>553733</v>
      </c>
      <c r="F8" s="136">
        <v>607602</v>
      </c>
      <c r="G8" s="136"/>
      <c r="H8" s="137">
        <f t="shared" si="0"/>
        <v>71.304785647692682</v>
      </c>
      <c r="I8" s="137">
        <f t="shared" si="0"/>
        <v>76.737674462073954</v>
      </c>
      <c r="J8" s="137">
        <f t="shared" si="3"/>
        <v>76.737674462073954</v>
      </c>
      <c r="K8" s="145">
        <f>'CD Ratio_2'!C8+'CD Ratio_2'!D8+'CD Ratio_2'!E8</f>
        <v>791791</v>
      </c>
      <c r="L8" s="145">
        <f>'CD Ratio_2'!F8+'CD Ratio_2'!G8+'CD Ratio_2'!H8</f>
        <v>607602</v>
      </c>
      <c r="M8" s="145">
        <f t="shared" si="1"/>
        <v>0</v>
      </c>
      <c r="N8" s="145">
        <f t="shared" si="2"/>
        <v>0</v>
      </c>
      <c r="O8" s="84"/>
      <c r="P8" s="152"/>
    </row>
    <row r="9" spans="1:16" ht="13.5" customHeight="1" x14ac:dyDescent="0.2">
      <c r="A9" s="138">
        <v>4</v>
      </c>
      <c r="B9" s="126" t="s">
        <v>12</v>
      </c>
      <c r="C9" s="136">
        <v>1591499</v>
      </c>
      <c r="D9" s="136">
        <v>1608195.77</v>
      </c>
      <c r="E9" s="136">
        <v>1593619</v>
      </c>
      <c r="F9" s="136">
        <v>1603442</v>
      </c>
      <c r="G9" s="136"/>
      <c r="H9" s="137">
        <f t="shared" si="0"/>
        <v>100.13320774942366</v>
      </c>
      <c r="I9" s="137">
        <f t="shared" si="0"/>
        <v>99.704403525448896</v>
      </c>
      <c r="J9" s="137">
        <f t="shared" si="3"/>
        <v>99.704403525448896</v>
      </c>
      <c r="K9" s="145">
        <f>'CD Ratio_2'!C9+'CD Ratio_2'!D9+'CD Ratio_2'!E9</f>
        <v>1608195.7999999998</v>
      </c>
      <c r="L9" s="145">
        <f>'CD Ratio_2'!F9+'CD Ratio_2'!G9+'CD Ratio_2'!H9</f>
        <v>1603442</v>
      </c>
      <c r="M9" s="145">
        <f t="shared" si="1"/>
        <v>-2.9999999795109034E-2</v>
      </c>
      <c r="N9" s="145">
        <f t="shared" si="2"/>
        <v>0</v>
      </c>
      <c r="O9" s="84"/>
      <c r="P9" s="152"/>
    </row>
    <row r="10" spans="1:16" ht="13.5" customHeight="1" x14ac:dyDescent="0.2">
      <c r="A10" s="117">
        <v>5</v>
      </c>
      <c r="B10" s="126" t="s">
        <v>13</v>
      </c>
      <c r="C10" s="136">
        <v>3646524</v>
      </c>
      <c r="D10" s="136">
        <v>3635230</v>
      </c>
      <c r="E10" s="136">
        <v>1472319</v>
      </c>
      <c r="F10" s="136">
        <v>1488252</v>
      </c>
      <c r="G10" s="136"/>
      <c r="H10" s="137">
        <f t="shared" si="0"/>
        <v>40.37595803565258</v>
      </c>
      <c r="I10" s="137">
        <f t="shared" si="0"/>
        <v>40.939692949276939</v>
      </c>
      <c r="J10" s="137">
        <f t="shared" si="3"/>
        <v>40.939692949276939</v>
      </c>
      <c r="K10" s="145">
        <f>'CD Ratio_2'!C10+'CD Ratio_2'!D10+'CD Ratio_2'!E10</f>
        <v>3635230</v>
      </c>
      <c r="L10" s="145">
        <f>'CD Ratio_2'!F10+'CD Ratio_2'!G10+'CD Ratio_2'!H10</f>
        <v>1488252</v>
      </c>
      <c r="M10" s="145">
        <f t="shared" si="1"/>
        <v>0</v>
      </c>
      <c r="N10" s="145">
        <f t="shared" si="2"/>
        <v>0</v>
      </c>
      <c r="O10" s="84"/>
      <c r="P10" s="152"/>
    </row>
    <row r="11" spans="1:16" ht="13.5" customHeight="1" x14ac:dyDescent="0.2">
      <c r="A11" s="138">
        <v>6</v>
      </c>
      <c r="B11" s="126" t="s">
        <v>14</v>
      </c>
      <c r="C11" s="136">
        <v>1659298</v>
      </c>
      <c r="D11" s="136">
        <v>1695916</v>
      </c>
      <c r="E11" s="136">
        <v>1039056</v>
      </c>
      <c r="F11" s="136">
        <v>1156458</v>
      </c>
      <c r="G11" s="136"/>
      <c r="H11" s="137">
        <f t="shared" si="0"/>
        <v>62.620216501195081</v>
      </c>
      <c r="I11" s="137">
        <f t="shared" si="0"/>
        <v>68.190759447991525</v>
      </c>
      <c r="J11" s="137">
        <f t="shared" si="3"/>
        <v>68.190759447991525</v>
      </c>
      <c r="K11" s="145">
        <f>'CD Ratio_2'!C11+'CD Ratio_2'!D11+'CD Ratio_2'!E11</f>
        <v>1695916</v>
      </c>
      <c r="L11" s="145">
        <f>'CD Ratio_2'!F11+'CD Ratio_2'!G11+'CD Ratio_2'!H11</f>
        <v>1156458</v>
      </c>
      <c r="M11" s="145">
        <f t="shared" si="1"/>
        <v>0</v>
      </c>
      <c r="N11" s="145">
        <f t="shared" si="2"/>
        <v>0</v>
      </c>
      <c r="O11" s="84"/>
      <c r="P11" s="152"/>
    </row>
    <row r="12" spans="1:16" ht="13.5" customHeight="1" x14ac:dyDescent="0.2">
      <c r="A12" s="117">
        <v>7</v>
      </c>
      <c r="B12" s="126" t="s">
        <v>15</v>
      </c>
      <c r="C12" s="136">
        <v>200523</v>
      </c>
      <c r="D12" s="136">
        <v>204260</v>
      </c>
      <c r="E12" s="136">
        <v>116680</v>
      </c>
      <c r="F12" s="136">
        <v>118570</v>
      </c>
      <c r="G12" s="136"/>
      <c r="H12" s="137">
        <f t="shared" si="0"/>
        <v>58.187838801533985</v>
      </c>
      <c r="I12" s="137">
        <f t="shared" si="0"/>
        <v>58.048565553706062</v>
      </c>
      <c r="J12" s="137">
        <f t="shared" si="3"/>
        <v>58.048565553706062</v>
      </c>
      <c r="K12" s="145">
        <f>'CD Ratio_2'!C12+'CD Ratio_2'!D12+'CD Ratio_2'!E12</f>
        <v>204260</v>
      </c>
      <c r="L12" s="145">
        <f>'CD Ratio_2'!F12+'CD Ratio_2'!G12+'CD Ratio_2'!H12</f>
        <v>118570</v>
      </c>
      <c r="M12" s="145">
        <f t="shared" si="1"/>
        <v>0</v>
      </c>
      <c r="N12" s="145">
        <f t="shared" si="2"/>
        <v>0</v>
      </c>
      <c r="O12" s="84"/>
      <c r="P12" s="152"/>
    </row>
    <row r="13" spans="1:16" ht="13.5" customHeight="1" x14ac:dyDescent="0.2">
      <c r="A13" s="138">
        <v>8</v>
      </c>
      <c r="B13" s="126" t="s">
        <v>1021</v>
      </c>
      <c r="C13" s="136">
        <v>178064</v>
      </c>
      <c r="D13" s="136">
        <v>173134</v>
      </c>
      <c r="E13" s="136">
        <v>97752</v>
      </c>
      <c r="F13" s="136">
        <v>99226</v>
      </c>
      <c r="G13" s="136"/>
      <c r="H13" s="137">
        <f t="shared" si="0"/>
        <v>54.897115643813457</v>
      </c>
      <c r="I13" s="137">
        <f t="shared" si="0"/>
        <v>57.311677660078324</v>
      </c>
      <c r="J13" s="137">
        <f t="shared" si="3"/>
        <v>57.311677660078324</v>
      </c>
      <c r="K13" s="145">
        <f>'CD Ratio_2'!C13+'CD Ratio_2'!D13+'CD Ratio_2'!E13</f>
        <v>173134</v>
      </c>
      <c r="L13" s="145">
        <f>'CD Ratio_2'!F13+'CD Ratio_2'!G13+'CD Ratio_2'!H13</f>
        <v>99226</v>
      </c>
      <c r="M13" s="145">
        <f t="shared" si="1"/>
        <v>0</v>
      </c>
      <c r="N13" s="145">
        <f t="shared" si="2"/>
        <v>0</v>
      </c>
      <c r="O13" s="84"/>
      <c r="P13" s="152"/>
    </row>
    <row r="14" spans="1:16" ht="13.5" customHeight="1" x14ac:dyDescent="0.2">
      <c r="A14" s="117">
        <v>9</v>
      </c>
      <c r="B14" s="126" t="s">
        <v>17</v>
      </c>
      <c r="C14" s="136">
        <v>3561077</v>
      </c>
      <c r="D14" s="136">
        <v>3546811</v>
      </c>
      <c r="E14" s="136">
        <v>2548894</v>
      </c>
      <c r="F14" s="136">
        <v>2528479</v>
      </c>
      <c r="G14" s="136"/>
      <c r="H14" s="137">
        <f t="shared" si="0"/>
        <v>71.576492167959302</v>
      </c>
      <c r="I14" s="137">
        <f t="shared" si="0"/>
        <v>71.288799995263346</v>
      </c>
      <c r="J14" s="137">
        <f t="shared" si="3"/>
        <v>71.288799995263346</v>
      </c>
      <c r="K14" s="145">
        <f>'CD Ratio_2'!C14+'CD Ratio_2'!D14+'CD Ratio_2'!E14</f>
        <v>3546811</v>
      </c>
      <c r="L14" s="145">
        <f>'CD Ratio_2'!F14+'CD Ratio_2'!G14+'CD Ratio_2'!H14</f>
        <v>2528479</v>
      </c>
      <c r="M14" s="145">
        <f t="shared" si="1"/>
        <v>0</v>
      </c>
      <c r="N14" s="145">
        <f t="shared" si="2"/>
        <v>0</v>
      </c>
      <c r="O14" s="84"/>
      <c r="P14" s="152"/>
    </row>
    <row r="15" spans="1:16" ht="13.5" customHeight="1" x14ac:dyDescent="0.2">
      <c r="A15" s="138">
        <v>10</v>
      </c>
      <c r="B15" s="126" t="s">
        <v>18</v>
      </c>
      <c r="C15" s="136">
        <v>15806521</v>
      </c>
      <c r="D15" s="136">
        <v>15738137</v>
      </c>
      <c r="E15" s="136">
        <v>7237461</v>
      </c>
      <c r="F15" s="136">
        <v>7519593</v>
      </c>
      <c r="G15" s="136">
        <v>405737</v>
      </c>
      <c r="H15" s="137">
        <f t="shared" si="0"/>
        <v>45.787817572253878</v>
      </c>
      <c r="I15" s="137">
        <f t="shared" si="0"/>
        <v>47.779435393147232</v>
      </c>
      <c r="J15" s="137">
        <f t="shared" si="3"/>
        <v>50.357485133087863</v>
      </c>
      <c r="K15" s="145">
        <f>'CD Ratio_2'!C15+'CD Ratio_2'!D15+'CD Ratio_2'!E15</f>
        <v>15738137</v>
      </c>
      <c r="L15" s="145">
        <f>'CD Ratio_2'!F15+'CD Ratio_2'!G15+'CD Ratio_2'!H15</f>
        <v>7519593</v>
      </c>
      <c r="M15" s="145">
        <f t="shared" si="1"/>
        <v>0</v>
      </c>
      <c r="N15" s="145">
        <f t="shared" si="2"/>
        <v>0</v>
      </c>
      <c r="O15" s="84"/>
      <c r="P15" s="152"/>
    </row>
    <row r="16" spans="1:16" ht="13.5" customHeight="1" x14ac:dyDescent="0.2">
      <c r="A16" s="117">
        <v>11</v>
      </c>
      <c r="B16" s="126" t="s">
        <v>19</v>
      </c>
      <c r="C16" s="136">
        <v>869799</v>
      </c>
      <c r="D16" s="136">
        <v>868376</v>
      </c>
      <c r="E16" s="136">
        <v>642112</v>
      </c>
      <c r="F16" s="136">
        <v>623648</v>
      </c>
      <c r="G16" s="136"/>
      <c r="H16" s="137">
        <f t="shared" si="0"/>
        <v>73.823032677664614</v>
      </c>
      <c r="I16" s="137">
        <f t="shared" si="0"/>
        <v>71.817737938404562</v>
      </c>
      <c r="J16" s="137">
        <f t="shared" si="3"/>
        <v>71.817737938404562</v>
      </c>
      <c r="K16" s="145">
        <f>'CD Ratio_2'!C16+'CD Ratio_2'!D16+'CD Ratio_2'!E16</f>
        <v>868376</v>
      </c>
      <c r="L16" s="145">
        <f>'CD Ratio_2'!F16+'CD Ratio_2'!G16+'CD Ratio_2'!H16</f>
        <v>623648</v>
      </c>
      <c r="M16" s="145">
        <f t="shared" si="1"/>
        <v>0</v>
      </c>
      <c r="N16" s="145">
        <f t="shared" si="2"/>
        <v>0</v>
      </c>
      <c r="O16" s="84"/>
      <c r="P16" s="152"/>
    </row>
    <row r="17" spans="1:16" ht="13.5" customHeight="1" x14ac:dyDescent="0.2">
      <c r="A17" s="138">
        <v>12</v>
      </c>
      <c r="B17" s="126" t="s">
        <v>20</v>
      </c>
      <c r="C17" s="136">
        <v>3514268</v>
      </c>
      <c r="D17" s="136">
        <v>3524271</v>
      </c>
      <c r="E17" s="136">
        <v>1608571</v>
      </c>
      <c r="F17" s="136">
        <v>1628971</v>
      </c>
      <c r="G17" s="119">
        <v>580047</v>
      </c>
      <c r="H17" s="137">
        <f t="shared" si="0"/>
        <v>45.772576252010374</v>
      </c>
      <c r="I17" s="137">
        <f t="shared" si="0"/>
        <v>46.221502262453711</v>
      </c>
      <c r="J17" s="137">
        <f t="shared" si="3"/>
        <v>62.680140091383436</v>
      </c>
      <c r="K17" s="145">
        <f>'CD Ratio_2'!C17+'CD Ratio_2'!D17+'CD Ratio_2'!E17</f>
        <v>3524271</v>
      </c>
      <c r="L17" s="145">
        <f>'CD Ratio_2'!F17+'CD Ratio_2'!G17+'CD Ratio_2'!H17</f>
        <v>1628971</v>
      </c>
      <c r="M17" s="145">
        <f t="shared" si="1"/>
        <v>0</v>
      </c>
      <c r="N17" s="145">
        <f t="shared" si="2"/>
        <v>0</v>
      </c>
      <c r="O17" s="84"/>
      <c r="P17" s="152"/>
    </row>
    <row r="18" spans="1:16" s="160" customFormat="1" ht="13.5" customHeight="1" x14ac:dyDescent="0.2">
      <c r="A18" s="122"/>
      <c r="B18" s="127" t="s">
        <v>21</v>
      </c>
      <c r="C18" s="139">
        <f t="shared" ref="C18:G18" si="4">SUM(C6:C17)</f>
        <v>37429095</v>
      </c>
      <c r="D18" s="139">
        <f t="shared" si="4"/>
        <v>37410178.769999996</v>
      </c>
      <c r="E18" s="139">
        <f t="shared" si="4"/>
        <v>21072422</v>
      </c>
      <c r="F18" s="139">
        <f t="shared" si="4"/>
        <v>21624261</v>
      </c>
      <c r="G18" s="139">
        <f t="shared" si="4"/>
        <v>985784</v>
      </c>
      <c r="H18" s="140">
        <f t="shared" si="0"/>
        <v>56.299576572717029</v>
      </c>
      <c r="I18" s="140">
        <f t="shared" si="0"/>
        <v>57.803147996023334</v>
      </c>
      <c r="J18" s="140">
        <f t="shared" si="3"/>
        <v>60.438216932904545</v>
      </c>
      <c r="K18" s="145">
        <f>'CD Ratio_2'!C18+'CD Ratio_2'!D18+'CD Ratio_2'!E18</f>
        <v>37410178.799999997</v>
      </c>
      <c r="L18" s="145">
        <f>'CD Ratio_2'!F18+'CD Ratio_2'!G18+'CD Ratio_2'!H18</f>
        <v>21624261</v>
      </c>
      <c r="M18" s="158">
        <f t="shared" si="1"/>
        <v>-3.0000001192092896E-2</v>
      </c>
      <c r="N18" s="158">
        <f t="shared" si="2"/>
        <v>0</v>
      </c>
      <c r="O18" s="101"/>
      <c r="P18" s="159"/>
    </row>
    <row r="19" spans="1:16" ht="13.5" customHeight="1" x14ac:dyDescent="0.2">
      <c r="A19" s="138">
        <v>13</v>
      </c>
      <c r="B19" s="126" t="s">
        <v>22</v>
      </c>
      <c r="C19" s="136">
        <v>1418355.28</v>
      </c>
      <c r="D19" s="136">
        <v>1546042.89</v>
      </c>
      <c r="E19" s="136">
        <v>1184337.9199999999</v>
      </c>
      <c r="F19" s="136">
        <v>1291240.46</v>
      </c>
      <c r="G19" s="136"/>
      <c r="H19" s="137">
        <f t="shared" si="0"/>
        <v>83.500793961862641</v>
      </c>
      <c r="I19" s="137">
        <f t="shared" si="0"/>
        <v>83.519058129105332</v>
      </c>
      <c r="J19" s="137">
        <f t="shared" si="3"/>
        <v>83.519058129105332</v>
      </c>
      <c r="K19" s="145">
        <f>'CD Ratio_2'!C19+'CD Ratio_2'!D19+'CD Ratio_2'!E19</f>
        <v>1546042.88</v>
      </c>
      <c r="L19" s="145">
        <f>'CD Ratio_2'!F19+'CD Ratio_2'!G19+'CD Ratio_2'!H19</f>
        <v>1291240.45</v>
      </c>
      <c r="M19" s="145">
        <f t="shared" si="1"/>
        <v>1.0000000009313226E-2</v>
      </c>
      <c r="N19" s="145">
        <f t="shared" si="2"/>
        <v>1.0000000009313226E-2</v>
      </c>
      <c r="O19" s="84"/>
      <c r="P19" s="152"/>
    </row>
    <row r="20" spans="1:16" ht="13.5" customHeight="1" x14ac:dyDescent="0.2">
      <c r="A20" s="117">
        <v>14</v>
      </c>
      <c r="B20" s="126" t="s">
        <v>23</v>
      </c>
      <c r="C20" s="136">
        <v>148898.82999999999</v>
      </c>
      <c r="D20" s="136">
        <v>153490.5</v>
      </c>
      <c r="E20" s="136">
        <v>660922.86</v>
      </c>
      <c r="F20" s="136">
        <v>709011.12</v>
      </c>
      <c r="G20" s="136"/>
      <c r="H20" s="137">
        <f t="shared" si="0"/>
        <v>443.87377657702217</v>
      </c>
      <c r="I20" s="137">
        <f t="shared" si="0"/>
        <v>461.92508331134502</v>
      </c>
      <c r="J20" s="137">
        <f t="shared" si="3"/>
        <v>461.92508331134502</v>
      </c>
      <c r="K20" s="145">
        <f>'CD Ratio_2'!C20+'CD Ratio_2'!D20+'CD Ratio_2'!E20</f>
        <v>153490.5</v>
      </c>
      <c r="L20" s="145">
        <f>'CD Ratio_2'!F20+'CD Ratio_2'!G20+'CD Ratio_2'!H20</f>
        <v>709011.12</v>
      </c>
      <c r="M20" s="145">
        <f t="shared" si="1"/>
        <v>0</v>
      </c>
      <c r="N20" s="145">
        <f t="shared" si="2"/>
        <v>0</v>
      </c>
      <c r="O20" s="84"/>
      <c r="P20" s="152"/>
    </row>
    <row r="21" spans="1:16" ht="13.5" customHeight="1" x14ac:dyDescent="0.2">
      <c r="A21" s="138">
        <v>15</v>
      </c>
      <c r="B21" s="126" t="s">
        <v>24</v>
      </c>
      <c r="C21" s="136">
        <v>5293.4</v>
      </c>
      <c r="D21" s="136">
        <v>5373</v>
      </c>
      <c r="E21" s="136">
        <v>1692.33</v>
      </c>
      <c r="F21" s="136">
        <v>1498</v>
      </c>
      <c r="G21" s="136"/>
      <c r="H21" s="137">
        <f t="shared" si="0"/>
        <v>31.970567121320894</v>
      </c>
      <c r="I21" s="137">
        <f t="shared" si="0"/>
        <v>27.880141447980645</v>
      </c>
      <c r="J21" s="137">
        <f t="shared" si="3"/>
        <v>27.880141447980645</v>
      </c>
      <c r="K21" s="145">
        <f>'CD Ratio_2'!C21+'CD Ratio_2'!D21+'CD Ratio_2'!E21</f>
        <v>5373</v>
      </c>
      <c r="L21" s="145">
        <f>'CD Ratio_2'!F21+'CD Ratio_2'!G21+'CD Ratio_2'!H21</f>
        <v>1498</v>
      </c>
      <c r="M21" s="145">
        <f t="shared" si="1"/>
        <v>0</v>
      </c>
      <c r="N21" s="145">
        <f t="shared" si="2"/>
        <v>0</v>
      </c>
      <c r="O21" s="84"/>
      <c r="P21" s="152"/>
    </row>
    <row r="22" spans="1:16" ht="13.5" customHeight="1" x14ac:dyDescent="0.2">
      <c r="A22" s="117">
        <v>16</v>
      </c>
      <c r="B22" s="126" t="s">
        <v>25</v>
      </c>
      <c r="C22" s="136">
        <v>6163.68</v>
      </c>
      <c r="D22" s="136">
        <v>6476.45</v>
      </c>
      <c r="E22" s="136">
        <v>13710.15</v>
      </c>
      <c r="F22" s="136">
        <v>13602.08</v>
      </c>
      <c r="G22" s="136"/>
      <c r="H22" s="137">
        <f t="shared" ref="H22:I57" si="5">E22*100/C22</f>
        <v>222.43448718947121</v>
      </c>
      <c r="I22" s="137">
        <f t="shared" si="5"/>
        <v>210.02370125608937</v>
      </c>
      <c r="J22" s="137">
        <f t="shared" si="3"/>
        <v>210.02370125608937</v>
      </c>
      <c r="K22" s="145">
        <f>'CD Ratio_2'!C22+'CD Ratio_2'!D22+'CD Ratio_2'!E22</f>
        <v>6476.45</v>
      </c>
      <c r="L22" s="145">
        <f>'CD Ratio_2'!F22+'CD Ratio_2'!G22+'CD Ratio_2'!H22</f>
        <v>13602.08</v>
      </c>
      <c r="M22" s="145">
        <f t="shared" si="1"/>
        <v>0</v>
      </c>
      <c r="N22" s="145">
        <f t="shared" si="2"/>
        <v>0</v>
      </c>
      <c r="O22" s="84"/>
      <c r="P22" s="152"/>
    </row>
    <row r="23" spans="1:16" ht="13.5" customHeight="1" x14ac:dyDescent="0.2">
      <c r="A23" s="138">
        <v>17</v>
      </c>
      <c r="B23" s="126" t="s">
        <v>26</v>
      </c>
      <c r="C23" s="136">
        <v>46661</v>
      </c>
      <c r="D23" s="136">
        <v>41811</v>
      </c>
      <c r="E23" s="136">
        <v>111062</v>
      </c>
      <c r="F23" s="136">
        <v>114472</v>
      </c>
      <c r="G23" s="136"/>
      <c r="H23" s="137">
        <f t="shared" si="5"/>
        <v>238.01890229527871</v>
      </c>
      <c r="I23" s="137">
        <f t="shared" si="5"/>
        <v>273.78441080098537</v>
      </c>
      <c r="J23" s="137">
        <f t="shared" si="3"/>
        <v>273.78441080098537</v>
      </c>
      <c r="K23" s="145">
        <f>'CD Ratio_2'!C23+'CD Ratio_2'!D23+'CD Ratio_2'!E23</f>
        <v>41810.955013999999</v>
      </c>
      <c r="L23" s="145">
        <f>'CD Ratio_2'!F23+'CD Ratio_2'!G23+'CD Ratio_2'!H23</f>
        <v>114472.2954435</v>
      </c>
      <c r="M23" s="145">
        <f t="shared" si="1"/>
        <v>4.4986000000790227E-2</v>
      </c>
      <c r="N23" s="145">
        <f t="shared" si="2"/>
        <v>-0.29544349999923725</v>
      </c>
      <c r="O23" s="84"/>
      <c r="P23" s="152"/>
    </row>
    <row r="24" spans="1:16" ht="13.5" customHeight="1" x14ac:dyDescent="0.2">
      <c r="A24" s="138">
        <v>18</v>
      </c>
      <c r="B24" s="126" t="s">
        <v>27</v>
      </c>
      <c r="C24" s="141">
        <v>2902</v>
      </c>
      <c r="D24" s="136">
        <v>3025</v>
      </c>
      <c r="E24" s="141">
        <v>502</v>
      </c>
      <c r="F24" s="136">
        <v>452</v>
      </c>
      <c r="G24" s="136"/>
      <c r="H24" s="137">
        <f t="shared" si="5"/>
        <v>17.298414886285322</v>
      </c>
      <c r="I24" s="137">
        <f t="shared" si="5"/>
        <v>14.942148760330578</v>
      </c>
      <c r="J24" s="137">
        <f t="shared" si="3"/>
        <v>14.942148760330578</v>
      </c>
      <c r="K24" s="145">
        <f>'CD Ratio_2'!C24+'CD Ratio_2'!D24+'CD Ratio_2'!E24</f>
        <v>3025</v>
      </c>
      <c r="L24" s="145">
        <f>'CD Ratio_2'!F24+'CD Ratio_2'!G24+'CD Ratio_2'!H24</f>
        <v>452</v>
      </c>
      <c r="M24" s="145">
        <f t="shared" si="1"/>
        <v>0</v>
      </c>
      <c r="N24" s="145">
        <f t="shared" si="2"/>
        <v>0</v>
      </c>
      <c r="O24" s="84"/>
      <c r="P24" s="152"/>
    </row>
    <row r="25" spans="1:16" ht="13.5" customHeight="1" x14ac:dyDescent="0.2">
      <c r="A25" s="117">
        <v>19</v>
      </c>
      <c r="B25" s="126" t="s">
        <v>28</v>
      </c>
      <c r="C25" s="136">
        <v>89024</v>
      </c>
      <c r="D25" s="136">
        <v>89186</v>
      </c>
      <c r="E25" s="136">
        <v>56040</v>
      </c>
      <c r="F25" s="136">
        <v>64627</v>
      </c>
      <c r="G25" s="136"/>
      <c r="H25" s="137">
        <f t="shared" si="5"/>
        <v>62.949317038102087</v>
      </c>
      <c r="I25" s="137">
        <f t="shared" si="5"/>
        <v>72.463166864754555</v>
      </c>
      <c r="J25" s="137">
        <f t="shared" si="3"/>
        <v>72.463166864754555</v>
      </c>
      <c r="K25" s="145">
        <f>'CD Ratio_2'!C25+'CD Ratio_2'!D25+'CD Ratio_2'!E25</f>
        <v>89186</v>
      </c>
      <c r="L25" s="145">
        <f>'CD Ratio_2'!F25+'CD Ratio_2'!G25+'CD Ratio_2'!H25</f>
        <v>64627</v>
      </c>
      <c r="M25" s="145">
        <f t="shared" si="1"/>
        <v>0</v>
      </c>
      <c r="N25" s="145">
        <f t="shared" si="2"/>
        <v>0</v>
      </c>
      <c r="O25" s="84"/>
      <c r="P25" s="152"/>
    </row>
    <row r="26" spans="1:16" ht="13.5" customHeight="1" x14ac:dyDescent="0.2">
      <c r="A26" s="138">
        <v>20</v>
      </c>
      <c r="B26" s="126" t="s">
        <v>29</v>
      </c>
      <c r="C26" s="136">
        <v>2067500.85</v>
      </c>
      <c r="D26" s="136">
        <v>2175323.87</v>
      </c>
      <c r="E26" s="136">
        <v>2520953.66</v>
      </c>
      <c r="F26" s="136">
        <v>2702434.7</v>
      </c>
      <c r="G26" s="136"/>
      <c r="H26" s="137">
        <f t="shared" si="5"/>
        <v>121.93241226478818</v>
      </c>
      <c r="I26" s="137">
        <f t="shared" si="5"/>
        <v>124.23137249902931</v>
      </c>
      <c r="J26" s="137">
        <f t="shared" si="3"/>
        <v>124.23137249902931</v>
      </c>
      <c r="K26" s="145">
        <f>'CD Ratio_2'!C26+'CD Ratio_2'!D26+'CD Ratio_2'!E26</f>
        <v>2175323.87</v>
      </c>
      <c r="L26" s="145">
        <f>'CD Ratio_2'!F26+'CD Ratio_2'!G26+'CD Ratio_2'!H26</f>
        <v>2702434.7</v>
      </c>
      <c r="M26" s="145">
        <f t="shared" si="1"/>
        <v>0</v>
      </c>
      <c r="N26" s="145">
        <f t="shared" si="2"/>
        <v>0</v>
      </c>
      <c r="O26" s="84"/>
      <c r="P26" s="152"/>
    </row>
    <row r="27" spans="1:16" ht="13.5" customHeight="1" x14ac:dyDescent="0.2">
      <c r="A27" s="117">
        <v>21</v>
      </c>
      <c r="B27" s="126" t="s">
        <v>30</v>
      </c>
      <c r="C27" s="136">
        <v>1743712</v>
      </c>
      <c r="D27" s="136">
        <v>1826592.84</v>
      </c>
      <c r="E27" s="136">
        <v>2154754</v>
      </c>
      <c r="F27" s="136">
        <v>2316216.91</v>
      </c>
      <c r="G27" s="136"/>
      <c r="H27" s="137">
        <f t="shared" si="5"/>
        <v>123.57281477675212</v>
      </c>
      <c r="I27" s="137">
        <f t="shared" si="5"/>
        <v>126.80532077416881</v>
      </c>
      <c r="J27" s="137">
        <f t="shared" si="3"/>
        <v>126.80532077416881</v>
      </c>
      <c r="K27" s="145">
        <f>'CD Ratio_2'!C27+'CD Ratio_2'!D27+'CD Ratio_2'!E27</f>
        <v>1826592.84</v>
      </c>
      <c r="L27" s="145">
        <f>'CD Ratio_2'!F27+'CD Ratio_2'!G27+'CD Ratio_2'!H27</f>
        <v>2316217</v>
      </c>
      <c r="M27" s="145">
        <f t="shared" si="1"/>
        <v>0</v>
      </c>
      <c r="N27" s="145">
        <f t="shared" si="2"/>
        <v>-8.9999999850988388E-2</v>
      </c>
      <c r="O27" s="84"/>
      <c r="P27" s="152"/>
    </row>
    <row r="28" spans="1:16" ht="13.5" customHeight="1" x14ac:dyDescent="0.2">
      <c r="A28" s="138">
        <v>22</v>
      </c>
      <c r="B28" s="126" t="s">
        <v>31</v>
      </c>
      <c r="C28" s="141">
        <v>790426</v>
      </c>
      <c r="D28" s="136">
        <v>807316</v>
      </c>
      <c r="E28" s="136">
        <v>320495.98</v>
      </c>
      <c r="F28" s="136">
        <v>335136</v>
      </c>
      <c r="G28" s="136"/>
      <c r="H28" s="137">
        <f t="shared" si="5"/>
        <v>40.547246674578012</v>
      </c>
      <c r="I28" s="137">
        <f t="shared" si="5"/>
        <v>41.512369382001594</v>
      </c>
      <c r="J28" s="137">
        <f t="shared" si="3"/>
        <v>41.512369382001594</v>
      </c>
      <c r="K28" s="145">
        <f>'CD Ratio_2'!C28+'CD Ratio_2'!D28+'CD Ratio_2'!E28</f>
        <v>807316</v>
      </c>
      <c r="L28" s="145">
        <f>'CD Ratio_2'!F28+'CD Ratio_2'!G28+'CD Ratio_2'!H28</f>
        <v>335136</v>
      </c>
      <c r="M28" s="145">
        <f t="shared" si="1"/>
        <v>0</v>
      </c>
      <c r="N28" s="145">
        <f t="shared" si="2"/>
        <v>0</v>
      </c>
      <c r="O28" s="84"/>
      <c r="P28" s="152"/>
    </row>
    <row r="29" spans="1:16" ht="13.5" customHeight="1" x14ac:dyDescent="0.2">
      <c r="A29" s="117">
        <v>23</v>
      </c>
      <c r="B29" s="126" t="s">
        <v>32</v>
      </c>
      <c r="C29" s="136">
        <v>172102</v>
      </c>
      <c r="D29" s="136">
        <v>178000</v>
      </c>
      <c r="E29" s="136">
        <v>339885</v>
      </c>
      <c r="F29" s="136">
        <v>368979</v>
      </c>
      <c r="G29" s="136"/>
      <c r="H29" s="137">
        <f t="shared" si="5"/>
        <v>197.49044171479704</v>
      </c>
      <c r="I29" s="137">
        <f t="shared" si="5"/>
        <v>207.29157303370786</v>
      </c>
      <c r="J29" s="137">
        <f t="shared" si="3"/>
        <v>207.29157303370786</v>
      </c>
      <c r="K29" s="145">
        <f>'CD Ratio_2'!C29+'CD Ratio_2'!D29+'CD Ratio_2'!E29</f>
        <v>178000</v>
      </c>
      <c r="L29" s="145">
        <f>'CD Ratio_2'!F29+'CD Ratio_2'!G29+'CD Ratio_2'!H29</f>
        <v>368979</v>
      </c>
      <c r="M29" s="145">
        <f t="shared" si="1"/>
        <v>0</v>
      </c>
      <c r="N29" s="145">
        <f t="shared" si="2"/>
        <v>0</v>
      </c>
      <c r="O29" s="84"/>
      <c r="P29" s="152"/>
    </row>
    <row r="30" spans="1:16" ht="13.5" customHeight="1" x14ac:dyDescent="0.2">
      <c r="A30" s="138">
        <v>24</v>
      </c>
      <c r="B30" s="126" t="s">
        <v>33</v>
      </c>
      <c r="C30" s="136">
        <v>420170</v>
      </c>
      <c r="D30" s="136">
        <v>440764</v>
      </c>
      <c r="E30" s="136">
        <v>616236</v>
      </c>
      <c r="F30" s="136">
        <v>637224</v>
      </c>
      <c r="G30" s="136"/>
      <c r="H30" s="137">
        <f t="shared" si="5"/>
        <v>146.6634933479306</v>
      </c>
      <c r="I30" s="137">
        <f t="shared" si="5"/>
        <v>144.57260574820086</v>
      </c>
      <c r="J30" s="137">
        <f t="shared" si="3"/>
        <v>144.57260574820086</v>
      </c>
      <c r="K30" s="145">
        <f>'CD Ratio_2'!C30+'CD Ratio_2'!D30+'CD Ratio_2'!E30</f>
        <v>440764.30562</v>
      </c>
      <c r="L30" s="145">
        <f>'CD Ratio_2'!F30+'CD Ratio_2'!G30+'CD Ratio_2'!H30</f>
        <v>637224</v>
      </c>
      <c r="M30" s="145">
        <f t="shared" si="1"/>
        <v>-0.30561999999918044</v>
      </c>
      <c r="N30" s="145">
        <f t="shared" si="2"/>
        <v>0</v>
      </c>
      <c r="O30" s="84"/>
      <c r="P30" s="152"/>
    </row>
    <row r="31" spans="1:16" ht="13.5" customHeight="1" x14ac:dyDescent="0.2">
      <c r="A31" s="117">
        <v>25</v>
      </c>
      <c r="B31" s="126" t="s">
        <v>34</v>
      </c>
      <c r="C31" s="136">
        <v>5684.16</v>
      </c>
      <c r="D31" s="136">
        <v>5838</v>
      </c>
      <c r="E31" s="136">
        <v>4183.0600000000004</v>
      </c>
      <c r="F31" s="136">
        <v>4139</v>
      </c>
      <c r="G31" s="136"/>
      <c r="H31" s="137">
        <f t="shared" si="5"/>
        <v>73.591524517254982</v>
      </c>
      <c r="I31" s="137">
        <f t="shared" si="5"/>
        <v>70.897567660157591</v>
      </c>
      <c r="J31" s="137">
        <f t="shared" si="3"/>
        <v>70.897567660157591</v>
      </c>
      <c r="K31" s="145">
        <f>'CD Ratio_2'!C31+'CD Ratio_2'!D31+'CD Ratio_2'!E31</f>
        <v>5838</v>
      </c>
      <c r="L31" s="145">
        <f>'CD Ratio_2'!F31+'CD Ratio_2'!G31+'CD Ratio_2'!H31</f>
        <v>4139</v>
      </c>
      <c r="M31" s="145">
        <f t="shared" si="1"/>
        <v>0</v>
      </c>
      <c r="N31" s="145">
        <f t="shared" si="2"/>
        <v>0</v>
      </c>
      <c r="O31" s="84"/>
      <c r="P31" s="152"/>
    </row>
    <row r="32" spans="1:16" ht="13.5" customHeight="1" x14ac:dyDescent="0.2">
      <c r="A32" s="138">
        <v>26</v>
      </c>
      <c r="B32" s="126" t="s">
        <v>35</v>
      </c>
      <c r="C32" s="136">
        <v>23822</v>
      </c>
      <c r="D32" s="142">
        <v>23422</v>
      </c>
      <c r="E32" s="136">
        <v>42038</v>
      </c>
      <c r="F32" s="142">
        <v>41904</v>
      </c>
      <c r="G32" s="136"/>
      <c r="H32" s="137">
        <f t="shared" si="5"/>
        <v>176.46713122323902</v>
      </c>
      <c r="I32" s="137">
        <f t="shared" si="5"/>
        <v>178.90871829903509</v>
      </c>
      <c r="J32" s="137">
        <f t="shared" si="3"/>
        <v>178.90871829903509</v>
      </c>
      <c r="K32" s="145">
        <f>'CD Ratio_2'!C32+'CD Ratio_2'!D32+'CD Ratio_2'!E32</f>
        <v>23421.684452500005</v>
      </c>
      <c r="L32" s="145">
        <f>'CD Ratio_2'!F32+'CD Ratio_2'!G32+'CD Ratio_2'!H32</f>
        <v>41904.016849899992</v>
      </c>
      <c r="M32" s="145">
        <f t="shared" si="1"/>
        <v>0.31554749999486376</v>
      </c>
      <c r="N32" s="145">
        <f t="shared" si="2"/>
        <v>-1.684989999193931E-2</v>
      </c>
      <c r="O32" s="84"/>
      <c r="P32" s="152"/>
    </row>
    <row r="33" spans="1:16" ht="13.5" customHeight="1" x14ac:dyDescent="0.2">
      <c r="A33" s="117">
        <v>27</v>
      </c>
      <c r="B33" s="126" t="s">
        <v>36</v>
      </c>
      <c r="C33" s="136">
        <v>20088.22</v>
      </c>
      <c r="D33" s="136">
        <v>20010.68</v>
      </c>
      <c r="E33" s="136">
        <v>8563.4</v>
      </c>
      <c r="F33" s="136">
        <v>7954.32</v>
      </c>
      <c r="G33" s="136"/>
      <c r="H33" s="137">
        <f t="shared" si="5"/>
        <v>42.628963641377879</v>
      </c>
      <c r="I33" s="137">
        <f t="shared" si="5"/>
        <v>39.750373300657451</v>
      </c>
      <c r="J33" s="137">
        <f t="shared" si="3"/>
        <v>39.750373300657451</v>
      </c>
      <c r="K33" s="145">
        <f>'CD Ratio_2'!C33+'CD Ratio_2'!D33+'CD Ratio_2'!E33</f>
        <v>20010.68</v>
      </c>
      <c r="L33" s="145">
        <f>'CD Ratio_2'!F33+'CD Ratio_2'!G33+'CD Ratio_2'!H33</f>
        <v>7954.32</v>
      </c>
      <c r="M33" s="145">
        <f t="shared" si="1"/>
        <v>0</v>
      </c>
      <c r="N33" s="145">
        <f t="shared" si="2"/>
        <v>0</v>
      </c>
      <c r="O33" s="84"/>
      <c r="P33" s="152"/>
    </row>
    <row r="34" spans="1:16" ht="13.5" customHeight="1" x14ac:dyDescent="0.2">
      <c r="A34" s="138">
        <v>28</v>
      </c>
      <c r="B34" s="126" t="s">
        <v>37</v>
      </c>
      <c r="C34" s="136">
        <v>352416.22</v>
      </c>
      <c r="D34" s="136">
        <v>338071.42</v>
      </c>
      <c r="E34" s="136">
        <v>572599.80000000005</v>
      </c>
      <c r="F34" s="136">
        <v>646551.94999999995</v>
      </c>
      <c r="G34" s="136"/>
      <c r="H34" s="137">
        <f t="shared" si="5"/>
        <v>162.47827639715337</v>
      </c>
      <c r="I34" s="137">
        <f t="shared" si="5"/>
        <v>191.24714830966781</v>
      </c>
      <c r="J34" s="137">
        <f t="shared" si="3"/>
        <v>191.24714830966781</v>
      </c>
      <c r="K34" s="145">
        <f>'CD Ratio_2'!C34+'CD Ratio_2'!D34+'CD Ratio_2'!E34</f>
        <v>338071.43</v>
      </c>
      <c r="L34" s="145">
        <f>'CD Ratio_2'!F34+'CD Ratio_2'!G34+'CD Ratio_2'!H34</f>
        <v>646551.94999999995</v>
      </c>
      <c r="M34" s="145">
        <f t="shared" si="1"/>
        <v>-1.0000000009313226E-2</v>
      </c>
      <c r="N34" s="145">
        <f t="shared" si="2"/>
        <v>0</v>
      </c>
      <c r="O34" s="84"/>
      <c r="P34" s="152"/>
    </row>
    <row r="35" spans="1:16" ht="13.5" customHeight="1" x14ac:dyDescent="0.2">
      <c r="A35" s="117">
        <v>29</v>
      </c>
      <c r="B35" s="126" t="s">
        <v>38</v>
      </c>
      <c r="C35" s="136">
        <v>6807</v>
      </c>
      <c r="D35" s="136">
        <v>6036</v>
      </c>
      <c r="E35" s="136">
        <v>5457</v>
      </c>
      <c r="F35" s="136">
        <v>5246</v>
      </c>
      <c r="G35" s="136"/>
      <c r="H35" s="137">
        <f t="shared" si="5"/>
        <v>80.167474658439843</v>
      </c>
      <c r="I35" s="137">
        <f t="shared" si="5"/>
        <v>86.911862160371101</v>
      </c>
      <c r="J35" s="137">
        <f t="shared" si="3"/>
        <v>86.911862160371101</v>
      </c>
      <c r="K35" s="145">
        <f>'CD Ratio_2'!C35+'CD Ratio_2'!D35+'CD Ratio_2'!E35</f>
        <v>6036</v>
      </c>
      <c r="L35" s="145">
        <f>'CD Ratio_2'!F35+'CD Ratio_2'!G35+'CD Ratio_2'!H35</f>
        <v>5246</v>
      </c>
      <c r="M35" s="145">
        <f t="shared" si="1"/>
        <v>0</v>
      </c>
      <c r="N35" s="145">
        <f t="shared" si="2"/>
        <v>0</v>
      </c>
      <c r="O35" s="84"/>
      <c r="P35" s="152"/>
    </row>
    <row r="36" spans="1:16" ht="13.5" customHeight="1" x14ac:dyDescent="0.2">
      <c r="A36" s="138">
        <v>30</v>
      </c>
      <c r="B36" s="126" t="s">
        <v>39</v>
      </c>
      <c r="C36" s="136">
        <v>61087</v>
      </c>
      <c r="D36" s="136">
        <v>53019</v>
      </c>
      <c r="E36" s="136">
        <v>81117</v>
      </c>
      <c r="F36" s="136">
        <v>81274</v>
      </c>
      <c r="G36" s="136"/>
      <c r="H36" s="137">
        <f t="shared" si="5"/>
        <v>132.78930050583594</v>
      </c>
      <c r="I36" s="137">
        <f t="shared" si="5"/>
        <v>153.29221599803844</v>
      </c>
      <c r="J36" s="137">
        <f t="shared" si="3"/>
        <v>153.29221599803844</v>
      </c>
      <c r="K36" s="145">
        <f>'CD Ratio_2'!C36+'CD Ratio_2'!D36+'CD Ratio_2'!E36</f>
        <v>53018.906249899999</v>
      </c>
      <c r="L36" s="145">
        <f>'CD Ratio_2'!F36+'CD Ratio_2'!G36+'CD Ratio_2'!H36</f>
        <v>81273.890346800006</v>
      </c>
      <c r="M36" s="145">
        <f t="shared" si="1"/>
        <v>9.3750100000761449E-2</v>
      </c>
      <c r="N36" s="145">
        <f t="shared" si="2"/>
        <v>0.10965319999377243</v>
      </c>
      <c r="O36" s="84"/>
      <c r="P36" s="152"/>
    </row>
    <row r="37" spans="1:16" ht="13.5" customHeight="1" x14ac:dyDescent="0.2">
      <c r="A37" s="117">
        <v>31</v>
      </c>
      <c r="B37" s="126" t="s">
        <v>40</v>
      </c>
      <c r="C37" s="136">
        <v>28576</v>
      </c>
      <c r="D37" s="136">
        <v>29184</v>
      </c>
      <c r="E37" s="136">
        <v>8173</v>
      </c>
      <c r="F37" s="136">
        <v>8047</v>
      </c>
      <c r="G37" s="136"/>
      <c r="H37" s="137">
        <f t="shared" si="5"/>
        <v>28.600923852183652</v>
      </c>
      <c r="I37" s="137">
        <f t="shared" si="5"/>
        <v>27.573327850877192</v>
      </c>
      <c r="J37" s="137">
        <f t="shared" si="3"/>
        <v>27.573327850877192</v>
      </c>
      <c r="K37" s="145">
        <f>'CD Ratio_2'!C37+'CD Ratio_2'!D37+'CD Ratio_2'!E37</f>
        <v>29184</v>
      </c>
      <c r="L37" s="145">
        <f>'CD Ratio_2'!F37+'CD Ratio_2'!G37+'CD Ratio_2'!H37</f>
        <v>8047</v>
      </c>
      <c r="M37" s="145">
        <f t="shared" si="1"/>
        <v>0</v>
      </c>
      <c r="N37" s="145">
        <f t="shared" si="2"/>
        <v>0</v>
      </c>
      <c r="O37" s="84"/>
      <c r="P37" s="152"/>
    </row>
    <row r="38" spans="1:16" ht="13.5" customHeight="1" x14ac:dyDescent="0.2">
      <c r="A38" s="138">
        <v>32</v>
      </c>
      <c r="B38" s="126" t="s">
        <v>41</v>
      </c>
      <c r="C38" s="136">
        <v>0</v>
      </c>
      <c r="D38" s="136">
        <v>0</v>
      </c>
      <c r="E38" s="136">
        <v>0</v>
      </c>
      <c r="F38" s="136">
        <v>0</v>
      </c>
      <c r="G38" s="136"/>
      <c r="H38" s="137" t="e">
        <f t="shared" si="5"/>
        <v>#DIV/0!</v>
      </c>
      <c r="I38" s="137" t="e">
        <f t="shared" si="5"/>
        <v>#DIV/0!</v>
      </c>
      <c r="J38" s="137" t="e">
        <f t="shared" si="3"/>
        <v>#DIV/0!</v>
      </c>
      <c r="K38" s="145">
        <f>'CD Ratio_2'!C38+'CD Ratio_2'!D38+'CD Ratio_2'!E38</f>
        <v>0</v>
      </c>
      <c r="L38" s="145">
        <f>'CD Ratio_2'!F38+'CD Ratio_2'!G38+'CD Ratio_2'!H38</f>
        <v>0</v>
      </c>
      <c r="M38" s="145">
        <f t="shared" si="1"/>
        <v>0</v>
      </c>
      <c r="N38" s="145">
        <f t="shared" si="2"/>
        <v>0</v>
      </c>
      <c r="O38" s="84"/>
      <c r="P38" s="152"/>
    </row>
    <row r="39" spans="1:16" ht="13.5" customHeight="1" x14ac:dyDescent="0.2">
      <c r="A39" s="117">
        <v>33</v>
      </c>
      <c r="B39" s="126" t="s">
        <v>42</v>
      </c>
      <c r="C39" s="136">
        <v>2714.18</v>
      </c>
      <c r="D39" s="136">
        <v>2707.54</v>
      </c>
      <c r="E39" s="136">
        <v>6112.89</v>
      </c>
      <c r="F39" s="136">
        <v>5277.06</v>
      </c>
      <c r="G39" s="136"/>
      <c r="H39" s="137">
        <f t="shared" si="5"/>
        <v>225.22050858822925</v>
      </c>
      <c r="I39" s="137">
        <f t="shared" si="5"/>
        <v>194.90238371362935</v>
      </c>
      <c r="J39" s="137">
        <f t="shared" si="3"/>
        <v>194.90238371362935</v>
      </c>
      <c r="K39" s="145">
        <f>'CD Ratio_2'!C39+'CD Ratio_2'!D39+'CD Ratio_2'!E39</f>
        <v>2707.54</v>
      </c>
      <c r="L39" s="145">
        <f>'CD Ratio_2'!F39+'CD Ratio_2'!G39+'CD Ratio_2'!H39</f>
        <v>5277.06</v>
      </c>
      <c r="M39" s="145">
        <f t="shared" si="1"/>
        <v>0</v>
      </c>
      <c r="N39" s="145">
        <f t="shared" si="2"/>
        <v>0</v>
      </c>
      <c r="O39" s="84"/>
      <c r="P39" s="152"/>
    </row>
    <row r="40" spans="1:16" ht="13.5" customHeight="1" x14ac:dyDescent="0.2">
      <c r="A40" s="138">
        <v>34</v>
      </c>
      <c r="B40" s="126" t="s">
        <v>43</v>
      </c>
      <c r="C40" s="136">
        <v>196271</v>
      </c>
      <c r="D40" s="136">
        <v>218578</v>
      </c>
      <c r="E40" s="136">
        <v>231503</v>
      </c>
      <c r="F40" s="136">
        <v>277421</v>
      </c>
      <c r="G40" s="136"/>
      <c r="H40" s="137">
        <f t="shared" si="5"/>
        <v>117.95069062673548</v>
      </c>
      <c r="I40" s="137">
        <f t="shared" si="5"/>
        <v>126.92082460265901</v>
      </c>
      <c r="J40" s="137">
        <f t="shared" si="3"/>
        <v>126.92082460265901</v>
      </c>
      <c r="K40" s="145">
        <f>'CD Ratio_2'!C40+'CD Ratio_2'!D40+'CD Ratio_2'!E40</f>
        <v>218578</v>
      </c>
      <c r="L40" s="145">
        <f>'CD Ratio_2'!F40+'CD Ratio_2'!G40+'CD Ratio_2'!H40</f>
        <v>277421</v>
      </c>
      <c r="M40" s="145">
        <f t="shared" si="1"/>
        <v>0</v>
      </c>
      <c r="N40" s="145">
        <f t="shared" si="2"/>
        <v>0</v>
      </c>
      <c r="O40" s="84"/>
      <c r="P40" s="152"/>
    </row>
    <row r="41" spans="1:16" s="160" customFormat="1" ht="13.5" customHeight="1" x14ac:dyDescent="0.2">
      <c r="A41" s="122"/>
      <c r="B41" s="127" t="s">
        <v>44</v>
      </c>
      <c r="C41" s="139">
        <f t="shared" ref="C41" si="6">SUM(C19:C40)</f>
        <v>7608674.8199999994</v>
      </c>
      <c r="D41" s="139">
        <f t="shared" ref="D41:G41" si="7">SUM(D19:D40)</f>
        <v>7970268.1899999995</v>
      </c>
      <c r="E41" s="139">
        <f t="shared" si="7"/>
        <v>8940339.0500000007</v>
      </c>
      <c r="F41" s="139">
        <f t="shared" si="7"/>
        <v>9632707.5999999996</v>
      </c>
      <c r="G41" s="139">
        <f t="shared" si="7"/>
        <v>0</v>
      </c>
      <c r="H41" s="140">
        <f t="shared" si="5"/>
        <v>117.50192065640152</v>
      </c>
      <c r="I41" s="140">
        <f t="shared" si="5"/>
        <v>120.85801092723331</v>
      </c>
      <c r="J41" s="140">
        <f t="shared" si="3"/>
        <v>120.85801092723331</v>
      </c>
      <c r="K41" s="145">
        <f>'CD Ratio_2'!C41+'CD Ratio_2'!D41+'CD Ratio_2'!E41</f>
        <v>7970268.0413364004</v>
      </c>
      <c r="L41" s="145">
        <f>'CD Ratio_2'!F41+'CD Ratio_2'!G41+'CD Ratio_2'!H41</f>
        <v>9632707.8826401979</v>
      </c>
      <c r="M41" s="158">
        <f t="shared" si="1"/>
        <v>0.14866359904408455</v>
      </c>
      <c r="N41" s="158">
        <f t="shared" si="2"/>
        <v>-0.28264019824564457</v>
      </c>
      <c r="O41" s="101"/>
      <c r="P41" s="159"/>
    </row>
    <row r="42" spans="1:16" s="160" customFormat="1" ht="13.5" customHeight="1" x14ac:dyDescent="0.2">
      <c r="A42" s="143"/>
      <c r="B42" s="127" t="s">
        <v>45</v>
      </c>
      <c r="C42" s="139">
        <f t="shared" ref="C42" si="8">C41+C18</f>
        <v>45037769.82</v>
      </c>
      <c r="D42" s="139">
        <f t="shared" ref="D42:G42" si="9">D41+D18</f>
        <v>45380446.959999993</v>
      </c>
      <c r="E42" s="139">
        <f t="shared" si="9"/>
        <v>30012761.050000001</v>
      </c>
      <c r="F42" s="139">
        <f t="shared" si="9"/>
        <v>31256968.600000001</v>
      </c>
      <c r="G42" s="139">
        <f t="shared" si="9"/>
        <v>985784</v>
      </c>
      <c r="H42" s="140">
        <f t="shared" si="5"/>
        <v>66.63909241054867</v>
      </c>
      <c r="I42" s="140">
        <f t="shared" si="5"/>
        <v>68.877612923361127</v>
      </c>
      <c r="J42" s="140">
        <f t="shared" si="3"/>
        <v>71.049878879377189</v>
      </c>
      <c r="K42" s="145">
        <f>'CD Ratio_2'!C42+'CD Ratio_2'!D42+'CD Ratio_2'!E42</f>
        <v>45380446.841336399</v>
      </c>
      <c r="L42" s="145">
        <f>'CD Ratio_2'!F42+'CD Ratio_2'!G42+'CD Ratio_2'!H42</f>
        <v>31256968.882640198</v>
      </c>
      <c r="M42" s="158">
        <f t="shared" si="1"/>
        <v>0.11866359412670135</v>
      </c>
      <c r="N42" s="158">
        <f t="shared" si="2"/>
        <v>-0.28264019638299942</v>
      </c>
      <c r="O42" s="101"/>
      <c r="P42" s="159"/>
    </row>
    <row r="43" spans="1:16" ht="13.5" customHeight="1" x14ac:dyDescent="0.2">
      <c r="A43" s="117">
        <v>35</v>
      </c>
      <c r="B43" s="126" t="s">
        <v>46</v>
      </c>
      <c r="C43" s="136">
        <v>933120</v>
      </c>
      <c r="D43" s="136">
        <v>925887</v>
      </c>
      <c r="E43" s="136">
        <v>292410</v>
      </c>
      <c r="F43" s="136">
        <v>310611</v>
      </c>
      <c r="G43" s="136"/>
      <c r="H43" s="137">
        <f t="shared" si="5"/>
        <v>31.336805555555557</v>
      </c>
      <c r="I43" s="137">
        <f t="shared" si="5"/>
        <v>33.547398332625903</v>
      </c>
      <c r="J43" s="137">
        <f t="shared" si="3"/>
        <v>33.547398332625903</v>
      </c>
      <c r="K43" s="145">
        <f>'CD Ratio_2'!C43+'CD Ratio_2'!D43+'CD Ratio_2'!E43</f>
        <v>925887</v>
      </c>
      <c r="L43" s="145">
        <f>'CD Ratio_2'!F43+'CD Ratio_2'!G43+'CD Ratio_2'!H43</f>
        <v>310611</v>
      </c>
      <c r="M43" s="145">
        <f t="shared" si="1"/>
        <v>0</v>
      </c>
      <c r="N43" s="145">
        <f t="shared" si="2"/>
        <v>0</v>
      </c>
      <c r="O43" s="84"/>
      <c r="P43" s="152"/>
    </row>
    <row r="44" spans="1:16" ht="13.5" customHeight="1" x14ac:dyDescent="0.2">
      <c r="A44" s="138">
        <v>36</v>
      </c>
      <c r="B44" s="126" t="s">
        <v>47</v>
      </c>
      <c r="C44" s="136">
        <v>1659292.37</v>
      </c>
      <c r="D44" s="136">
        <v>1611233.98</v>
      </c>
      <c r="E44" s="136">
        <v>1147926.8400000001</v>
      </c>
      <c r="F44" s="136">
        <v>1193387.45</v>
      </c>
      <c r="G44" s="136"/>
      <c r="H44" s="137">
        <f t="shared" si="5"/>
        <v>69.181710273277517</v>
      </c>
      <c r="I44" s="137">
        <f t="shared" si="5"/>
        <v>74.066675902651951</v>
      </c>
      <c r="J44" s="137">
        <f t="shared" si="3"/>
        <v>74.066675902651951</v>
      </c>
      <c r="K44" s="145">
        <f>'CD Ratio_2'!C44+'CD Ratio_2'!D44+'CD Ratio_2'!E44</f>
        <v>1611234</v>
      </c>
      <c r="L44" s="145">
        <f>'CD Ratio_2'!F44+'CD Ratio_2'!G44+'CD Ratio_2'!H44</f>
        <v>1193387</v>
      </c>
      <c r="M44" s="145">
        <f t="shared" si="1"/>
        <v>-2.0000000018626451E-2</v>
      </c>
      <c r="N44" s="145">
        <f t="shared" si="2"/>
        <v>0.44999999995343387</v>
      </c>
      <c r="O44" s="84"/>
      <c r="P44" s="152"/>
    </row>
    <row r="45" spans="1:16" s="160" customFormat="1" ht="13.5" customHeight="1" x14ac:dyDescent="0.2">
      <c r="A45" s="122"/>
      <c r="B45" s="127" t="s">
        <v>48</v>
      </c>
      <c r="C45" s="139">
        <f t="shared" ref="C45:G45" si="10">C43+C44</f>
        <v>2592412.37</v>
      </c>
      <c r="D45" s="139">
        <f t="shared" si="10"/>
        <v>2537120.98</v>
      </c>
      <c r="E45" s="139">
        <f t="shared" si="10"/>
        <v>1440336.84</v>
      </c>
      <c r="F45" s="139">
        <f t="shared" si="10"/>
        <v>1503998.45</v>
      </c>
      <c r="G45" s="139">
        <f t="shared" si="10"/>
        <v>0</v>
      </c>
      <c r="H45" s="140">
        <f t="shared" si="5"/>
        <v>55.559711744470654</v>
      </c>
      <c r="I45" s="140">
        <f t="shared" si="5"/>
        <v>59.279729341089599</v>
      </c>
      <c r="J45" s="140">
        <f t="shared" si="3"/>
        <v>59.279729341089599</v>
      </c>
      <c r="K45" s="145">
        <f>'CD Ratio_2'!C45+'CD Ratio_2'!D45+'CD Ratio_2'!E45</f>
        <v>2537121</v>
      </c>
      <c r="L45" s="145">
        <f>'CD Ratio_2'!F45+'CD Ratio_2'!G45+'CD Ratio_2'!H45</f>
        <v>1503998</v>
      </c>
      <c r="M45" s="158">
        <f t="shared" si="1"/>
        <v>-2.0000000018626451E-2</v>
      </c>
      <c r="N45" s="158">
        <f t="shared" si="2"/>
        <v>0.44999999995343387</v>
      </c>
      <c r="O45" s="101"/>
      <c r="P45" s="159"/>
    </row>
    <row r="46" spans="1:16" ht="13.5" customHeight="1" x14ac:dyDescent="0.2">
      <c r="A46" s="138">
        <v>37</v>
      </c>
      <c r="B46" s="126" t="s">
        <v>49</v>
      </c>
      <c r="C46" s="136">
        <v>3063147</v>
      </c>
      <c r="D46" s="136">
        <v>3056438</v>
      </c>
      <c r="E46" s="136">
        <v>3912955</v>
      </c>
      <c r="F46" s="136">
        <v>4061906</v>
      </c>
      <c r="G46" s="136"/>
      <c r="H46" s="137">
        <f t="shared" si="5"/>
        <v>127.7429715256891</v>
      </c>
      <c r="I46" s="137">
        <f t="shared" si="5"/>
        <v>132.8967248804</v>
      </c>
      <c r="J46" s="137">
        <f t="shared" si="3"/>
        <v>132.8967248804</v>
      </c>
      <c r="K46" s="145">
        <f>'CD Ratio_2'!C46+'CD Ratio_2'!D46+'CD Ratio_2'!E46</f>
        <v>3056438</v>
      </c>
      <c r="L46" s="145">
        <f>'CD Ratio_2'!F46+'CD Ratio_2'!G46+'CD Ratio_2'!H46</f>
        <v>4061906</v>
      </c>
      <c r="M46" s="145">
        <f t="shared" si="1"/>
        <v>0</v>
      </c>
      <c r="N46" s="145">
        <f t="shared" si="2"/>
        <v>0</v>
      </c>
      <c r="O46" s="84"/>
      <c r="P46" s="152"/>
    </row>
    <row r="47" spans="1:16" s="160" customFormat="1" ht="13.5" customHeight="1" x14ac:dyDescent="0.2">
      <c r="A47" s="143"/>
      <c r="B47" s="127" t="s">
        <v>50</v>
      </c>
      <c r="C47" s="139">
        <f t="shared" ref="C47:G47" si="11">C46</f>
        <v>3063147</v>
      </c>
      <c r="D47" s="139">
        <f t="shared" si="11"/>
        <v>3056438</v>
      </c>
      <c r="E47" s="139">
        <f t="shared" si="11"/>
        <v>3912955</v>
      </c>
      <c r="F47" s="139">
        <f t="shared" si="11"/>
        <v>4061906</v>
      </c>
      <c r="G47" s="139">
        <f t="shared" si="11"/>
        <v>0</v>
      </c>
      <c r="H47" s="140">
        <f t="shared" si="5"/>
        <v>127.7429715256891</v>
      </c>
      <c r="I47" s="140">
        <f t="shared" si="5"/>
        <v>132.8967248804</v>
      </c>
      <c r="J47" s="140">
        <f t="shared" si="3"/>
        <v>132.8967248804</v>
      </c>
      <c r="K47" s="145">
        <f>'CD Ratio_2'!C47+'CD Ratio_2'!D47+'CD Ratio_2'!E47</f>
        <v>3056438</v>
      </c>
      <c r="L47" s="145">
        <f>'CD Ratio_2'!F47+'CD Ratio_2'!G47+'CD Ratio_2'!H47</f>
        <v>4061906</v>
      </c>
      <c r="M47" s="158">
        <f t="shared" si="1"/>
        <v>0</v>
      </c>
      <c r="N47" s="158">
        <f t="shared" si="2"/>
        <v>0</v>
      </c>
      <c r="O47" s="101"/>
      <c r="P47" s="159"/>
    </row>
    <row r="48" spans="1:16" ht="13.5" customHeight="1" x14ac:dyDescent="0.2">
      <c r="A48" s="138">
        <v>38</v>
      </c>
      <c r="B48" s="126" t="s">
        <v>51</v>
      </c>
      <c r="C48" s="141">
        <v>146873.89000000001</v>
      </c>
      <c r="D48" s="136">
        <v>185904.74</v>
      </c>
      <c r="E48" s="141">
        <v>579166.81000000006</v>
      </c>
      <c r="F48" s="136">
        <v>684270.23</v>
      </c>
      <c r="G48" s="136"/>
      <c r="H48" s="137">
        <f t="shared" si="5"/>
        <v>394.32931884625651</v>
      </c>
      <c r="I48" s="137">
        <f t="shared" si="5"/>
        <v>368.0757306134314</v>
      </c>
      <c r="J48" s="137">
        <f t="shared" si="3"/>
        <v>368.0757306134314</v>
      </c>
      <c r="K48" s="145">
        <f>'CD Ratio_2'!C48+'CD Ratio_2'!D48+'CD Ratio_2'!E48</f>
        <v>185904.74</v>
      </c>
      <c r="L48" s="145">
        <f>'CD Ratio_2'!F48+'CD Ratio_2'!G48+'CD Ratio_2'!H48</f>
        <v>684270.22</v>
      </c>
      <c r="M48" s="145">
        <f t="shared" si="1"/>
        <v>0</v>
      </c>
      <c r="N48" s="145">
        <f t="shared" si="2"/>
        <v>1.0000000009313226E-2</v>
      </c>
      <c r="O48" s="87"/>
      <c r="P48" s="152"/>
    </row>
    <row r="49" spans="1:16" ht="13.5" customHeight="1" x14ac:dyDescent="0.2">
      <c r="A49" s="138">
        <v>39</v>
      </c>
      <c r="B49" s="126" t="s">
        <v>52</v>
      </c>
      <c r="C49" s="136">
        <v>80772</v>
      </c>
      <c r="D49" s="136">
        <v>73640</v>
      </c>
      <c r="E49" s="136">
        <v>59081</v>
      </c>
      <c r="F49" s="136">
        <v>58663</v>
      </c>
      <c r="G49" s="136"/>
      <c r="H49" s="137">
        <f t="shared" si="5"/>
        <v>73.145396919724661</v>
      </c>
      <c r="I49" s="137">
        <f t="shared" si="5"/>
        <v>79.661868549701254</v>
      </c>
      <c r="J49" s="137">
        <f t="shared" si="3"/>
        <v>79.661868549701254</v>
      </c>
      <c r="K49" s="145">
        <f>'CD Ratio_2'!C49+'CD Ratio_2'!D49+'CD Ratio_2'!E49</f>
        <v>73640</v>
      </c>
      <c r="L49" s="145">
        <f>'CD Ratio_2'!F49+'CD Ratio_2'!G49+'CD Ratio_2'!H49</f>
        <v>58663</v>
      </c>
      <c r="M49" s="145">
        <f t="shared" si="1"/>
        <v>0</v>
      </c>
      <c r="N49" s="145">
        <f t="shared" si="2"/>
        <v>0</v>
      </c>
      <c r="O49" s="84"/>
      <c r="P49" s="152"/>
    </row>
    <row r="50" spans="1:16" ht="13.5" customHeight="1" x14ac:dyDescent="0.2">
      <c r="A50" s="117">
        <v>40</v>
      </c>
      <c r="B50" s="126" t="s">
        <v>53</v>
      </c>
      <c r="C50" s="136">
        <v>8135.35</v>
      </c>
      <c r="D50" s="136">
        <v>9468.5</v>
      </c>
      <c r="E50" s="136">
        <v>63589.23</v>
      </c>
      <c r="F50" s="136">
        <v>81563.570000000007</v>
      </c>
      <c r="G50" s="136"/>
      <c r="H50" s="137">
        <f t="shared" si="5"/>
        <v>781.64098655866064</v>
      </c>
      <c r="I50" s="137">
        <f t="shared" si="5"/>
        <v>861.42018271109475</v>
      </c>
      <c r="J50" s="137">
        <f t="shared" si="3"/>
        <v>861.42018271109475</v>
      </c>
      <c r="K50" s="145">
        <f>'CD Ratio_2'!C50+'CD Ratio_2'!D50+'CD Ratio_2'!E50</f>
        <v>9468.5</v>
      </c>
      <c r="L50" s="145">
        <f>'CD Ratio_2'!F50+'CD Ratio_2'!G50+'CD Ratio_2'!H50</f>
        <v>81563.570000000007</v>
      </c>
      <c r="M50" s="145">
        <f t="shared" si="1"/>
        <v>0</v>
      </c>
      <c r="N50" s="145">
        <f t="shared" si="2"/>
        <v>0</v>
      </c>
      <c r="O50" s="84"/>
      <c r="P50" s="152"/>
    </row>
    <row r="51" spans="1:16" ht="13.5" customHeight="1" x14ac:dyDescent="0.2">
      <c r="A51" s="138">
        <v>41</v>
      </c>
      <c r="B51" s="126" t="s">
        <v>54</v>
      </c>
      <c r="C51" s="141">
        <v>11849.51</v>
      </c>
      <c r="D51" s="136">
        <v>12128.21</v>
      </c>
      <c r="E51" s="141">
        <v>58617.37</v>
      </c>
      <c r="F51" s="136">
        <v>63229.62</v>
      </c>
      <c r="G51" s="136"/>
      <c r="H51" s="137">
        <f t="shared" si="5"/>
        <v>494.68180540798733</v>
      </c>
      <c r="I51" s="137">
        <f t="shared" si="5"/>
        <v>521.34338043289165</v>
      </c>
      <c r="J51" s="137">
        <f t="shared" si="3"/>
        <v>521.34338043289165</v>
      </c>
      <c r="K51" s="145">
        <f>'CD Ratio_2'!C51+'CD Ratio_2'!D51+'CD Ratio_2'!E51</f>
        <v>12128.2</v>
      </c>
      <c r="L51" s="145">
        <f>'CD Ratio_2'!F51+'CD Ratio_2'!G51+'CD Ratio_2'!H51</f>
        <v>63229.619999999995</v>
      </c>
      <c r="M51" s="145">
        <f t="shared" si="1"/>
        <v>9.9999999983992893E-3</v>
      </c>
      <c r="N51" s="145">
        <f t="shared" si="2"/>
        <v>0</v>
      </c>
      <c r="O51" s="87"/>
      <c r="P51" s="152"/>
    </row>
    <row r="52" spans="1:16" ht="13.5" customHeight="1" x14ac:dyDescent="0.2">
      <c r="A52" s="138">
        <v>42</v>
      </c>
      <c r="B52" s="126" t="s">
        <v>55</v>
      </c>
      <c r="C52" s="136">
        <v>37323</v>
      </c>
      <c r="D52" s="142">
        <v>36969</v>
      </c>
      <c r="E52" s="136">
        <v>91029</v>
      </c>
      <c r="F52" s="142">
        <v>101428</v>
      </c>
      <c r="G52" s="136"/>
      <c r="H52" s="137">
        <f t="shared" si="5"/>
        <v>243.89518527449562</v>
      </c>
      <c r="I52" s="137">
        <f t="shared" si="5"/>
        <v>274.35959858259622</v>
      </c>
      <c r="J52" s="137">
        <f t="shared" si="3"/>
        <v>274.35959858259622</v>
      </c>
      <c r="K52" s="145">
        <f>'CD Ratio_2'!C52+'CD Ratio_2'!D52+'CD Ratio_2'!E52</f>
        <v>36969</v>
      </c>
      <c r="L52" s="145">
        <f>'CD Ratio_2'!F52+'CD Ratio_2'!G52+'CD Ratio_2'!H52</f>
        <v>101428.05</v>
      </c>
      <c r="M52" s="145">
        <f t="shared" si="1"/>
        <v>0</v>
      </c>
      <c r="N52" s="145">
        <f t="shared" si="2"/>
        <v>-5.0000000002910383E-2</v>
      </c>
      <c r="O52" s="84"/>
      <c r="P52" s="152"/>
    </row>
    <row r="53" spans="1:16" ht="13.5" customHeight="1" x14ac:dyDescent="0.2">
      <c r="A53" s="117">
        <v>43</v>
      </c>
      <c r="B53" s="126" t="s">
        <v>56</v>
      </c>
      <c r="C53" s="141">
        <v>5564</v>
      </c>
      <c r="D53" s="136">
        <v>5488.87</v>
      </c>
      <c r="E53" s="141">
        <v>28456.880000000001</v>
      </c>
      <c r="F53" s="136">
        <v>31744.02</v>
      </c>
      <c r="G53" s="136"/>
      <c r="H53" s="137">
        <f t="shared" si="5"/>
        <v>511.44644140905825</v>
      </c>
      <c r="I53" s="137">
        <f t="shared" si="5"/>
        <v>578.33433839752081</v>
      </c>
      <c r="J53" s="137">
        <f t="shared" si="3"/>
        <v>578.33433839752081</v>
      </c>
      <c r="K53" s="145">
        <f>'CD Ratio_2'!C53+'CD Ratio_2'!D53+'CD Ratio_2'!E53</f>
        <v>5488.87</v>
      </c>
      <c r="L53" s="145">
        <f>'CD Ratio_2'!F53+'CD Ratio_2'!G53+'CD Ratio_2'!H53</f>
        <v>31744.02</v>
      </c>
      <c r="M53" s="145">
        <f t="shared" si="1"/>
        <v>0</v>
      </c>
      <c r="N53" s="145">
        <f t="shared" si="2"/>
        <v>0</v>
      </c>
      <c r="O53" s="87"/>
      <c r="P53" s="152"/>
    </row>
    <row r="54" spans="1:16" ht="13.5" customHeight="1" x14ac:dyDescent="0.2">
      <c r="A54" s="138">
        <v>44</v>
      </c>
      <c r="B54" s="126" t="s">
        <v>57</v>
      </c>
      <c r="C54" s="136">
        <v>8722.69</v>
      </c>
      <c r="D54" s="136">
        <v>10367.469999999999</v>
      </c>
      <c r="E54" s="136">
        <v>21550.33</v>
      </c>
      <c r="F54" s="136">
        <v>25569.16</v>
      </c>
      <c r="G54" s="136"/>
      <c r="H54" s="137">
        <f t="shared" si="5"/>
        <v>247.06059713230664</v>
      </c>
      <c r="I54" s="137">
        <f t="shared" si="5"/>
        <v>246.62873391483168</v>
      </c>
      <c r="J54" s="137">
        <f t="shared" si="3"/>
        <v>246.62873391483168</v>
      </c>
      <c r="K54" s="145">
        <f>'CD Ratio_2'!C54+'CD Ratio_2'!D54+'CD Ratio_2'!E54</f>
        <v>10367.470000000001</v>
      </c>
      <c r="L54" s="145">
        <f>'CD Ratio_2'!F54+'CD Ratio_2'!G54+'CD Ratio_2'!H54</f>
        <v>25569.16</v>
      </c>
      <c r="M54" s="145">
        <f t="shared" si="1"/>
        <v>0</v>
      </c>
      <c r="N54" s="145">
        <f t="shared" si="2"/>
        <v>0</v>
      </c>
      <c r="O54" s="84"/>
      <c r="P54" s="152"/>
    </row>
    <row r="55" spans="1:16" ht="13.5" customHeight="1" x14ac:dyDescent="0.2">
      <c r="A55" s="138">
        <v>45</v>
      </c>
      <c r="B55" s="126" t="s">
        <v>58</v>
      </c>
      <c r="C55" s="141">
        <v>21470</v>
      </c>
      <c r="D55" s="141">
        <v>22170.99</v>
      </c>
      <c r="E55" s="136">
        <v>31973</v>
      </c>
      <c r="F55" s="136">
        <v>35118</v>
      </c>
      <c r="G55" s="136"/>
      <c r="H55" s="137">
        <f t="shared" si="5"/>
        <v>148.91942244993012</v>
      </c>
      <c r="I55" s="137">
        <f t="shared" si="5"/>
        <v>158.39617446040975</v>
      </c>
      <c r="J55" s="137">
        <f t="shared" si="3"/>
        <v>158.39617446040975</v>
      </c>
      <c r="K55" s="145">
        <f>'CD Ratio_2'!C55+'CD Ratio_2'!D55+'CD Ratio_2'!E55</f>
        <v>22170.99</v>
      </c>
      <c r="L55" s="145">
        <f>'CD Ratio_2'!F55+'CD Ratio_2'!G55+'CD Ratio_2'!H55</f>
        <v>35118</v>
      </c>
      <c r="M55" s="145">
        <f t="shared" si="1"/>
        <v>0</v>
      </c>
      <c r="N55" s="145">
        <f t="shared" si="2"/>
        <v>0</v>
      </c>
      <c r="O55" s="146"/>
      <c r="P55" s="152"/>
    </row>
    <row r="56" spans="1:16" s="160" customFormat="1" ht="13.5" customHeight="1" x14ac:dyDescent="0.2">
      <c r="A56" s="143"/>
      <c r="B56" s="127" t="s">
        <v>59</v>
      </c>
      <c r="C56" s="139">
        <f t="shared" ref="C56:G56" si="12">SUM(C48:C55)</f>
        <v>320710.44</v>
      </c>
      <c r="D56" s="139">
        <f t="shared" si="12"/>
        <v>356137.77999999997</v>
      </c>
      <c r="E56" s="139">
        <f t="shared" si="12"/>
        <v>933463.62</v>
      </c>
      <c r="F56" s="139">
        <f t="shared" si="12"/>
        <v>1081585.6000000001</v>
      </c>
      <c r="G56" s="139">
        <f t="shared" si="12"/>
        <v>0</v>
      </c>
      <c r="H56" s="140">
        <f t="shared" si="5"/>
        <v>291.06118902770987</v>
      </c>
      <c r="I56" s="140">
        <f t="shared" si="5"/>
        <v>303.69864157630235</v>
      </c>
      <c r="J56" s="140">
        <f t="shared" si="3"/>
        <v>303.69864157630235</v>
      </c>
      <c r="K56" s="145">
        <f>'CD Ratio_2'!C56+'CD Ratio_2'!D56+'CD Ratio_2'!E56</f>
        <v>356137.77</v>
      </c>
      <c r="L56" s="145">
        <f>'CD Ratio_2'!F56+'CD Ratio_2'!G56+'CD Ratio_2'!H56</f>
        <v>1081585.6400000001</v>
      </c>
      <c r="M56" s="158">
        <f t="shared" si="1"/>
        <v>9.9999999511055648E-3</v>
      </c>
      <c r="N56" s="158">
        <f t="shared" si="2"/>
        <v>-4.0000000037252903E-2</v>
      </c>
      <c r="O56" s="161"/>
      <c r="P56" s="159"/>
    </row>
    <row r="57" spans="1:16" s="160" customFormat="1" ht="13.5" customHeight="1" x14ac:dyDescent="0.2">
      <c r="A57" s="143"/>
      <c r="B57" s="127" t="s">
        <v>7</v>
      </c>
      <c r="C57" s="139">
        <f>C56+C47+C45+C42</f>
        <v>51014039.630000003</v>
      </c>
      <c r="D57" s="139">
        <f t="shared" ref="D57:G57" si="13">D56+D47+D45+D42</f>
        <v>51330143.719999991</v>
      </c>
      <c r="E57" s="139">
        <f t="shared" si="13"/>
        <v>36299516.509999998</v>
      </c>
      <c r="F57" s="139">
        <f t="shared" si="13"/>
        <v>37904458.649999999</v>
      </c>
      <c r="G57" s="139">
        <f t="shared" si="13"/>
        <v>985784</v>
      </c>
      <c r="H57" s="140">
        <f t="shared" si="5"/>
        <v>71.155934274715264</v>
      </c>
      <c r="I57" s="140">
        <f t="shared" si="5"/>
        <v>73.844442861419694</v>
      </c>
      <c r="J57" s="140">
        <f t="shared" si="3"/>
        <v>75.764920632487971</v>
      </c>
      <c r="K57" s="145">
        <f>'CD Ratio_2'!C59+'CD Ratio_2'!D59+'CD Ratio_2'!E59-'CD Ratio_2'!E58</f>
        <v>51330143.611336403</v>
      </c>
      <c r="L57" s="145">
        <f>'CD Ratio_2'!F59+'CD Ratio_2'!G59+'CD Ratio_2'!H59</f>
        <v>37904458.522640198</v>
      </c>
      <c r="M57" s="158">
        <f t="shared" si="1"/>
        <v>0.10866358876228333</v>
      </c>
      <c r="N57" s="158">
        <f t="shared" si="2"/>
        <v>0.12735980004072189</v>
      </c>
      <c r="O57" s="161"/>
      <c r="P57" s="159"/>
    </row>
    <row r="58" spans="1:16" ht="13.5" customHeight="1" x14ac:dyDescent="0.2">
      <c r="A58" s="154"/>
      <c r="B58" s="146"/>
      <c r="C58" s="155"/>
      <c r="D58" s="155"/>
      <c r="E58" s="155" t="s">
        <v>62</v>
      </c>
      <c r="F58" s="155"/>
      <c r="G58" s="155"/>
      <c r="H58" s="155"/>
      <c r="I58" s="156"/>
      <c r="J58" s="146"/>
      <c r="K58" s="145"/>
      <c r="L58" s="145"/>
      <c r="M58" s="145"/>
      <c r="N58" s="145"/>
      <c r="O58" s="146"/>
      <c r="P58" s="152"/>
    </row>
    <row r="59" spans="1:16" ht="18" customHeight="1" x14ac:dyDescent="0.2">
      <c r="A59" s="154"/>
      <c r="B59" s="146"/>
      <c r="C59" s="149"/>
      <c r="D59" s="149"/>
      <c r="E59" s="149"/>
      <c r="F59" s="150"/>
      <c r="G59" s="150"/>
      <c r="H59" s="146"/>
      <c r="I59" s="146"/>
      <c r="J59" s="146"/>
      <c r="K59" s="145"/>
      <c r="L59" s="145"/>
      <c r="M59" s="145"/>
      <c r="N59" s="145"/>
      <c r="O59" s="146"/>
      <c r="P59" s="146"/>
    </row>
    <row r="60" spans="1:16" ht="18" customHeight="1" x14ac:dyDescent="0.2">
      <c r="A60" s="154"/>
      <c r="B60" s="146"/>
      <c r="C60" s="149"/>
      <c r="D60" s="149"/>
      <c r="E60" s="149"/>
      <c r="F60" s="150"/>
      <c r="G60" s="150"/>
      <c r="H60" s="146"/>
      <c r="I60" s="146"/>
      <c r="J60" s="146"/>
      <c r="K60" s="145"/>
      <c r="L60" s="145"/>
      <c r="M60" s="145"/>
      <c r="N60" s="145"/>
      <c r="O60" s="146"/>
      <c r="P60" s="146"/>
    </row>
    <row r="61" spans="1:16" ht="18" customHeight="1" x14ac:dyDescent="0.2">
      <c r="A61" s="154"/>
      <c r="B61" s="146"/>
      <c r="C61" s="149"/>
      <c r="D61" s="149"/>
      <c r="E61" s="149"/>
      <c r="F61" s="150"/>
      <c r="G61" s="150"/>
      <c r="H61" s="146"/>
      <c r="I61" s="146"/>
      <c r="J61" s="146"/>
      <c r="K61" s="145"/>
      <c r="L61" s="145"/>
      <c r="M61" s="145"/>
      <c r="N61" s="145"/>
      <c r="O61" s="146"/>
      <c r="P61" s="146"/>
    </row>
    <row r="62" spans="1:16" ht="18" customHeight="1" x14ac:dyDescent="0.2">
      <c r="A62" s="154"/>
      <c r="B62" s="146"/>
      <c r="C62" s="149"/>
      <c r="D62" s="149"/>
      <c r="E62" s="149"/>
      <c r="F62" s="150"/>
      <c r="G62" s="150"/>
      <c r="H62" s="146"/>
      <c r="I62" s="146"/>
      <c r="J62" s="146"/>
      <c r="K62" s="145"/>
      <c r="L62" s="145"/>
      <c r="M62" s="145"/>
      <c r="N62" s="145"/>
      <c r="O62" s="146"/>
      <c r="P62" s="146"/>
    </row>
    <row r="63" spans="1:16" ht="18" customHeight="1" x14ac:dyDescent="0.2">
      <c r="A63" s="154"/>
      <c r="B63" s="146"/>
      <c r="C63" s="149"/>
      <c r="D63" s="149"/>
      <c r="E63" s="149"/>
      <c r="F63" s="150"/>
      <c r="G63" s="150"/>
      <c r="H63" s="146"/>
      <c r="I63" s="146"/>
      <c r="J63" s="146"/>
      <c r="K63" s="145"/>
      <c r="L63" s="145"/>
      <c r="M63" s="145"/>
      <c r="N63" s="145"/>
      <c r="O63" s="146"/>
      <c r="P63" s="146"/>
    </row>
    <row r="64" spans="1:16" ht="18" customHeight="1" x14ac:dyDescent="0.2">
      <c r="A64" s="154"/>
      <c r="B64" s="146"/>
      <c r="C64" s="149"/>
      <c r="D64" s="149"/>
      <c r="E64" s="149"/>
      <c r="F64" s="150"/>
      <c r="G64" s="150"/>
      <c r="H64" s="146"/>
      <c r="I64" s="146"/>
      <c r="J64" s="146"/>
      <c r="K64" s="145"/>
      <c r="L64" s="145"/>
      <c r="M64" s="145"/>
      <c r="N64" s="145"/>
      <c r="O64" s="146"/>
      <c r="P64" s="146"/>
    </row>
    <row r="65" spans="1:16" ht="18" customHeight="1" x14ac:dyDescent="0.2">
      <c r="A65" s="154"/>
      <c r="B65" s="146"/>
      <c r="C65" s="149"/>
      <c r="D65" s="149"/>
      <c r="E65" s="149"/>
      <c r="F65" s="150"/>
      <c r="G65" s="150"/>
      <c r="H65" s="146"/>
      <c r="I65" s="146"/>
      <c r="J65" s="146"/>
      <c r="K65" s="145"/>
      <c r="L65" s="145"/>
      <c r="M65" s="145"/>
      <c r="N65" s="145"/>
      <c r="O65" s="146"/>
      <c r="P65" s="146"/>
    </row>
    <row r="66" spans="1:16" ht="18" customHeight="1" x14ac:dyDescent="0.2">
      <c r="A66" s="154"/>
      <c r="B66" s="146"/>
      <c r="C66" s="149"/>
      <c r="D66" s="149"/>
      <c r="E66" s="149"/>
      <c r="F66" s="150"/>
      <c r="G66" s="150"/>
      <c r="H66" s="146"/>
      <c r="I66" s="146"/>
      <c r="J66" s="146"/>
      <c r="K66" s="145"/>
      <c r="L66" s="145"/>
      <c r="M66" s="145"/>
      <c r="N66" s="145"/>
      <c r="O66" s="146"/>
      <c r="P66" s="146"/>
    </row>
    <row r="67" spans="1:16" ht="18" customHeight="1" x14ac:dyDescent="0.2">
      <c r="A67" s="154"/>
      <c r="B67" s="146"/>
      <c r="C67" s="149"/>
      <c r="D67" s="149"/>
      <c r="E67" s="149"/>
      <c r="F67" s="150"/>
      <c r="G67" s="150"/>
      <c r="H67" s="146"/>
      <c r="I67" s="146"/>
      <c r="J67" s="146"/>
      <c r="K67" s="145"/>
      <c r="L67" s="145"/>
      <c r="M67" s="145"/>
      <c r="N67" s="145"/>
      <c r="O67" s="146"/>
      <c r="P67" s="146"/>
    </row>
    <row r="68" spans="1:16" ht="18" customHeight="1" x14ac:dyDescent="0.2">
      <c r="A68" s="154"/>
      <c r="B68" s="146"/>
      <c r="C68" s="149"/>
      <c r="D68" s="149"/>
      <c r="E68" s="149"/>
      <c r="F68" s="150"/>
      <c r="G68" s="150"/>
      <c r="H68" s="146"/>
      <c r="I68" s="146"/>
      <c r="J68" s="146"/>
      <c r="K68" s="145"/>
      <c r="L68" s="145"/>
      <c r="M68" s="145"/>
      <c r="N68" s="145"/>
      <c r="O68" s="146"/>
      <c r="P68" s="146"/>
    </row>
    <row r="69" spans="1:16" ht="18" customHeight="1" x14ac:dyDescent="0.2">
      <c r="A69" s="154"/>
      <c r="B69" s="146"/>
      <c r="C69" s="149"/>
      <c r="D69" s="149"/>
      <c r="E69" s="149"/>
      <c r="F69" s="150"/>
      <c r="G69" s="150"/>
      <c r="H69" s="146"/>
      <c r="I69" s="146"/>
      <c r="J69" s="146"/>
      <c r="K69" s="145"/>
      <c r="L69" s="145"/>
      <c r="M69" s="145"/>
      <c r="N69" s="145"/>
      <c r="O69" s="146"/>
      <c r="P69" s="146"/>
    </row>
    <row r="70" spans="1:16" ht="18" customHeight="1" x14ac:dyDescent="0.2">
      <c r="A70" s="154"/>
      <c r="B70" s="146"/>
      <c r="C70" s="149"/>
      <c r="D70" s="149"/>
      <c r="E70" s="149"/>
      <c r="F70" s="150"/>
      <c r="G70" s="150"/>
      <c r="H70" s="146"/>
      <c r="I70" s="146"/>
      <c r="J70" s="146"/>
      <c r="K70" s="145"/>
      <c r="L70" s="145"/>
      <c r="M70" s="145"/>
      <c r="N70" s="145"/>
      <c r="O70" s="146"/>
      <c r="P70" s="146"/>
    </row>
    <row r="71" spans="1:16" ht="18" customHeight="1" x14ac:dyDescent="0.2">
      <c r="A71" s="154"/>
      <c r="B71" s="146"/>
      <c r="C71" s="149"/>
      <c r="D71" s="149"/>
      <c r="E71" s="149"/>
      <c r="F71" s="150"/>
      <c r="G71" s="150"/>
      <c r="H71" s="146"/>
      <c r="I71" s="146"/>
      <c r="J71" s="146"/>
      <c r="K71" s="145"/>
      <c r="L71" s="145"/>
      <c r="M71" s="145"/>
      <c r="N71" s="145"/>
      <c r="O71" s="146"/>
      <c r="P71" s="146"/>
    </row>
    <row r="72" spans="1:16" ht="18" customHeight="1" x14ac:dyDescent="0.2">
      <c r="A72" s="154"/>
      <c r="B72" s="146"/>
      <c r="C72" s="149"/>
      <c r="D72" s="149"/>
      <c r="E72" s="149"/>
      <c r="F72" s="150"/>
      <c r="G72" s="150"/>
      <c r="H72" s="146"/>
      <c r="I72" s="146"/>
      <c r="J72" s="146"/>
      <c r="K72" s="145"/>
      <c r="L72" s="145"/>
      <c r="M72" s="145"/>
      <c r="N72" s="145"/>
      <c r="O72" s="146"/>
      <c r="P72" s="146"/>
    </row>
    <row r="73" spans="1:16" ht="18" customHeight="1" x14ac:dyDescent="0.2">
      <c r="A73" s="154"/>
      <c r="B73" s="146"/>
      <c r="C73" s="149"/>
      <c r="D73" s="149"/>
      <c r="E73" s="149"/>
      <c r="F73" s="150"/>
      <c r="G73" s="150"/>
      <c r="H73" s="146"/>
      <c r="I73" s="146"/>
      <c r="J73" s="146"/>
      <c r="K73" s="145"/>
      <c r="L73" s="145"/>
      <c r="M73" s="145"/>
      <c r="N73" s="145"/>
      <c r="O73" s="146"/>
      <c r="P73" s="146"/>
    </row>
    <row r="74" spans="1:16" ht="18" customHeight="1" x14ac:dyDescent="0.2">
      <c r="A74" s="154"/>
      <c r="B74" s="146"/>
      <c r="C74" s="149"/>
      <c r="D74" s="149"/>
      <c r="E74" s="149"/>
      <c r="F74" s="150"/>
      <c r="G74" s="150"/>
      <c r="H74" s="146"/>
      <c r="I74" s="146"/>
      <c r="J74" s="146"/>
      <c r="K74" s="145"/>
      <c r="L74" s="145"/>
      <c r="M74" s="145"/>
      <c r="N74" s="145"/>
      <c r="O74" s="146"/>
      <c r="P74" s="146"/>
    </row>
    <row r="75" spans="1:16" ht="18" customHeight="1" x14ac:dyDescent="0.2">
      <c r="A75" s="154"/>
      <c r="B75" s="146"/>
      <c r="C75" s="149"/>
      <c r="D75" s="149"/>
      <c r="E75" s="149"/>
      <c r="F75" s="150"/>
      <c r="G75" s="150"/>
      <c r="H75" s="146"/>
      <c r="I75" s="146"/>
      <c r="J75" s="146"/>
      <c r="K75" s="145"/>
      <c r="L75" s="145"/>
      <c r="M75" s="145"/>
      <c r="N75" s="145"/>
      <c r="O75" s="146"/>
      <c r="P75" s="146"/>
    </row>
    <row r="76" spans="1:16" ht="18" customHeight="1" x14ac:dyDescent="0.2">
      <c r="A76" s="154"/>
      <c r="B76" s="146"/>
      <c r="C76" s="149"/>
      <c r="D76" s="149"/>
      <c r="E76" s="149"/>
      <c r="F76" s="150"/>
      <c r="G76" s="150"/>
      <c r="H76" s="146"/>
      <c r="I76" s="146"/>
      <c r="J76" s="146"/>
      <c r="K76" s="145"/>
      <c r="L76" s="145"/>
      <c r="M76" s="145"/>
      <c r="N76" s="145"/>
      <c r="O76" s="146"/>
      <c r="P76" s="146"/>
    </row>
    <row r="77" spans="1:16" ht="18" customHeight="1" x14ac:dyDescent="0.2">
      <c r="A77" s="154"/>
      <c r="B77" s="146"/>
      <c r="C77" s="149"/>
      <c r="D77" s="149"/>
      <c r="E77" s="149"/>
      <c r="F77" s="150"/>
      <c r="G77" s="150"/>
      <c r="H77" s="146"/>
      <c r="I77" s="146"/>
      <c r="J77" s="146"/>
      <c r="K77" s="145"/>
      <c r="L77" s="145"/>
      <c r="M77" s="145"/>
      <c r="N77" s="145"/>
      <c r="O77" s="146"/>
      <c r="P77" s="146"/>
    </row>
    <row r="78" spans="1:16" ht="18" customHeight="1" x14ac:dyDescent="0.2">
      <c r="A78" s="154"/>
      <c r="B78" s="146"/>
      <c r="C78" s="149"/>
      <c r="D78" s="149"/>
      <c r="E78" s="149"/>
      <c r="F78" s="150"/>
      <c r="G78" s="150"/>
      <c r="H78" s="146"/>
      <c r="I78" s="146"/>
      <c r="J78" s="146"/>
      <c r="K78" s="145"/>
      <c r="L78" s="145"/>
      <c r="M78" s="145"/>
      <c r="N78" s="145"/>
      <c r="O78" s="146"/>
      <c r="P78" s="146"/>
    </row>
    <row r="79" spans="1:16" ht="18" customHeight="1" x14ac:dyDescent="0.2">
      <c r="A79" s="154"/>
      <c r="B79" s="146"/>
      <c r="C79" s="149"/>
      <c r="D79" s="149"/>
      <c r="E79" s="149"/>
      <c r="F79" s="150"/>
      <c r="G79" s="150"/>
      <c r="H79" s="146"/>
      <c r="I79" s="146"/>
      <c r="J79" s="146"/>
      <c r="K79" s="145"/>
      <c r="L79" s="145"/>
      <c r="M79" s="145"/>
      <c r="N79" s="145"/>
      <c r="O79" s="146"/>
      <c r="P79" s="146"/>
    </row>
    <row r="80" spans="1:16" ht="18" customHeight="1" x14ac:dyDescent="0.2">
      <c r="A80" s="154"/>
      <c r="B80" s="146"/>
      <c r="C80" s="149"/>
      <c r="D80" s="149"/>
      <c r="E80" s="149"/>
      <c r="F80" s="150"/>
      <c r="G80" s="150"/>
      <c r="H80" s="146"/>
      <c r="I80" s="146"/>
      <c r="J80" s="146"/>
      <c r="K80" s="145"/>
      <c r="L80" s="145"/>
      <c r="M80" s="145"/>
      <c r="N80" s="145"/>
      <c r="O80" s="146"/>
      <c r="P80" s="146"/>
    </row>
    <row r="81" spans="1:16" ht="18" customHeight="1" x14ac:dyDescent="0.2">
      <c r="A81" s="154"/>
      <c r="B81" s="146"/>
      <c r="C81" s="149"/>
      <c r="D81" s="149"/>
      <c r="E81" s="149"/>
      <c r="F81" s="150"/>
      <c r="G81" s="150"/>
      <c r="H81" s="146"/>
      <c r="I81" s="146"/>
      <c r="J81" s="146"/>
      <c r="K81" s="145"/>
      <c r="L81" s="145"/>
      <c r="M81" s="145"/>
      <c r="N81" s="145"/>
      <c r="O81" s="146"/>
      <c r="P81" s="146"/>
    </row>
    <row r="82" spans="1:16" ht="18" customHeight="1" x14ac:dyDescent="0.2">
      <c r="A82" s="154"/>
      <c r="B82" s="146"/>
      <c r="C82" s="149"/>
      <c r="D82" s="149"/>
      <c r="E82" s="149"/>
      <c r="F82" s="150"/>
      <c r="G82" s="150"/>
      <c r="H82" s="146"/>
      <c r="I82" s="146"/>
      <c r="J82" s="146"/>
      <c r="K82" s="145"/>
      <c r="L82" s="145"/>
      <c r="M82" s="145"/>
      <c r="N82" s="145"/>
      <c r="O82" s="146"/>
      <c r="P82" s="146"/>
    </row>
    <row r="83" spans="1:16" ht="18" customHeight="1" x14ac:dyDescent="0.2">
      <c r="A83" s="154"/>
      <c r="B83" s="146"/>
      <c r="C83" s="149"/>
      <c r="D83" s="149"/>
      <c r="E83" s="149"/>
      <c r="F83" s="150"/>
      <c r="G83" s="150"/>
      <c r="H83" s="146"/>
      <c r="I83" s="146"/>
      <c r="J83" s="146"/>
      <c r="K83" s="145"/>
      <c r="L83" s="145"/>
      <c r="M83" s="145"/>
      <c r="N83" s="145"/>
      <c r="O83" s="146"/>
      <c r="P83" s="146"/>
    </row>
    <row r="84" spans="1:16" ht="18" customHeight="1" x14ac:dyDescent="0.2">
      <c r="A84" s="154"/>
      <c r="B84" s="146"/>
      <c r="C84" s="149"/>
      <c r="D84" s="149"/>
      <c r="E84" s="149"/>
      <c r="F84" s="150"/>
      <c r="G84" s="150"/>
      <c r="H84" s="146"/>
      <c r="I84" s="146"/>
      <c r="J84" s="146"/>
      <c r="K84" s="145"/>
      <c r="L84" s="145"/>
      <c r="M84" s="145"/>
      <c r="N84" s="145"/>
      <c r="O84" s="146"/>
      <c r="P84" s="146"/>
    </row>
    <row r="85" spans="1:16" ht="18" customHeight="1" x14ac:dyDescent="0.2">
      <c r="A85" s="154"/>
      <c r="B85" s="146"/>
      <c r="C85" s="149"/>
      <c r="D85" s="149"/>
      <c r="E85" s="149"/>
      <c r="F85" s="150"/>
      <c r="G85" s="150"/>
      <c r="H85" s="146"/>
      <c r="I85" s="146"/>
      <c r="J85" s="146"/>
      <c r="K85" s="145"/>
      <c r="L85" s="145"/>
      <c r="M85" s="145"/>
      <c r="N85" s="145"/>
      <c r="O85" s="146"/>
      <c r="P85" s="146"/>
    </row>
    <row r="86" spans="1:16" ht="18" customHeight="1" x14ac:dyDescent="0.2">
      <c r="A86" s="154"/>
      <c r="B86" s="146"/>
      <c r="C86" s="149"/>
      <c r="D86" s="149"/>
      <c r="E86" s="149"/>
      <c r="F86" s="150"/>
      <c r="G86" s="150"/>
      <c r="H86" s="146"/>
      <c r="I86" s="146"/>
      <c r="J86" s="146"/>
      <c r="K86" s="145"/>
      <c r="L86" s="145"/>
      <c r="M86" s="145"/>
      <c r="N86" s="145"/>
      <c r="O86" s="146"/>
      <c r="P86" s="146"/>
    </row>
    <row r="87" spans="1:16" ht="18" customHeight="1" x14ac:dyDescent="0.2">
      <c r="A87" s="154"/>
      <c r="B87" s="146"/>
      <c r="C87" s="149"/>
      <c r="D87" s="149"/>
      <c r="E87" s="149"/>
      <c r="F87" s="150"/>
      <c r="G87" s="150"/>
      <c r="H87" s="146"/>
      <c r="I87" s="146"/>
      <c r="J87" s="146"/>
      <c r="K87" s="145"/>
      <c r="L87" s="145"/>
      <c r="M87" s="145"/>
      <c r="N87" s="145"/>
      <c r="O87" s="146"/>
      <c r="P87" s="146"/>
    </row>
    <row r="88" spans="1:16" ht="18" customHeight="1" x14ac:dyDescent="0.2">
      <c r="A88" s="154"/>
      <c r="B88" s="146"/>
      <c r="C88" s="149"/>
      <c r="D88" s="149"/>
      <c r="E88" s="149"/>
      <c r="F88" s="150"/>
      <c r="G88" s="150"/>
      <c r="H88" s="146"/>
      <c r="I88" s="146"/>
      <c r="J88" s="146"/>
      <c r="K88" s="145"/>
      <c r="L88" s="145"/>
      <c r="M88" s="145"/>
      <c r="N88" s="145"/>
      <c r="O88" s="146"/>
      <c r="P88" s="146"/>
    </row>
    <row r="89" spans="1:16" ht="18" customHeight="1" x14ac:dyDescent="0.2">
      <c r="A89" s="154"/>
      <c r="B89" s="146"/>
      <c r="C89" s="149"/>
      <c r="D89" s="149"/>
      <c r="E89" s="149"/>
      <c r="F89" s="150"/>
      <c r="G89" s="150"/>
      <c r="H89" s="146"/>
      <c r="I89" s="146"/>
      <c r="J89" s="146"/>
      <c r="K89" s="145"/>
      <c r="L89" s="145"/>
      <c r="M89" s="145"/>
      <c r="N89" s="145"/>
      <c r="O89" s="146"/>
      <c r="P89" s="146"/>
    </row>
    <row r="90" spans="1:16" ht="18" customHeight="1" x14ac:dyDescent="0.2">
      <c r="A90" s="154"/>
      <c r="B90" s="146"/>
      <c r="C90" s="149"/>
      <c r="D90" s="149"/>
      <c r="E90" s="149"/>
      <c r="F90" s="150"/>
      <c r="G90" s="150"/>
      <c r="H90" s="146"/>
      <c r="I90" s="146"/>
      <c r="J90" s="146"/>
      <c r="K90" s="145"/>
      <c r="L90" s="145"/>
      <c r="M90" s="145"/>
      <c r="N90" s="145"/>
      <c r="O90" s="146"/>
      <c r="P90" s="146"/>
    </row>
    <row r="91" spans="1:16" ht="18" customHeight="1" x14ac:dyDescent="0.2">
      <c r="A91" s="154"/>
      <c r="B91" s="146"/>
      <c r="C91" s="149"/>
      <c r="D91" s="149"/>
      <c r="E91" s="149"/>
      <c r="F91" s="150"/>
      <c r="G91" s="150"/>
      <c r="H91" s="146"/>
      <c r="I91" s="146"/>
      <c r="J91" s="146"/>
      <c r="K91" s="145"/>
      <c r="L91" s="145"/>
      <c r="M91" s="145"/>
      <c r="N91" s="145"/>
      <c r="O91" s="146"/>
      <c r="P91" s="146"/>
    </row>
    <row r="92" spans="1:16" ht="18" customHeight="1" x14ac:dyDescent="0.2">
      <c r="A92" s="154"/>
      <c r="B92" s="146"/>
      <c r="C92" s="149"/>
      <c r="D92" s="149"/>
      <c r="E92" s="149"/>
      <c r="F92" s="150"/>
      <c r="G92" s="150"/>
      <c r="H92" s="146"/>
      <c r="I92" s="146"/>
      <c r="J92" s="146"/>
      <c r="K92" s="145"/>
      <c r="L92" s="145"/>
      <c r="M92" s="145"/>
      <c r="N92" s="145"/>
      <c r="O92" s="146"/>
      <c r="P92" s="146"/>
    </row>
    <row r="93" spans="1:16" ht="18" customHeight="1" x14ac:dyDescent="0.2">
      <c r="A93" s="154"/>
      <c r="B93" s="146"/>
      <c r="C93" s="149"/>
      <c r="D93" s="149"/>
      <c r="E93" s="149"/>
      <c r="F93" s="150"/>
      <c r="G93" s="150"/>
      <c r="H93" s="146"/>
      <c r="I93" s="146"/>
      <c r="J93" s="146"/>
      <c r="K93" s="145"/>
      <c r="L93" s="145"/>
      <c r="M93" s="145"/>
      <c r="N93" s="145"/>
      <c r="O93" s="146"/>
      <c r="P93" s="146"/>
    </row>
    <row r="94" spans="1:16" ht="18" customHeight="1" x14ac:dyDescent="0.2">
      <c r="A94" s="154"/>
      <c r="B94" s="146"/>
      <c r="C94" s="149"/>
      <c r="D94" s="149"/>
      <c r="E94" s="149"/>
      <c r="F94" s="150"/>
      <c r="G94" s="150"/>
      <c r="H94" s="146"/>
      <c r="I94" s="146"/>
      <c r="J94" s="146"/>
      <c r="K94" s="145"/>
      <c r="L94" s="145"/>
      <c r="M94" s="145"/>
      <c r="N94" s="145"/>
      <c r="O94" s="146"/>
      <c r="P94" s="146"/>
    </row>
    <row r="95" spans="1:16" ht="18" customHeight="1" x14ac:dyDescent="0.2">
      <c r="A95" s="154"/>
      <c r="B95" s="146"/>
      <c r="C95" s="149"/>
      <c r="D95" s="149"/>
      <c r="E95" s="149"/>
      <c r="F95" s="150"/>
      <c r="G95" s="150"/>
      <c r="H95" s="146"/>
      <c r="I95" s="146"/>
      <c r="J95" s="146"/>
      <c r="K95" s="145"/>
      <c r="L95" s="145"/>
      <c r="M95" s="145"/>
      <c r="N95" s="145"/>
      <c r="O95" s="146"/>
      <c r="P95" s="146"/>
    </row>
    <row r="96" spans="1:16" ht="18" customHeight="1" x14ac:dyDescent="0.2">
      <c r="A96" s="154"/>
      <c r="B96" s="146"/>
      <c r="C96" s="149"/>
      <c r="D96" s="149"/>
      <c r="E96" s="149"/>
      <c r="F96" s="150"/>
      <c r="G96" s="150"/>
      <c r="H96" s="146"/>
      <c r="I96" s="146"/>
      <c r="J96" s="146"/>
      <c r="K96" s="145"/>
      <c r="L96" s="145"/>
      <c r="M96" s="145"/>
      <c r="N96" s="145"/>
      <c r="O96" s="146"/>
      <c r="P96" s="146"/>
    </row>
    <row r="97" spans="1:16" ht="18" customHeight="1" x14ac:dyDescent="0.2">
      <c r="A97" s="154"/>
      <c r="B97" s="146"/>
      <c r="C97" s="149"/>
      <c r="D97" s="149"/>
      <c r="E97" s="149"/>
      <c r="F97" s="150"/>
      <c r="G97" s="150"/>
      <c r="H97" s="146"/>
      <c r="I97" s="146"/>
      <c r="J97" s="146"/>
      <c r="K97" s="145"/>
      <c r="L97" s="145"/>
      <c r="M97" s="145"/>
      <c r="N97" s="145"/>
      <c r="O97" s="146"/>
      <c r="P97" s="146"/>
    </row>
    <row r="98" spans="1:16" ht="18" customHeight="1" x14ac:dyDescent="0.2">
      <c r="A98" s="154"/>
      <c r="B98" s="146"/>
      <c r="C98" s="149"/>
      <c r="D98" s="149"/>
      <c r="E98" s="149"/>
      <c r="F98" s="150"/>
      <c r="G98" s="150"/>
      <c r="H98" s="146"/>
      <c r="I98" s="146"/>
      <c r="J98" s="146"/>
      <c r="K98" s="145"/>
      <c r="L98" s="145"/>
      <c r="M98" s="145"/>
      <c r="N98" s="145"/>
      <c r="O98" s="146"/>
      <c r="P98" s="146"/>
    </row>
  </sheetData>
  <autoFilter ref="C5:J55"/>
  <mergeCells count="10">
    <mergeCell ref="M4:N4"/>
    <mergeCell ref="K4:L4"/>
    <mergeCell ref="A1:J1"/>
    <mergeCell ref="A2:J2"/>
    <mergeCell ref="A4:A5"/>
    <mergeCell ref="E4:G4"/>
    <mergeCell ref="B4:B5"/>
    <mergeCell ref="C4:D4"/>
    <mergeCell ref="H3:J3"/>
    <mergeCell ref="H4:J4"/>
  </mergeCells>
  <conditionalFormatting sqref="M1:N98">
    <cfRule type="cellIs" dxfId="37" priority="1" operator="equal">
      <formula>0</formula>
    </cfRule>
  </conditionalFormatting>
  <conditionalFormatting sqref="M1:N98">
    <cfRule type="cellIs" dxfId="36" priority="2" operator="equal">
      <formula>0</formula>
    </cfRule>
  </conditionalFormatting>
  <pageMargins left="1" right="0.25" top="0.5" bottom="0.5" header="0" footer="0"/>
  <pageSetup scale="7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4.7109375" customWidth="1"/>
    <col min="2" max="2" width="14.28515625" customWidth="1"/>
    <col min="3" max="3" width="7.85546875" customWidth="1"/>
    <col min="4" max="4" width="9.7109375" customWidth="1"/>
    <col min="5" max="5" width="7.85546875" customWidth="1"/>
    <col min="6" max="6" width="9.28515625" customWidth="1"/>
    <col min="7" max="14" width="7.85546875" customWidth="1"/>
    <col min="15" max="15" width="9.5703125" customWidth="1"/>
    <col min="16" max="19" width="7.85546875" customWidth="1"/>
  </cols>
  <sheetData>
    <row r="1" spans="1:19" ht="53.25" customHeight="1" x14ac:dyDescent="0.2">
      <c r="A1" s="504" t="s">
        <v>311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2"/>
    </row>
    <row r="2" spans="1:19" ht="24" customHeight="1" x14ac:dyDescent="0.2">
      <c r="A2" s="31" t="s">
        <v>196</v>
      </c>
      <c r="B2" s="31" t="s">
        <v>312</v>
      </c>
      <c r="C2" s="484" t="s">
        <v>313</v>
      </c>
      <c r="D2" s="483"/>
      <c r="E2" s="481" t="s">
        <v>314</v>
      </c>
      <c r="F2" s="482"/>
      <c r="G2" s="482"/>
      <c r="H2" s="482"/>
      <c r="I2" s="482"/>
      <c r="J2" s="482"/>
      <c r="K2" s="482"/>
      <c r="L2" s="483"/>
      <c r="M2" s="481" t="s">
        <v>315</v>
      </c>
      <c r="N2" s="482"/>
      <c r="O2" s="482"/>
      <c r="P2" s="482"/>
      <c r="Q2" s="482"/>
      <c r="R2" s="483"/>
      <c r="S2" s="2"/>
    </row>
    <row r="3" spans="1:19" ht="12.75" customHeight="1" x14ac:dyDescent="0.2">
      <c r="A3" s="43"/>
      <c r="B3" s="43"/>
      <c r="C3" s="44" t="s">
        <v>316</v>
      </c>
      <c r="D3" s="44" t="s">
        <v>317</v>
      </c>
      <c r="E3" s="44" t="s">
        <v>318</v>
      </c>
      <c r="F3" s="44" t="s">
        <v>319</v>
      </c>
      <c r="G3" s="45" t="s">
        <v>320</v>
      </c>
      <c r="H3" s="45" t="s">
        <v>321</v>
      </c>
      <c r="I3" s="45" t="s">
        <v>322</v>
      </c>
      <c r="J3" s="45" t="s">
        <v>323</v>
      </c>
      <c r="K3" s="45" t="s">
        <v>324</v>
      </c>
      <c r="L3" s="45" t="s">
        <v>325</v>
      </c>
      <c r="M3" s="44" t="s">
        <v>326</v>
      </c>
      <c r="N3" s="44" t="s">
        <v>327</v>
      </c>
      <c r="O3" s="44" t="s">
        <v>328</v>
      </c>
      <c r="P3" s="45" t="s">
        <v>329</v>
      </c>
      <c r="Q3" s="45" t="s">
        <v>330</v>
      </c>
      <c r="R3" s="45" t="s">
        <v>331</v>
      </c>
      <c r="S3" s="2"/>
    </row>
    <row r="4" spans="1:19" ht="12" customHeight="1" x14ac:dyDescent="0.2">
      <c r="A4" s="29">
        <v>1</v>
      </c>
      <c r="B4" s="46" t="s">
        <v>332</v>
      </c>
      <c r="C4" s="47">
        <v>14</v>
      </c>
      <c r="D4" s="47">
        <v>380</v>
      </c>
      <c r="E4" s="47" t="s">
        <v>333</v>
      </c>
      <c r="F4" s="47">
        <v>409</v>
      </c>
      <c r="G4" s="47" t="s">
        <v>334</v>
      </c>
      <c r="H4" s="47" t="s">
        <v>335</v>
      </c>
      <c r="I4" s="47" t="s">
        <v>336</v>
      </c>
      <c r="J4" s="47" t="s">
        <v>337</v>
      </c>
      <c r="K4" s="47" t="s">
        <v>338</v>
      </c>
      <c r="L4" s="47">
        <v>0</v>
      </c>
      <c r="M4" s="47" t="s">
        <v>339</v>
      </c>
      <c r="N4" s="47" t="s">
        <v>340</v>
      </c>
      <c r="O4" s="47" t="s">
        <v>341</v>
      </c>
      <c r="P4" s="47" t="s">
        <v>342</v>
      </c>
      <c r="Q4" s="47" t="s">
        <v>343</v>
      </c>
      <c r="R4" s="47" t="s">
        <v>344</v>
      </c>
      <c r="S4" s="48" t="s">
        <v>345</v>
      </c>
    </row>
    <row r="5" spans="1:19" ht="12" customHeight="1" x14ac:dyDescent="0.2">
      <c r="A5" s="29">
        <v>2</v>
      </c>
      <c r="B5" s="46" t="s">
        <v>346</v>
      </c>
      <c r="C5" s="47">
        <v>18</v>
      </c>
      <c r="D5" s="47">
        <v>400</v>
      </c>
      <c r="E5" s="47" t="s">
        <v>333</v>
      </c>
      <c r="F5" s="47" t="s">
        <v>347</v>
      </c>
      <c r="G5" s="47" t="s">
        <v>348</v>
      </c>
      <c r="H5" s="47" t="s">
        <v>349</v>
      </c>
      <c r="I5" s="47" t="s">
        <v>350</v>
      </c>
      <c r="J5" s="47" t="s">
        <v>351</v>
      </c>
      <c r="K5" s="47">
        <v>0</v>
      </c>
      <c r="L5" s="47">
        <v>0</v>
      </c>
      <c r="M5" s="47" t="s">
        <v>352</v>
      </c>
      <c r="N5" s="47" t="s">
        <v>353</v>
      </c>
      <c r="O5" s="47" t="s">
        <v>354</v>
      </c>
      <c r="P5" s="47" t="s">
        <v>355</v>
      </c>
      <c r="Q5" s="47" t="s">
        <v>356</v>
      </c>
      <c r="R5" s="47" t="s">
        <v>357</v>
      </c>
      <c r="S5" s="2" t="s">
        <v>358</v>
      </c>
    </row>
    <row r="6" spans="1:19" ht="12" customHeight="1" x14ac:dyDescent="0.2">
      <c r="A6" s="29">
        <v>3</v>
      </c>
      <c r="B6" s="46" t="s">
        <v>359</v>
      </c>
      <c r="C6" s="47">
        <v>15</v>
      </c>
      <c r="D6" s="47">
        <v>375</v>
      </c>
      <c r="E6" s="47" t="s">
        <v>360</v>
      </c>
      <c r="F6" s="47" t="s">
        <v>361</v>
      </c>
      <c r="G6" s="47" t="s">
        <v>362</v>
      </c>
      <c r="H6" s="47">
        <v>0</v>
      </c>
      <c r="I6" s="47" t="s">
        <v>363</v>
      </c>
      <c r="J6" s="47" t="s">
        <v>364</v>
      </c>
      <c r="K6" s="47" t="s">
        <v>365</v>
      </c>
      <c r="L6" s="47">
        <v>0</v>
      </c>
      <c r="M6" s="47" t="s">
        <v>366</v>
      </c>
      <c r="N6" s="47" t="s">
        <v>367</v>
      </c>
      <c r="O6" s="47" t="s">
        <v>368</v>
      </c>
      <c r="P6" s="47" t="s">
        <v>369</v>
      </c>
      <c r="Q6" s="47" t="s">
        <v>370</v>
      </c>
      <c r="R6" s="47" t="s">
        <v>371</v>
      </c>
      <c r="S6" s="2" t="s">
        <v>372</v>
      </c>
    </row>
    <row r="7" spans="1:19" ht="12" customHeight="1" x14ac:dyDescent="0.2">
      <c r="A7" s="29">
        <v>4</v>
      </c>
      <c r="B7" s="46" t="s">
        <v>373</v>
      </c>
      <c r="C7" s="47">
        <v>16</v>
      </c>
      <c r="D7" s="47">
        <v>450</v>
      </c>
      <c r="E7" s="47" t="s">
        <v>374</v>
      </c>
      <c r="F7" s="47" t="s">
        <v>375</v>
      </c>
      <c r="G7" s="47" t="s">
        <v>376</v>
      </c>
      <c r="H7" s="47" t="s">
        <v>377</v>
      </c>
      <c r="I7" s="47" t="s">
        <v>363</v>
      </c>
      <c r="J7" s="47" t="s">
        <v>378</v>
      </c>
      <c r="K7" s="47" t="s">
        <v>379</v>
      </c>
      <c r="L7" s="47">
        <v>1</v>
      </c>
      <c r="M7" s="47" t="s">
        <v>380</v>
      </c>
      <c r="N7" s="47" t="s">
        <v>381</v>
      </c>
      <c r="O7" s="47" t="s">
        <v>382</v>
      </c>
      <c r="P7" s="47" t="s">
        <v>383</v>
      </c>
      <c r="Q7" s="47" t="s">
        <v>384</v>
      </c>
      <c r="R7" s="47" t="s">
        <v>385</v>
      </c>
      <c r="S7" s="2"/>
    </row>
    <row r="8" spans="1:19" ht="12" customHeight="1" x14ac:dyDescent="0.2">
      <c r="A8" s="29">
        <v>5</v>
      </c>
      <c r="B8" s="46" t="s">
        <v>386</v>
      </c>
      <c r="C8" s="47">
        <v>0</v>
      </c>
      <c r="D8" s="47">
        <v>0</v>
      </c>
      <c r="E8" s="47" t="s">
        <v>387</v>
      </c>
      <c r="F8" s="47">
        <v>0</v>
      </c>
      <c r="G8" s="47" t="s">
        <v>387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 t="s">
        <v>388</v>
      </c>
      <c r="N8" s="47" t="s">
        <v>389</v>
      </c>
      <c r="O8" s="47" t="s">
        <v>390</v>
      </c>
      <c r="P8" s="47" t="s">
        <v>391</v>
      </c>
      <c r="Q8" s="47" t="s">
        <v>392</v>
      </c>
      <c r="R8" s="47" t="s">
        <v>393</v>
      </c>
      <c r="S8" s="2"/>
    </row>
    <row r="9" spans="1:19" ht="12" customHeight="1" x14ac:dyDescent="0.2">
      <c r="A9" s="29">
        <v>6</v>
      </c>
      <c r="B9" s="46" t="s">
        <v>394</v>
      </c>
      <c r="C9" s="47">
        <v>20</v>
      </c>
      <c r="D9" s="47">
        <v>450</v>
      </c>
      <c r="E9" s="47" t="s">
        <v>395</v>
      </c>
      <c r="F9" s="47" t="s">
        <v>396</v>
      </c>
      <c r="G9" s="47" t="s">
        <v>397</v>
      </c>
      <c r="H9" s="47" t="s">
        <v>337</v>
      </c>
      <c r="I9" s="47" t="s">
        <v>398</v>
      </c>
      <c r="J9" s="47" t="s">
        <v>399</v>
      </c>
      <c r="K9" s="47" t="s">
        <v>400</v>
      </c>
      <c r="L9" s="47" t="s">
        <v>401</v>
      </c>
      <c r="M9" s="47" t="s">
        <v>402</v>
      </c>
      <c r="N9" s="47" t="s">
        <v>403</v>
      </c>
      <c r="O9" s="47" t="s">
        <v>404</v>
      </c>
      <c r="P9" s="47" t="s">
        <v>405</v>
      </c>
      <c r="Q9" s="47" t="s">
        <v>406</v>
      </c>
      <c r="R9" s="47" t="s">
        <v>407</v>
      </c>
      <c r="S9" s="2"/>
    </row>
    <row r="10" spans="1:19" ht="12" customHeight="1" x14ac:dyDescent="0.2">
      <c r="A10" s="29">
        <v>7</v>
      </c>
      <c r="B10" s="46" t="s">
        <v>408</v>
      </c>
      <c r="C10" s="47">
        <v>17</v>
      </c>
      <c r="D10" s="47">
        <v>500</v>
      </c>
      <c r="E10" s="47" t="s">
        <v>374</v>
      </c>
      <c r="F10" s="47" t="s">
        <v>409</v>
      </c>
      <c r="G10" s="47" t="s">
        <v>410</v>
      </c>
      <c r="H10" s="47" t="s">
        <v>411</v>
      </c>
      <c r="I10" s="47" t="s">
        <v>412</v>
      </c>
      <c r="J10" s="47" t="s">
        <v>413</v>
      </c>
      <c r="K10" s="47" t="s">
        <v>414</v>
      </c>
      <c r="L10" s="47" t="s">
        <v>415</v>
      </c>
      <c r="M10" s="47" t="s">
        <v>416</v>
      </c>
      <c r="N10" s="47" t="s">
        <v>417</v>
      </c>
      <c r="O10" s="47" t="s">
        <v>418</v>
      </c>
      <c r="P10" s="47" t="s">
        <v>419</v>
      </c>
      <c r="Q10" s="47" t="s">
        <v>420</v>
      </c>
      <c r="R10" s="47" t="s">
        <v>421</v>
      </c>
      <c r="S10" s="2"/>
    </row>
    <row r="11" spans="1:19" ht="12" customHeight="1" x14ac:dyDescent="0.2">
      <c r="A11" s="29">
        <v>8</v>
      </c>
      <c r="B11" s="46" t="s">
        <v>422</v>
      </c>
      <c r="C11" s="47">
        <v>14</v>
      </c>
      <c r="D11" s="47">
        <v>400</v>
      </c>
      <c r="E11" s="47" t="s">
        <v>423</v>
      </c>
      <c r="F11" s="47" t="s">
        <v>424</v>
      </c>
      <c r="G11" s="47" t="s">
        <v>425</v>
      </c>
      <c r="H11" s="47" t="s">
        <v>426</v>
      </c>
      <c r="I11" s="47" t="s">
        <v>427</v>
      </c>
      <c r="J11" s="47" t="s">
        <v>428</v>
      </c>
      <c r="K11" s="47" t="s">
        <v>429</v>
      </c>
      <c r="L11" s="47" t="s">
        <v>430</v>
      </c>
      <c r="M11" s="47" t="s">
        <v>344</v>
      </c>
      <c r="N11" s="47" t="s">
        <v>431</v>
      </c>
      <c r="O11" s="47" t="s">
        <v>432</v>
      </c>
      <c r="P11" s="47" t="s">
        <v>433</v>
      </c>
      <c r="Q11" s="47" t="s">
        <v>434</v>
      </c>
      <c r="R11" s="47" t="s">
        <v>333</v>
      </c>
      <c r="S11" s="2"/>
    </row>
    <row r="12" spans="1:19" ht="12" customHeight="1" x14ac:dyDescent="0.2">
      <c r="A12" s="29">
        <v>9</v>
      </c>
      <c r="B12" s="46" t="s">
        <v>435</v>
      </c>
      <c r="C12" s="47">
        <v>16</v>
      </c>
      <c r="D12" s="47">
        <v>450</v>
      </c>
      <c r="E12" s="47" t="s">
        <v>436</v>
      </c>
      <c r="F12" s="47" t="s">
        <v>437</v>
      </c>
      <c r="G12" s="47" t="s">
        <v>438</v>
      </c>
      <c r="H12" s="47" t="s">
        <v>335</v>
      </c>
      <c r="I12" s="47" t="s">
        <v>427</v>
      </c>
      <c r="J12" s="47" t="s">
        <v>439</v>
      </c>
      <c r="K12" s="47" t="s">
        <v>380</v>
      </c>
      <c r="L12" s="47" t="s">
        <v>423</v>
      </c>
      <c r="M12" s="47" t="s">
        <v>440</v>
      </c>
      <c r="N12" s="47" t="s">
        <v>441</v>
      </c>
      <c r="O12" s="47" t="s">
        <v>442</v>
      </c>
      <c r="P12" s="47" t="s">
        <v>443</v>
      </c>
      <c r="Q12" s="47" t="s">
        <v>444</v>
      </c>
      <c r="R12" s="47" t="s">
        <v>366</v>
      </c>
      <c r="S12" s="2"/>
    </row>
    <row r="13" spans="1:19" ht="12" customHeight="1" x14ac:dyDescent="0.2">
      <c r="A13" s="29">
        <v>10</v>
      </c>
      <c r="B13" s="46" t="s">
        <v>445</v>
      </c>
      <c r="C13" s="47">
        <v>18</v>
      </c>
      <c r="D13" s="47">
        <v>450</v>
      </c>
      <c r="E13" s="47" t="s">
        <v>446</v>
      </c>
      <c r="F13" s="47" t="s">
        <v>447</v>
      </c>
      <c r="G13" s="47" t="s">
        <v>448</v>
      </c>
      <c r="H13" s="47" t="s">
        <v>449</v>
      </c>
      <c r="I13" s="47" t="s">
        <v>450</v>
      </c>
      <c r="J13" s="47" t="s">
        <v>451</v>
      </c>
      <c r="K13" s="47" t="s">
        <v>452</v>
      </c>
      <c r="L13" s="47" t="s">
        <v>453</v>
      </c>
      <c r="M13" s="47" t="s">
        <v>454</v>
      </c>
      <c r="N13" s="47" t="s">
        <v>455</v>
      </c>
      <c r="O13" s="47" t="s">
        <v>456</v>
      </c>
      <c r="P13" s="47" t="s">
        <v>457</v>
      </c>
      <c r="Q13" s="47" t="s">
        <v>458</v>
      </c>
      <c r="R13" s="47" t="s">
        <v>459</v>
      </c>
      <c r="S13" s="2"/>
    </row>
    <row r="14" spans="1:19" ht="12" customHeight="1" x14ac:dyDescent="0.2">
      <c r="A14" s="29">
        <v>11</v>
      </c>
      <c r="B14" s="46" t="s">
        <v>460</v>
      </c>
      <c r="C14" s="47">
        <v>15</v>
      </c>
      <c r="D14" s="47">
        <v>450</v>
      </c>
      <c r="E14" s="47" t="s">
        <v>436</v>
      </c>
      <c r="F14" s="47" t="s">
        <v>347</v>
      </c>
      <c r="G14" s="47" t="s">
        <v>461</v>
      </c>
      <c r="H14" s="47">
        <v>0</v>
      </c>
      <c r="I14" s="47" t="s">
        <v>462</v>
      </c>
      <c r="J14" s="47" t="s">
        <v>411</v>
      </c>
      <c r="K14" s="47" t="s">
        <v>463</v>
      </c>
      <c r="L14" s="47" t="s">
        <v>395</v>
      </c>
      <c r="M14" s="47" t="s">
        <v>464</v>
      </c>
      <c r="N14" s="47" t="s">
        <v>465</v>
      </c>
      <c r="O14" s="47" t="s">
        <v>466</v>
      </c>
      <c r="P14" s="47" t="s">
        <v>467</v>
      </c>
      <c r="Q14" s="47" t="s">
        <v>468</v>
      </c>
      <c r="R14" s="47" t="s">
        <v>469</v>
      </c>
      <c r="S14" s="2"/>
    </row>
    <row r="15" spans="1:19" ht="12" customHeight="1" x14ac:dyDescent="0.2">
      <c r="A15" s="29">
        <v>12</v>
      </c>
      <c r="B15" s="46" t="s">
        <v>470</v>
      </c>
      <c r="C15" s="47">
        <v>16</v>
      </c>
      <c r="D15" s="47">
        <v>300</v>
      </c>
      <c r="E15" s="47" t="s">
        <v>471</v>
      </c>
      <c r="F15" s="47" t="s">
        <v>472</v>
      </c>
      <c r="G15" s="47" t="s">
        <v>473</v>
      </c>
      <c r="H15" s="47" t="s">
        <v>474</v>
      </c>
      <c r="I15" s="47" t="s">
        <v>475</v>
      </c>
      <c r="J15" s="47" t="s">
        <v>476</v>
      </c>
      <c r="K15" s="47" t="s">
        <v>477</v>
      </c>
      <c r="L15" s="47" t="s">
        <v>377</v>
      </c>
      <c r="M15" s="47" t="s">
        <v>478</v>
      </c>
      <c r="N15" s="47" t="s">
        <v>479</v>
      </c>
      <c r="O15" s="47" t="s">
        <v>480</v>
      </c>
      <c r="P15" s="47" t="s">
        <v>481</v>
      </c>
      <c r="Q15" s="47" t="s">
        <v>482</v>
      </c>
      <c r="R15" s="47" t="s">
        <v>483</v>
      </c>
      <c r="S15" s="2"/>
    </row>
    <row r="16" spans="1:19" ht="12" customHeight="1" x14ac:dyDescent="0.2">
      <c r="A16" s="29">
        <v>13</v>
      </c>
      <c r="B16" s="46" t="s">
        <v>484</v>
      </c>
      <c r="C16" s="47">
        <v>15</v>
      </c>
      <c r="D16" s="47">
        <v>400</v>
      </c>
      <c r="E16" s="47" t="s">
        <v>436</v>
      </c>
      <c r="F16" s="47" t="s">
        <v>485</v>
      </c>
      <c r="G16" s="47" t="s">
        <v>486</v>
      </c>
      <c r="H16" s="47" t="s">
        <v>487</v>
      </c>
      <c r="I16" s="47" t="s">
        <v>488</v>
      </c>
      <c r="J16" s="47" t="s">
        <v>430</v>
      </c>
      <c r="K16" s="47" t="s">
        <v>489</v>
      </c>
      <c r="L16" s="47" t="s">
        <v>395</v>
      </c>
      <c r="M16" s="47" t="s">
        <v>407</v>
      </c>
      <c r="N16" s="47" t="s">
        <v>490</v>
      </c>
      <c r="O16" s="47" t="s">
        <v>491</v>
      </c>
      <c r="P16" s="47" t="s">
        <v>492</v>
      </c>
      <c r="Q16" s="47" t="s">
        <v>493</v>
      </c>
      <c r="R16" s="47" t="s">
        <v>494</v>
      </c>
      <c r="S16" s="2"/>
    </row>
    <row r="17" spans="1:19" ht="12" customHeight="1" x14ac:dyDescent="0.2">
      <c r="A17" s="29">
        <v>14</v>
      </c>
      <c r="B17" s="46" t="s">
        <v>495</v>
      </c>
      <c r="C17" s="47">
        <v>17</v>
      </c>
      <c r="D17" s="47">
        <v>450</v>
      </c>
      <c r="E17" s="47" t="s">
        <v>374</v>
      </c>
      <c r="F17" s="47" t="s">
        <v>496</v>
      </c>
      <c r="G17" s="47" t="s">
        <v>497</v>
      </c>
      <c r="H17" s="47">
        <v>0</v>
      </c>
      <c r="I17" s="47" t="s">
        <v>459</v>
      </c>
      <c r="J17" s="47" t="s">
        <v>498</v>
      </c>
      <c r="K17" s="47" t="s">
        <v>499</v>
      </c>
      <c r="L17" s="47" t="s">
        <v>395</v>
      </c>
      <c r="M17" s="47" t="s">
        <v>500</v>
      </c>
      <c r="N17" s="47" t="s">
        <v>501</v>
      </c>
      <c r="O17" s="47" t="s">
        <v>502</v>
      </c>
      <c r="P17" s="47" t="s">
        <v>503</v>
      </c>
      <c r="Q17" s="47" t="s">
        <v>504</v>
      </c>
      <c r="R17" s="47" t="s">
        <v>360</v>
      </c>
      <c r="S17" s="2"/>
    </row>
    <row r="18" spans="1:19" ht="12" customHeight="1" x14ac:dyDescent="0.2">
      <c r="A18" s="29">
        <v>15</v>
      </c>
      <c r="B18" s="46" t="s">
        <v>505</v>
      </c>
      <c r="C18" s="47">
        <v>15</v>
      </c>
      <c r="D18" s="47">
        <v>375</v>
      </c>
      <c r="E18" s="47" t="s">
        <v>471</v>
      </c>
      <c r="F18" s="47" t="s">
        <v>506</v>
      </c>
      <c r="G18" s="47" t="s">
        <v>507</v>
      </c>
      <c r="H18" s="47" t="s">
        <v>508</v>
      </c>
      <c r="I18" s="47" t="s">
        <v>509</v>
      </c>
      <c r="J18" s="47" t="s">
        <v>510</v>
      </c>
      <c r="K18" s="47" t="s">
        <v>511</v>
      </c>
      <c r="L18" s="47">
        <v>0</v>
      </c>
      <c r="M18" s="47" t="s">
        <v>512</v>
      </c>
      <c r="N18" s="47" t="s">
        <v>513</v>
      </c>
      <c r="O18" s="47" t="s">
        <v>514</v>
      </c>
      <c r="P18" s="47" t="s">
        <v>515</v>
      </c>
      <c r="Q18" s="47" t="s">
        <v>516</v>
      </c>
      <c r="R18" s="47" t="s">
        <v>517</v>
      </c>
      <c r="S18" s="2"/>
    </row>
    <row r="19" spans="1:19" ht="12" customHeight="1" x14ac:dyDescent="0.2">
      <c r="A19" s="29">
        <v>16</v>
      </c>
      <c r="B19" s="46" t="s">
        <v>518</v>
      </c>
      <c r="C19" s="47">
        <v>15</v>
      </c>
      <c r="D19" s="47">
        <v>450</v>
      </c>
      <c r="E19" s="47" t="s">
        <v>423</v>
      </c>
      <c r="F19" s="47" t="s">
        <v>519</v>
      </c>
      <c r="G19" s="47" t="s">
        <v>520</v>
      </c>
      <c r="H19" s="47" t="s">
        <v>521</v>
      </c>
      <c r="I19" s="47" t="s">
        <v>430</v>
      </c>
      <c r="J19" s="47" t="s">
        <v>415</v>
      </c>
      <c r="K19" s="47" t="s">
        <v>522</v>
      </c>
      <c r="L19" s="47" t="s">
        <v>377</v>
      </c>
      <c r="M19" s="47" t="s">
        <v>416</v>
      </c>
      <c r="N19" s="47" t="s">
        <v>523</v>
      </c>
      <c r="O19" s="47" t="s">
        <v>524</v>
      </c>
      <c r="P19" s="47" t="s">
        <v>525</v>
      </c>
      <c r="Q19" s="47" t="s">
        <v>526</v>
      </c>
      <c r="R19" s="47" t="s">
        <v>527</v>
      </c>
      <c r="S19" s="2"/>
    </row>
    <row r="20" spans="1:19" ht="12" customHeight="1" x14ac:dyDescent="0.2">
      <c r="A20" s="29">
        <v>17</v>
      </c>
      <c r="B20" s="46" t="s">
        <v>528</v>
      </c>
      <c r="C20" s="47">
        <v>15</v>
      </c>
      <c r="D20" s="47">
        <v>450</v>
      </c>
      <c r="E20" s="47" t="s">
        <v>436</v>
      </c>
      <c r="F20" s="47" t="s">
        <v>529</v>
      </c>
      <c r="G20" s="47" t="s">
        <v>530</v>
      </c>
      <c r="H20" s="47" t="s">
        <v>531</v>
      </c>
      <c r="I20" s="47" t="s">
        <v>379</v>
      </c>
      <c r="J20" s="47" t="s">
        <v>338</v>
      </c>
      <c r="K20" s="47" t="s">
        <v>532</v>
      </c>
      <c r="L20" s="47" t="s">
        <v>363</v>
      </c>
      <c r="M20" s="47" t="s">
        <v>533</v>
      </c>
      <c r="N20" s="47" t="s">
        <v>534</v>
      </c>
      <c r="O20" s="47" t="s">
        <v>535</v>
      </c>
      <c r="P20" s="47" t="s">
        <v>536</v>
      </c>
      <c r="Q20" s="47" t="s">
        <v>537</v>
      </c>
      <c r="R20" s="47" t="s">
        <v>538</v>
      </c>
      <c r="S20" s="2"/>
    </row>
    <row r="21" spans="1:19" ht="12" customHeight="1" x14ac:dyDescent="0.2">
      <c r="A21" s="29">
        <v>18</v>
      </c>
      <c r="B21" s="46" t="s">
        <v>539</v>
      </c>
      <c r="C21" s="47">
        <v>17</v>
      </c>
      <c r="D21" s="47">
        <v>325</v>
      </c>
      <c r="E21" s="47" t="s">
        <v>471</v>
      </c>
      <c r="F21" s="47" t="s">
        <v>540</v>
      </c>
      <c r="G21" s="47" t="s">
        <v>541</v>
      </c>
      <c r="H21" s="47" t="s">
        <v>542</v>
      </c>
      <c r="I21" s="47" t="s">
        <v>543</v>
      </c>
      <c r="J21" s="47">
        <v>0</v>
      </c>
      <c r="K21" s="47" t="s">
        <v>521</v>
      </c>
      <c r="L21" s="47" t="s">
        <v>411</v>
      </c>
      <c r="M21" s="47" t="s">
        <v>544</v>
      </c>
      <c r="N21" s="47" t="s">
        <v>545</v>
      </c>
      <c r="O21" s="47" t="s">
        <v>546</v>
      </c>
      <c r="P21" s="47" t="s">
        <v>547</v>
      </c>
      <c r="Q21" s="47" t="s">
        <v>548</v>
      </c>
      <c r="R21" s="47" t="s">
        <v>549</v>
      </c>
      <c r="S21" s="2"/>
    </row>
    <row r="22" spans="1:19" ht="12" customHeight="1" x14ac:dyDescent="0.2">
      <c r="A22" s="29">
        <v>19</v>
      </c>
      <c r="B22" s="46" t="s">
        <v>550</v>
      </c>
      <c r="C22" s="47">
        <v>12</v>
      </c>
      <c r="D22" s="47">
        <v>375</v>
      </c>
      <c r="E22" s="47" t="s">
        <v>360</v>
      </c>
      <c r="F22" s="47" t="s">
        <v>551</v>
      </c>
      <c r="G22" s="47" t="s">
        <v>552</v>
      </c>
      <c r="H22" s="47">
        <v>0</v>
      </c>
      <c r="I22" s="47" t="s">
        <v>474</v>
      </c>
      <c r="J22" s="47" t="s">
        <v>553</v>
      </c>
      <c r="K22" s="47" t="s">
        <v>554</v>
      </c>
      <c r="L22" s="47">
        <v>0</v>
      </c>
      <c r="M22" s="47" t="s">
        <v>555</v>
      </c>
      <c r="N22" s="47" t="s">
        <v>556</v>
      </c>
      <c r="O22" s="47" t="s">
        <v>557</v>
      </c>
      <c r="P22" s="47" t="s">
        <v>558</v>
      </c>
      <c r="Q22" s="47" t="s">
        <v>559</v>
      </c>
      <c r="R22" s="47" t="s">
        <v>560</v>
      </c>
      <c r="S22" s="2"/>
    </row>
    <row r="23" spans="1:19" ht="12" customHeight="1" x14ac:dyDescent="0.2">
      <c r="A23" s="29">
        <v>20</v>
      </c>
      <c r="B23" s="46" t="s">
        <v>561</v>
      </c>
      <c r="C23" s="47">
        <v>15</v>
      </c>
      <c r="D23" s="47">
        <v>450</v>
      </c>
      <c r="E23" s="47" t="s">
        <v>436</v>
      </c>
      <c r="F23" s="47" t="s">
        <v>562</v>
      </c>
      <c r="G23" s="47" t="s">
        <v>563</v>
      </c>
      <c r="H23" s="47" t="s">
        <v>498</v>
      </c>
      <c r="I23" s="47" t="s">
        <v>395</v>
      </c>
      <c r="J23" s="47" t="s">
        <v>564</v>
      </c>
      <c r="K23" s="47" t="s">
        <v>336</v>
      </c>
      <c r="L23" s="47">
        <v>0</v>
      </c>
      <c r="M23" s="47" t="s">
        <v>565</v>
      </c>
      <c r="N23" s="47" t="s">
        <v>566</v>
      </c>
      <c r="O23" s="47" t="s">
        <v>567</v>
      </c>
      <c r="P23" s="47" t="s">
        <v>568</v>
      </c>
      <c r="Q23" s="47" t="s">
        <v>569</v>
      </c>
      <c r="R23" s="47" t="s">
        <v>570</v>
      </c>
      <c r="S23" s="2"/>
    </row>
    <row r="24" spans="1:19" ht="12" customHeight="1" x14ac:dyDescent="0.2">
      <c r="A24" s="29">
        <v>21</v>
      </c>
      <c r="B24" s="46" t="s">
        <v>571</v>
      </c>
      <c r="C24" s="47">
        <v>20</v>
      </c>
      <c r="D24" s="47">
        <v>450</v>
      </c>
      <c r="E24" s="47" t="s">
        <v>374</v>
      </c>
      <c r="F24" s="47" t="s">
        <v>572</v>
      </c>
      <c r="G24" s="47" t="s">
        <v>573</v>
      </c>
      <c r="H24" s="47" t="s">
        <v>574</v>
      </c>
      <c r="I24" s="47" t="s">
        <v>575</v>
      </c>
      <c r="J24" s="47" t="s">
        <v>576</v>
      </c>
      <c r="K24" s="47" t="s">
        <v>510</v>
      </c>
      <c r="L24" s="47" t="s">
        <v>577</v>
      </c>
      <c r="M24" s="47" t="s">
        <v>578</v>
      </c>
      <c r="N24" s="47" t="s">
        <v>579</v>
      </c>
      <c r="O24" s="47" t="s">
        <v>580</v>
      </c>
      <c r="P24" s="47" t="s">
        <v>581</v>
      </c>
      <c r="Q24" s="47" t="s">
        <v>391</v>
      </c>
      <c r="R24" s="47" t="s">
        <v>582</v>
      </c>
      <c r="S24" s="2"/>
    </row>
    <row r="25" spans="1:19" ht="12" customHeight="1" x14ac:dyDescent="0.2">
      <c r="A25" s="29">
        <v>22</v>
      </c>
      <c r="B25" s="46" t="s">
        <v>583</v>
      </c>
      <c r="C25" s="47">
        <v>14</v>
      </c>
      <c r="D25" s="47">
        <v>350</v>
      </c>
      <c r="E25" s="47" t="s">
        <v>436</v>
      </c>
      <c r="F25" s="47" t="s">
        <v>584</v>
      </c>
      <c r="G25" s="47" t="s">
        <v>585</v>
      </c>
      <c r="H25" s="47">
        <v>0</v>
      </c>
      <c r="I25" s="47" t="s">
        <v>521</v>
      </c>
      <c r="J25" s="47" t="s">
        <v>586</v>
      </c>
      <c r="K25" s="47" t="s">
        <v>587</v>
      </c>
      <c r="L25" s="47" t="s">
        <v>350</v>
      </c>
      <c r="M25" s="47" t="s">
        <v>588</v>
      </c>
      <c r="N25" s="47" t="s">
        <v>589</v>
      </c>
      <c r="O25" s="47" t="s">
        <v>590</v>
      </c>
      <c r="P25" s="47" t="s">
        <v>591</v>
      </c>
      <c r="Q25" s="47" t="s">
        <v>592</v>
      </c>
      <c r="R25" s="47" t="s">
        <v>377</v>
      </c>
      <c r="S25" s="2"/>
    </row>
    <row r="26" spans="1:19" ht="12" customHeight="1" x14ac:dyDescent="0.2">
      <c r="A26" s="29">
        <v>23</v>
      </c>
      <c r="B26" s="46" t="s">
        <v>593</v>
      </c>
      <c r="C26" s="47">
        <v>15</v>
      </c>
      <c r="D26" s="47">
        <v>375</v>
      </c>
      <c r="E26" s="47" t="s">
        <v>374</v>
      </c>
      <c r="F26" s="47" t="s">
        <v>594</v>
      </c>
      <c r="G26" s="47" t="s">
        <v>497</v>
      </c>
      <c r="H26" s="47" t="s">
        <v>595</v>
      </c>
      <c r="I26" s="47" t="s">
        <v>596</v>
      </c>
      <c r="J26" s="47" t="s">
        <v>597</v>
      </c>
      <c r="K26" s="47" t="s">
        <v>598</v>
      </c>
      <c r="L26" s="47">
        <v>0</v>
      </c>
      <c r="M26" s="47" t="s">
        <v>402</v>
      </c>
      <c r="N26" s="47" t="s">
        <v>599</v>
      </c>
      <c r="O26" s="47" t="s">
        <v>600</v>
      </c>
      <c r="P26" s="47" t="s">
        <v>601</v>
      </c>
      <c r="Q26" s="47" t="s">
        <v>602</v>
      </c>
      <c r="R26" s="47" t="s">
        <v>603</v>
      </c>
      <c r="S26" s="2"/>
    </row>
    <row r="27" spans="1:19" ht="12" customHeight="1" x14ac:dyDescent="0.2">
      <c r="A27" s="29">
        <v>24</v>
      </c>
      <c r="B27" s="46" t="s">
        <v>604</v>
      </c>
      <c r="C27" s="47">
        <v>15</v>
      </c>
      <c r="D27" s="47">
        <v>350</v>
      </c>
      <c r="E27" s="47" t="s">
        <v>360</v>
      </c>
      <c r="F27" s="47" t="s">
        <v>605</v>
      </c>
      <c r="G27" s="47" t="s">
        <v>606</v>
      </c>
      <c r="H27" s="47" t="s">
        <v>607</v>
      </c>
      <c r="I27" s="47" t="s">
        <v>498</v>
      </c>
      <c r="J27" s="47" t="s">
        <v>608</v>
      </c>
      <c r="K27" s="47" t="s">
        <v>560</v>
      </c>
      <c r="L27" s="47" t="s">
        <v>453</v>
      </c>
      <c r="M27" s="47" t="s">
        <v>609</v>
      </c>
      <c r="N27" s="47" t="s">
        <v>610</v>
      </c>
      <c r="O27" s="47" t="s">
        <v>611</v>
      </c>
      <c r="P27" s="47" t="s">
        <v>612</v>
      </c>
      <c r="Q27" s="47" t="s">
        <v>613</v>
      </c>
      <c r="R27" s="47" t="s">
        <v>614</v>
      </c>
      <c r="S27" s="2"/>
    </row>
    <row r="28" spans="1:19" ht="12" customHeight="1" x14ac:dyDescent="0.2">
      <c r="A28" s="29">
        <v>25</v>
      </c>
      <c r="B28" s="46" t="s">
        <v>615</v>
      </c>
      <c r="C28" s="47">
        <v>14</v>
      </c>
      <c r="D28" s="47">
        <v>350</v>
      </c>
      <c r="E28" s="47" t="s">
        <v>333</v>
      </c>
      <c r="F28" s="47" t="s">
        <v>616</v>
      </c>
      <c r="G28" s="47" t="s">
        <v>617</v>
      </c>
      <c r="H28" s="47" t="s">
        <v>618</v>
      </c>
      <c r="I28" s="47" t="s">
        <v>475</v>
      </c>
      <c r="J28" s="47" t="s">
        <v>360</v>
      </c>
      <c r="K28" s="47" t="s">
        <v>619</v>
      </c>
      <c r="L28" s="47" t="s">
        <v>423</v>
      </c>
      <c r="M28" s="47" t="s">
        <v>620</v>
      </c>
      <c r="N28" s="47" t="s">
        <v>621</v>
      </c>
      <c r="O28" s="47" t="s">
        <v>622</v>
      </c>
      <c r="P28" s="47" t="s">
        <v>623</v>
      </c>
      <c r="Q28" s="47" t="s">
        <v>624</v>
      </c>
      <c r="R28" s="47" t="s">
        <v>625</v>
      </c>
      <c r="S28" s="2"/>
    </row>
    <row r="29" spans="1:19" ht="12" customHeight="1" x14ac:dyDescent="0.2">
      <c r="A29" s="29">
        <v>26</v>
      </c>
      <c r="B29" s="46" t="s">
        <v>626</v>
      </c>
      <c r="C29" s="47">
        <v>15</v>
      </c>
      <c r="D29" s="47">
        <v>450</v>
      </c>
      <c r="E29" s="47" t="s">
        <v>374</v>
      </c>
      <c r="F29" s="47" t="s">
        <v>396</v>
      </c>
      <c r="G29" s="47" t="s">
        <v>627</v>
      </c>
      <c r="H29" s="47" t="s">
        <v>588</v>
      </c>
      <c r="I29" s="47" t="s">
        <v>454</v>
      </c>
      <c r="J29" s="47" t="s">
        <v>453</v>
      </c>
      <c r="K29" s="47" t="s">
        <v>608</v>
      </c>
      <c r="L29" s="47" t="s">
        <v>411</v>
      </c>
      <c r="M29" s="47" t="s">
        <v>531</v>
      </c>
      <c r="N29" s="47" t="s">
        <v>628</v>
      </c>
      <c r="O29" s="47" t="s">
        <v>629</v>
      </c>
      <c r="P29" s="47" t="s">
        <v>630</v>
      </c>
      <c r="Q29" s="47" t="s">
        <v>631</v>
      </c>
      <c r="R29" s="47" t="s">
        <v>632</v>
      </c>
      <c r="S29" s="2"/>
    </row>
    <row r="30" spans="1:19" ht="12" customHeight="1" x14ac:dyDescent="0.2">
      <c r="A30" s="29">
        <v>27</v>
      </c>
      <c r="B30" s="46" t="s">
        <v>633</v>
      </c>
      <c r="C30" s="47">
        <v>14</v>
      </c>
      <c r="D30" s="47">
        <v>375</v>
      </c>
      <c r="E30" s="47" t="s">
        <v>426</v>
      </c>
      <c r="F30" s="47" t="s">
        <v>632</v>
      </c>
      <c r="G30" s="47" t="s">
        <v>634</v>
      </c>
      <c r="H30" s="47" t="s">
        <v>399</v>
      </c>
      <c r="I30" s="47" t="s">
        <v>635</v>
      </c>
      <c r="J30" s="47" t="s">
        <v>636</v>
      </c>
      <c r="K30" s="47" t="s">
        <v>414</v>
      </c>
      <c r="L30" s="47" t="s">
        <v>476</v>
      </c>
      <c r="M30" s="47" t="s">
        <v>637</v>
      </c>
      <c r="N30" s="47" t="s">
        <v>638</v>
      </c>
      <c r="O30" s="47" t="s">
        <v>639</v>
      </c>
      <c r="P30" s="47" t="s">
        <v>640</v>
      </c>
      <c r="Q30" s="47" t="s">
        <v>641</v>
      </c>
      <c r="R30" s="47" t="s">
        <v>642</v>
      </c>
      <c r="S30" s="2"/>
    </row>
    <row r="31" spans="1:19" ht="12" customHeight="1" x14ac:dyDescent="0.2">
      <c r="A31" s="29">
        <v>28</v>
      </c>
      <c r="B31" s="46" t="s">
        <v>643</v>
      </c>
      <c r="C31" s="47">
        <v>12</v>
      </c>
      <c r="D31" s="47">
        <v>300</v>
      </c>
      <c r="E31" s="47" t="s">
        <v>430</v>
      </c>
      <c r="F31" s="47" t="s">
        <v>644</v>
      </c>
      <c r="G31" s="47" t="s">
        <v>645</v>
      </c>
      <c r="H31" s="47" t="s">
        <v>646</v>
      </c>
      <c r="I31" s="47" t="s">
        <v>647</v>
      </c>
      <c r="J31" s="47" t="s">
        <v>648</v>
      </c>
      <c r="K31" s="47" t="s">
        <v>451</v>
      </c>
      <c r="L31" s="47" t="s">
        <v>426</v>
      </c>
      <c r="M31" s="47" t="s">
        <v>649</v>
      </c>
      <c r="N31" s="47" t="s">
        <v>650</v>
      </c>
      <c r="O31" s="47" t="s">
        <v>651</v>
      </c>
      <c r="P31" s="47" t="s">
        <v>652</v>
      </c>
      <c r="Q31" s="47" t="s">
        <v>653</v>
      </c>
      <c r="R31" s="47" t="s">
        <v>426</v>
      </c>
      <c r="S31" s="2"/>
    </row>
    <row r="32" spans="1:19" ht="12" customHeight="1" x14ac:dyDescent="0.2">
      <c r="A32" s="29">
        <v>29</v>
      </c>
      <c r="B32" s="46" t="s">
        <v>654</v>
      </c>
      <c r="C32" s="47">
        <v>12</v>
      </c>
      <c r="D32" s="47">
        <v>350</v>
      </c>
      <c r="E32" s="47" t="s">
        <v>498</v>
      </c>
      <c r="F32" s="47" t="s">
        <v>655</v>
      </c>
      <c r="G32" s="47" t="s">
        <v>656</v>
      </c>
      <c r="H32" s="47" t="s">
        <v>657</v>
      </c>
      <c r="I32" s="47" t="s">
        <v>658</v>
      </c>
      <c r="J32" s="47" t="s">
        <v>659</v>
      </c>
      <c r="K32" s="47" t="s">
        <v>350</v>
      </c>
      <c r="L32" s="47" t="s">
        <v>350</v>
      </c>
      <c r="M32" s="47" t="s">
        <v>660</v>
      </c>
      <c r="N32" s="47" t="s">
        <v>661</v>
      </c>
      <c r="O32" s="47" t="s">
        <v>662</v>
      </c>
      <c r="P32" s="47" t="s">
        <v>663</v>
      </c>
      <c r="Q32" s="47" t="s">
        <v>664</v>
      </c>
      <c r="R32" s="47" t="s">
        <v>646</v>
      </c>
      <c r="S32" s="2"/>
    </row>
    <row r="33" spans="1:19" ht="12" customHeight="1" x14ac:dyDescent="0.2">
      <c r="A33" s="29">
        <v>30</v>
      </c>
      <c r="B33" s="46" t="s">
        <v>665</v>
      </c>
      <c r="C33" s="47">
        <v>12</v>
      </c>
      <c r="D33" s="47">
        <v>375</v>
      </c>
      <c r="E33" s="47" t="s">
        <v>335</v>
      </c>
      <c r="F33" s="47" t="s">
        <v>666</v>
      </c>
      <c r="G33" s="47" t="s">
        <v>667</v>
      </c>
      <c r="H33" s="47" t="s">
        <v>646</v>
      </c>
      <c r="I33" s="47" t="s">
        <v>636</v>
      </c>
      <c r="J33" s="47" t="s">
        <v>335</v>
      </c>
      <c r="K33" s="47" t="s">
        <v>668</v>
      </c>
      <c r="L33" s="47" t="s">
        <v>363</v>
      </c>
      <c r="M33" s="47" t="s">
        <v>412</v>
      </c>
      <c r="N33" s="47" t="s">
        <v>669</v>
      </c>
      <c r="O33" s="47" t="s">
        <v>670</v>
      </c>
      <c r="P33" s="47" t="s">
        <v>671</v>
      </c>
      <c r="Q33" s="47" t="s">
        <v>672</v>
      </c>
      <c r="R33" s="47" t="s">
        <v>673</v>
      </c>
      <c r="S33" s="2"/>
    </row>
    <row r="34" spans="1:19" ht="12" customHeight="1" x14ac:dyDescent="0.2">
      <c r="A34" s="29">
        <v>31</v>
      </c>
      <c r="B34" s="46" t="s">
        <v>674</v>
      </c>
      <c r="C34" s="47">
        <v>16</v>
      </c>
      <c r="D34" s="47">
        <v>300</v>
      </c>
      <c r="E34" s="47" t="s">
        <v>426</v>
      </c>
      <c r="F34" s="47" t="s">
        <v>675</v>
      </c>
      <c r="G34" s="47" t="s">
        <v>676</v>
      </c>
      <c r="H34" s="47" t="s">
        <v>677</v>
      </c>
      <c r="I34" s="47" t="s">
        <v>678</v>
      </c>
      <c r="J34" s="47" t="s">
        <v>679</v>
      </c>
      <c r="K34" s="47" t="s">
        <v>608</v>
      </c>
      <c r="L34" s="47" t="s">
        <v>453</v>
      </c>
      <c r="M34" s="47" t="s">
        <v>680</v>
      </c>
      <c r="N34" s="47" t="s">
        <v>681</v>
      </c>
      <c r="O34" s="47" t="s">
        <v>682</v>
      </c>
      <c r="P34" s="47" t="s">
        <v>683</v>
      </c>
      <c r="Q34" s="47" t="s">
        <v>684</v>
      </c>
      <c r="R34" s="47" t="s">
        <v>424</v>
      </c>
      <c r="S34" s="2"/>
    </row>
    <row r="35" spans="1:19" ht="12" customHeight="1" x14ac:dyDescent="0.2">
      <c r="A35" s="29">
        <v>32</v>
      </c>
      <c r="B35" s="46" t="s">
        <v>685</v>
      </c>
      <c r="C35" s="47">
        <v>15</v>
      </c>
      <c r="D35" s="47">
        <v>350</v>
      </c>
      <c r="E35" s="47" t="s">
        <v>360</v>
      </c>
      <c r="F35" s="47" t="s">
        <v>686</v>
      </c>
      <c r="G35" s="47" t="s">
        <v>687</v>
      </c>
      <c r="H35" s="47">
        <v>0</v>
      </c>
      <c r="I35" s="47" t="s">
        <v>446</v>
      </c>
      <c r="J35" s="47" t="s">
        <v>527</v>
      </c>
      <c r="K35" s="47" t="s">
        <v>477</v>
      </c>
      <c r="L35" s="47" t="s">
        <v>363</v>
      </c>
      <c r="M35" s="47" t="s">
        <v>688</v>
      </c>
      <c r="N35" s="47" t="s">
        <v>689</v>
      </c>
      <c r="O35" s="47" t="s">
        <v>690</v>
      </c>
      <c r="P35" s="47" t="s">
        <v>691</v>
      </c>
      <c r="Q35" s="47" t="s">
        <v>692</v>
      </c>
      <c r="R35" s="47" t="s">
        <v>555</v>
      </c>
      <c r="S35" s="2"/>
    </row>
    <row r="36" spans="1:19" ht="12" customHeight="1" x14ac:dyDescent="0.2">
      <c r="A36" s="29">
        <v>33</v>
      </c>
      <c r="B36" s="46" t="s">
        <v>693</v>
      </c>
      <c r="C36" s="47">
        <v>17</v>
      </c>
      <c r="D36" s="47">
        <v>500</v>
      </c>
      <c r="E36" s="47" t="s">
        <v>374</v>
      </c>
      <c r="F36" s="47" t="s">
        <v>694</v>
      </c>
      <c r="G36" s="47" t="s">
        <v>687</v>
      </c>
      <c r="H36" s="47" t="s">
        <v>474</v>
      </c>
      <c r="I36" s="47" t="s">
        <v>695</v>
      </c>
      <c r="J36" s="47" t="s">
        <v>374</v>
      </c>
      <c r="K36" s="47" t="s">
        <v>680</v>
      </c>
      <c r="L36" s="47" t="s">
        <v>395</v>
      </c>
      <c r="M36" s="47" t="s">
        <v>696</v>
      </c>
      <c r="N36" s="47" t="s">
        <v>697</v>
      </c>
      <c r="O36" s="47" t="s">
        <v>698</v>
      </c>
      <c r="P36" s="47" t="s">
        <v>526</v>
      </c>
      <c r="Q36" s="47" t="s">
        <v>432</v>
      </c>
      <c r="R36" s="47" t="s">
        <v>699</v>
      </c>
      <c r="S36" s="2"/>
    </row>
    <row r="37" spans="1:19" ht="12" customHeight="1" x14ac:dyDescent="0.2">
      <c r="A37" s="29">
        <v>34</v>
      </c>
      <c r="B37" s="49" t="s">
        <v>700</v>
      </c>
      <c r="C37" s="47">
        <v>20</v>
      </c>
      <c r="D37" s="47">
        <v>650</v>
      </c>
      <c r="E37" s="47" t="s">
        <v>646</v>
      </c>
      <c r="F37" s="47" t="s">
        <v>701</v>
      </c>
      <c r="G37" s="47" t="s">
        <v>702</v>
      </c>
      <c r="H37" s="47" t="s">
        <v>398</v>
      </c>
      <c r="I37" s="47" t="s">
        <v>352</v>
      </c>
      <c r="J37" s="47" t="s">
        <v>703</v>
      </c>
      <c r="K37" s="47" t="s">
        <v>704</v>
      </c>
      <c r="L37" s="47" t="s">
        <v>705</v>
      </c>
      <c r="M37" s="47" t="s">
        <v>706</v>
      </c>
      <c r="N37" s="47" t="s">
        <v>707</v>
      </c>
      <c r="O37" s="47" t="s">
        <v>708</v>
      </c>
      <c r="P37" s="47" t="s">
        <v>709</v>
      </c>
      <c r="Q37" s="47" t="s">
        <v>710</v>
      </c>
      <c r="R37" s="47" t="s">
        <v>711</v>
      </c>
      <c r="S37" s="2"/>
    </row>
    <row r="38" spans="1:19" ht="12" customHeight="1" x14ac:dyDescent="0.2">
      <c r="A38" s="29">
        <v>35</v>
      </c>
      <c r="B38" s="49" t="s">
        <v>712</v>
      </c>
      <c r="C38" s="47">
        <v>10</v>
      </c>
      <c r="D38" s="47">
        <v>250</v>
      </c>
      <c r="E38" s="47" t="s">
        <v>430</v>
      </c>
      <c r="F38" s="47" t="s">
        <v>713</v>
      </c>
      <c r="G38" s="47" t="s">
        <v>714</v>
      </c>
      <c r="H38" s="47" t="s">
        <v>377</v>
      </c>
      <c r="I38" s="47" t="s">
        <v>715</v>
      </c>
      <c r="J38" s="47" t="s">
        <v>377</v>
      </c>
      <c r="K38" s="47" t="s">
        <v>716</v>
      </c>
      <c r="L38" s="47" t="s">
        <v>471</v>
      </c>
      <c r="M38" s="47" t="s">
        <v>717</v>
      </c>
      <c r="N38" s="47" t="s">
        <v>718</v>
      </c>
      <c r="O38" s="47" t="s">
        <v>719</v>
      </c>
      <c r="P38" s="47" t="s">
        <v>720</v>
      </c>
      <c r="Q38" s="47" t="s">
        <v>721</v>
      </c>
      <c r="R38" s="47" t="s">
        <v>722</v>
      </c>
      <c r="S38" s="2"/>
    </row>
    <row r="39" spans="1:19" ht="12" customHeight="1" x14ac:dyDescent="0.2">
      <c r="A39" s="29">
        <v>36</v>
      </c>
      <c r="B39" s="49" t="s">
        <v>723</v>
      </c>
      <c r="C39" s="47">
        <v>16</v>
      </c>
      <c r="D39" s="47">
        <v>400</v>
      </c>
      <c r="E39" s="47" t="s">
        <v>423</v>
      </c>
      <c r="F39" s="47" t="s">
        <v>724</v>
      </c>
      <c r="G39" s="47" t="s">
        <v>362</v>
      </c>
      <c r="H39" s="47" t="s">
        <v>350</v>
      </c>
      <c r="I39" s="47" t="s">
        <v>725</v>
      </c>
      <c r="J39" s="47" t="s">
        <v>350</v>
      </c>
      <c r="K39" s="47" t="s">
        <v>726</v>
      </c>
      <c r="L39" s="47" t="s">
        <v>350</v>
      </c>
      <c r="M39" s="47" t="s">
        <v>727</v>
      </c>
      <c r="N39" s="47" t="s">
        <v>728</v>
      </c>
      <c r="O39" s="47" t="s">
        <v>729</v>
      </c>
      <c r="P39" s="47" t="s">
        <v>730</v>
      </c>
      <c r="Q39" s="47" t="s">
        <v>731</v>
      </c>
      <c r="R39" s="47" t="s">
        <v>727</v>
      </c>
      <c r="S39" s="2"/>
    </row>
    <row r="40" spans="1:19" ht="12" customHeight="1" x14ac:dyDescent="0.2">
      <c r="A40" s="29">
        <v>37</v>
      </c>
      <c r="B40" s="49" t="s">
        <v>732</v>
      </c>
      <c r="C40" s="47">
        <v>8</v>
      </c>
      <c r="D40" s="47">
        <v>300</v>
      </c>
      <c r="E40" s="47" t="s">
        <v>471</v>
      </c>
      <c r="F40" s="47" t="s">
        <v>733</v>
      </c>
      <c r="G40" s="47" t="s">
        <v>734</v>
      </c>
      <c r="H40" s="47">
        <v>0</v>
      </c>
      <c r="I40" s="47" t="s">
        <v>735</v>
      </c>
      <c r="J40" s="47" t="s">
        <v>399</v>
      </c>
      <c r="K40" s="47" t="s">
        <v>533</v>
      </c>
      <c r="L40" s="47" t="s">
        <v>350</v>
      </c>
      <c r="M40" s="47" t="s">
        <v>695</v>
      </c>
      <c r="N40" s="47" t="s">
        <v>736</v>
      </c>
      <c r="O40" s="47" t="s">
        <v>737</v>
      </c>
      <c r="P40" s="47" t="s">
        <v>738</v>
      </c>
      <c r="Q40" s="47" t="s">
        <v>739</v>
      </c>
      <c r="R40" s="47" t="s">
        <v>740</v>
      </c>
      <c r="S40" s="2"/>
    </row>
    <row r="41" spans="1:19" ht="12" customHeight="1" x14ac:dyDescent="0.2">
      <c r="A41" s="29">
        <v>38</v>
      </c>
      <c r="B41" s="49" t="s">
        <v>741</v>
      </c>
      <c r="C41" s="47">
        <v>10</v>
      </c>
      <c r="D41" s="47">
        <v>250</v>
      </c>
      <c r="E41" s="47" t="s">
        <v>426</v>
      </c>
      <c r="F41" s="47" t="s">
        <v>695</v>
      </c>
      <c r="G41" s="47" t="s">
        <v>742</v>
      </c>
      <c r="H41" s="47" t="s">
        <v>743</v>
      </c>
      <c r="I41" s="47" t="s">
        <v>744</v>
      </c>
      <c r="J41" s="47" t="s">
        <v>614</v>
      </c>
      <c r="K41" s="47" t="s">
        <v>745</v>
      </c>
      <c r="L41" s="47" t="s">
        <v>377</v>
      </c>
      <c r="M41" s="47" t="s">
        <v>746</v>
      </c>
      <c r="N41" s="47" t="s">
        <v>747</v>
      </c>
      <c r="O41" s="47" t="s">
        <v>748</v>
      </c>
      <c r="P41" s="47" t="s">
        <v>749</v>
      </c>
      <c r="Q41" s="47" t="s">
        <v>750</v>
      </c>
      <c r="R41" s="47" t="s">
        <v>751</v>
      </c>
      <c r="S41" s="2"/>
    </row>
    <row r="42" spans="1:19" ht="12" customHeight="1" x14ac:dyDescent="0.2">
      <c r="A42" s="29">
        <v>39</v>
      </c>
      <c r="B42" s="49" t="s">
        <v>752</v>
      </c>
      <c r="C42" s="47">
        <v>12</v>
      </c>
      <c r="D42" s="47">
        <v>280</v>
      </c>
      <c r="E42" s="47" t="s">
        <v>426</v>
      </c>
      <c r="F42" s="47" t="s">
        <v>500</v>
      </c>
      <c r="G42" s="47" t="s">
        <v>753</v>
      </c>
      <c r="H42" s="47" t="s">
        <v>754</v>
      </c>
      <c r="I42" s="47" t="s">
        <v>755</v>
      </c>
      <c r="J42" s="47" t="s">
        <v>607</v>
      </c>
      <c r="K42" s="47" t="s">
        <v>586</v>
      </c>
      <c r="L42" s="47" t="s">
        <v>476</v>
      </c>
      <c r="M42" s="47" t="s">
        <v>756</v>
      </c>
      <c r="N42" s="47" t="s">
        <v>757</v>
      </c>
      <c r="O42" s="47" t="s">
        <v>758</v>
      </c>
      <c r="P42" s="47" t="s">
        <v>759</v>
      </c>
      <c r="Q42" s="47" t="s">
        <v>760</v>
      </c>
      <c r="R42" s="47" t="s">
        <v>761</v>
      </c>
      <c r="S42" s="2"/>
    </row>
    <row r="43" spans="1:19" ht="12" customHeight="1" x14ac:dyDescent="0.2">
      <c r="A43" s="29">
        <v>40</v>
      </c>
      <c r="B43" s="49" t="s">
        <v>762</v>
      </c>
      <c r="C43" s="47">
        <v>20</v>
      </c>
      <c r="D43" s="47">
        <v>500</v>
      </c>
      <c r="E43" s="47" t="s">
        <v>763</v>
      </c>
      <c r="F43" s="47" t="s">
        <v>764</v>
      </c>
      <c r="G43" s="47" t="s">
        <v>765</v>
      </c>
      <c r="H43" s="47" t="s">
        <v>395</v>
      </c>
      <c r="I43" s="47" t="s">
        <v>715</v>
      </c>
      <c r="J43" s="47" t="s">
        <v>668</v>
      </c>
      <c r="K43" s="47" t="s">
        <v>766</v>
      </c>
      <c r="L43" s="47" t="s">
        <v>471</v>
      </c>
      <c r="M43" s="47" t="s">
        <v>402</v>
      </c>
      <c r="N43" s="47" t="s">
        <v>767</v>
      </c>
      <c r="O43" s="47" t="s">
        <v>768</v>
      </c>
      <c r="P43" s="47" t="s">
        <v>769</v>
      </c>
      <c r="Q43" s="47" t="s">
        <v>770</v>
      </c>
      <c r="R43" s="47" t="s">
        <v>771</v>
      </c>
      <c r="S43" s="2"/>
    </row>
    <row r="44" spans="1:19" ht="12" customHeight="1" x14ac:dyDescent="0.2">
      <c r="A44" s="29">
        <v>41</v>
      </c>
      <c r="B44" s="49" t="s">
        <v>772</v>
      </c>
      <c r="C44" s="47">
        <v>15</v>
      </c>
      <c r="D44" s="47">
        <v>325</v>
      </c>
      <c r="E44" s="47" t="s">
        <v>333</v>
      </c>
      <c r="F44" s="47" t="s">
        <v>773</v>
      </c>
      <c r="G44" s="47" t="s">
        <v>774</v>
      </c>
      <c r="H44" s="47" t="s">
        <v>427</v>
      </c>
      <c r="I44" s="47" t="s">
        <v>398</v>
      </c>
      <c r="J44" s="47" t="s">
        <v>775</v>
      </c>
      <c r="K44" s="47" t="s">
        <v>489</v>
      </c>
      <c r="L44" s="47" t="s">
        <v>350</v>
      </c>
      <c r="M44" s="47" t="s">
        <v>776</v>
      </c>
      <c r="N44" s="47" t="s">
        <v>777</v>
      </c>
      <c r="O44" s="47" t="s">
        <v>778</v>
      </c>
      <c r="P44" s="47" t="s">
        <v>779</v>
      </c>
      <c r="Q44" s="47" t="s">
        <v>780</v>
      </c>
      <c r="R44" s="47" t="s">
        <v>781</v>
      </c>
      <c r="S44" s="2"/>
    </row>
    <row r="45" spans="1:19" ht="12" customHeight="1" x14ac:dyDescent="0.2">
      <c r="A45" s="29">
        <v>42</v>
      </c>
      <c r="B45" s="49" t="s">
        <v>782</v>
      </c>
      <c r="C45" s="47">
        <v>10</v>
      </c>
      <c r="D45" s="47">
        <v>250</v>
      </c>
      <c r="E45" s="47" t="s">
        <v>426</v>
      </c>
      <c r="F45" s="47" t="s">
        <v>464</v>
      </c>
      <c r="G45" s="47" t="s">
        <v>783</v>
      </c>
      <c r="H45" s="47" t="s">
        <v>399</v>
      </c>
      <c r="I45" s="47" t="s">
        <v>371</v>
      </c>
      <c r="J45" s="47" t="s">
        <v>575</v>
      </c>
      <c r="K45" s="47" t="s">
        <v>449</v>
      </c>
      <c r="L45" s="47" t="s">
        <v>453</v>
      </c>
      <c r="M45" s="47" t="s">
        <v>344</v>
      </c>
      <c r="N45" s="47" t="s">
        <v>381</v>
      </c>
      <c r="O45" s="47" t="s">
        <v>784</v>
      </c>
      <c r="P45" s="47" t="s">
        <v>785</v>
      </c>
      <c r="Q45" s="47" t="s">
        <v>525</v>
      </c>
      <c r="R45" s="47" t="s">
        <v>352</v>
      </c>
      <c r="S45" s="2"/>
    </row>
    <row r="46" spans="1:19" ht="12" customHeight="1" x14ac:dyDescent="0.2">
      <c r="A46" s="29">
        <v>43</v>
      </c>
      <c r="B46" s="49" t="s">
        <v>786</v>
      </c>
      <c r="C46" s="47">
        <v>15</v>
      </c>
      <c r="D46" s="47">
        <v>350</v>
      </c>
      <c r="E46" s="47" t="s">
        <v>333</v>
      </c>
      <c r="F46" s="47" t="s">
        <v>787</v>
      </c>
      <c r="G46" s="47" t="s">
        <v>788</v>
      </c>
      <c r="H46" s="47" t="s">
        <v>705</v>
      </c>
      <c r="I46" s="47" t="s">
        <v>789</v>
      </c>
      <c r="J46" s="47" t="s">
        <v>598</v>
      </c>
      <c r="K46" s="47" t="s">
        <v>755</v>
      </c>
      <c r="L46" s="47" t="s">
        <v>377</v>
      </c>
      <c r="M46" s="47" t="s">
        <v>542</v>
      </c>
      <c r="N46" s="47" t="s">
        <v>790</v>
      </c>
      <c r="O46" s="47" t="s">
        <v>791</v>
      </c>
      <c r="P46" s="47" t="s">
        <v>792</v>
      </c>
      <c r="Q46" s="47" t="s">
        <v>793</v>
      </c>
      <c r="R46" s="47" t="s">
        <v>333</v>
      </c>
      <c r="S46" s="2"/>
    </row>
    <row r="47" spans="1:19" ht="12" customHeight="1" x14ac:dyDescent="0.2">
      <c r="A47" s="29">
        <v>44</v>
      </c>
      <c r="B47" s="49" t="s">
        <v>794</v>
      </c>
      <c r="C47" s="47">
        <v>12</v>
      </c>
      <c r="D47" s="47">
        <v>300</v>
      </c>
      <c r="E47" s="47" t="s">
        <v>430</v>
      </c>
      <c r="F47" s="47" t="s">
        <v>795</v>
      </c>
      <c r="G47" s="47" t="s">
        <v>796</v>
      </c>
      <c r="H47" s="47" t="s">
        <v>789</v>
      </c>
      <c r="I47" s="47" t="s">
        <v>797</v>
      </c>
      <c r="J47" s="47" t="s">
        <v>636</v>
      </c>
      <c r="K47" s="47" t="s">
        <v>512</v>
      </c>
      <c r="L47" s="47" t="s">
        <v>476</v>
      </c>
      <c r="M47" s="47" t="s">
        <v>798</v>
      </c>
      <c r="N47" s="47" t="s">
        <v>799</v>
      </c>
      <c r="O47" s="47" t="s">
        <v>800</v>
      </c>
      <c r="P47" s="47" t="s">
        <v>801</v>
      </c>
      <c r="Q47" s="47" t="s">
        <v>802</v>
      </c>
      <c r="R47" s="47" t="s">
        <v>803</v>
      </c>
      <c r="S47" s="2"/>
    </row>
    <row r="48" spans="1:19" ht="12" customHeight="1" x14ac:dyDescent="0.2">
      <c r="A48" s="29">
        <v>45</v>
      </c>
      <c r="B48" s="49" t="s">
        <v>804</v>
      </c>
      <c r="C48" s="47">
        <v>14</v>
      </c>
      <c r="D48" s="47">
        <v>350</v>
      </c>
      <c r="E48" s="47" t="s">
        <v>333</v>
      </c>
      <c r="F48" s="47" t="s">
        <v>805</v>
      </c>
      <c r="G48" s="47" t="s">
        <v>806</v>
      </c>
      <c r="H48" s="47" t="s">
        <v>446</v>
      </c>
      <c r="I48" s="47" t="s">
        <v>807</v>
      </c>
      <c r="J48" s="47" t="s">
        <v>471</v>
      </c>
      <c r="K48" s="47" t="s">
        <v>659</v>
      </c>
      <c r="L48" s="47" t="s">
        <v>453</v>
      </c>
      <c r="M48" s="47" t="s">
        <v>808</v>
      </c>
      <c r="N48" s="47" t="s">
        <v>809</v>
      </c>
      <c r="O48" s="47" t="s">
        <v>810</v>
      </c>
      <c r="P48" s="47" t="s">
        <v>811</v>
      </c>
      <c r="Q48" s="47" t="s">
        <v>812</v>
      </c>
      <c r="R48" s="47" t="s">
        <v>813</v>
      </c>
      <c r="S48" s="2"/>
    </row>
    <row r="49" spans="1:19" ht="12" customHeight="1" x14ac:dyDescent="0.2">
      <c r="A49" s="29">
        <v>46</v>
      </c>
      <c r="B49" s="49" t="s">
        <v>814</v>
      </c>
      <c r="C49" s="47">
        <v>10</v>
      </c>
      <c r="D49" s="47">
        <v>300</v>
      </c>
      <c r="E49" s="47" t="s">
        <v>471</v>
      </c>
      <c r="F49" s="47" t="s">
        <v>815</v>
      </c>
      <c r="G49" s="47" t="s">
        <v>816</v>
      </c>
      <c r="H49" s="47">
        <v>0</v>
      </c>
      <c r="I49" s="47" t="s">
        <v>586</v>
      </c>
      <c r="J49" s="47" t="s">
        <v>817</v>
      </c>
      <c r="K49" s="47" t="s">
        <v>647</v>
      </c>
      <c r="L49" s="47" t="s">
        <v>377</v>
      </c>
      <c r="M49" s="47" t="s">
        <v>416</v>
      </c>
      <c r="N49" s="47" t="s">
        <v>818</v>
      </c>
      <c r="O49" s="47" t="s">
        <v>819</v>
      </c>
      <c r="P49" s="47" t="s">
        <v>820</v>
      </c>
      <c r="Q49" s="47" t="s">
        <v>821</v>
      </c>
      <c r="R49" s="47" t="s">
        <v>822</v>
      </c>
      <c r="S49" s="2"/>
    </row>
    <row r="50" spans="1:19" ht="12" customHeight="1" x14ac:dyDescent="0.2">
      <c r="A50" s="29">
        <v>47</v>
      </c>
      <c r="B50" s="49" t="s">
        <v>823</v>
      </c>
      <c r="C50" s="47">
        <v>14</v>
      </c>
      <c r="D50" s="47">
        <v>360</v>
      </c>
      <c r="E50" s="47" t="s">
        <v>360</v>
      </c>
      <c r="F50" s="47" t="s">
        <v>824</v>
      </c>
      <c r="G50" s="47" t="s">
        <v>825</v>
      </c>
      <c r="H50" s="47">
        <v>0</v>
      </c>
      <c r="I50" s="47" t="s">
        <v>715</v>
      </c>
      <c r="J50" s="47">
        <v>0</v>
      </c>
      <c r="K50" s="47" t="s">
        <v>826</v>
      </c>
      <c r="L50" s="47" t="s">
        <v>827</v>
      </c>
      <c r="M50" s="47" t="s">
        <v>776</v>
      </c>
      <c r="N50" s="47" t="s">
        <v>828</v>
      </c>
      <c r="O50" s="47" t="s">
        <v>829</v>
      </c>
      <c r="P50" s="47" t="s">
        <v>830</v>
      </c>
      <c r="Q50" s="47" t="s">
        <v>831</v>
      </c>
      <c r="R50" s="47" t="s">
        <v>832</v>
      </c>
      <c r="S50" s="2"/>
    </row>
    <row r="51" spans="1:19" ht="12" customHeight="1" x14ac:dyDescent="0.2">
      <c r="A51" s="29">
        <v>48</v>
      </c>
      <c r="B51" s="49" t="s">
        <v>833</v>
      </c>
      <c r="C51" s="47">
        <v>16</v>
      </c>
      <c r="D51" s="47">
        <v>400</v>
      </c>
      <c r="E51" s="47" t="s">
        <v>436</v>
      </c>
      <c r="F51" s="47" t="s">
        <v>834</v>
      </c>
      <c r="G51" s="47" t="s">
        <v>835</v>
      </c>
      <c r="H51" s="47" t="s">
        <v>836</v>
      </c>
      <c r="I51" s="47" t="s">
        <v>837</v>
      </c>
      <c r="J51" s="47" t="s">
        <v>349</v>
      </c>
      <c r="K51" s="47" t="s">
        <v>477</v>
      </c>
      <c r="L51" s="47" t="s">
        <v>377</v>
      </c>
      <c r="M51" s="47" t="s">
        <v>838</v>
      </c>
      <c r="N51" s="47" t="s">
        <v>839</v>
      </c>
      <c r="O51" s="47" t="s">
        <v>840</v>
      </c>
      <c r="P51" s="47" t="s">
        <v>841</v>
      </c>
      <c r="Q51" s="47" t="s">
        <v>842</v>
      </c>
      <c r="R51" s="47" t="s">
        <v>396</v>
      </c>
      <c r="S51" s="2"/>
    </row>
    <row r="52" spans="1:19" ht="12" customHeight="1" x14ac:dyDescent="0.2">
      <c r="A52" s="29">
        <v>49</v>
      </c>
      <c r="B52" s="49" t="s">
        <v>843</v>
      </c>
      <c r="C52" s="47">
        <v>18</v>
      </c>
      <c r="D52" s="47">
        <v>476</v>
      </c>
      <c r="E52" s="47" t="s">
        <v>446</v>
      </c>
      <c r="F52" s="47" t="s">
        <v>844</v>
      </c>
      <c r="G52" s="47" t="s">
        <v>845</v>
      </c>
      <c r="H52" s="47" t="s">
        <v>846</v>
      </c>
      <c r="I52" s="47" t="s">
        <v>582</v>
      </c>
      <c r="J52" s="47" t="s">
        <v>847</v>
      </c>
      <c r="K52" s="47" t="s">
        <v>603</v>
      </c>
      <c r="L52" s="47" t="s">
        <v>476</v>
      </c>
      <c r="M52" s="47" t="s">
        <v>848</v>
      </c>
      <c r="N52" s="47" t="s">
        <v>849</v>
      </c>
      <c r="O52" s="47" t="s">
        <v>850</v>
      </c>
      <c r="P52" s="47" t="s">
        <v>851</v>
      </c>
      <c r="Q52" s="47" t="s">
        <v>852</v>
      </c>
      <c r="R52" s="47" t="s">
        <v>853</v>
      </c>
      <c r="S52" s="2"/>
    </row>
    <row r="53" spans="1:19" ht="12" customHeight="1" x14ac:dyDescent="0.2">
      <c r="A53" s="29">
        <v>50</v>
      </c>
      <c r="B53" s="49" t="s">
        <v>854</v>
      </c>
      <c r="C53" s="47">
        <v>10</v>
      </c>
      <c r="D53" s="47">
        <v>350</v>
      </c>
      <c r="E53" s="47" t="s">
        <v>430</v>
      </c>
      <c r="F53" s="47" t="s">
        <v>855</v>
      </c>
      <c r="G53" s="47" t="s">
        <v>856</v>
      </c>
      <c r="H53" s="47" t="s">
        <v>365</v>
      </c>
      <c r="I53" s="47" t="s">
        <v>371</v>
      </c>
      <c r="J53" s="47" t="s">
        <v>576</v>
      </c>
      <c r="K53" s="47" t="s">
        <v>451</v>
      </c>
      <c r="L53" s="47" t="s">
        <v>423</v>
      </c>
      <c r="M53" s="47" t="s">
        <v>857</v>
      </c>
      <c r="N53" s="47" t="s">
        <v>858</v>
      </c>
      <c r="O53" s="47" t="s">
        <v>859</v>
      </c>
      <c r="P53" s="47" t="s">
        <v>860</v>
      </c>
      <c r="Q53" s="47" t="s">
        <v>861</v>
      </c>
      <c r="R53" s="47" t="s">
        <v>862</v>
      </c>
      <c r="S53" s="2"/>
    </row>
    <row r="54" spans="1:19" ht="12" customHeight="1" x14ac:dyDescent="0.2">
      <c r="A54" s="29">
        <v>51</v>
      </c>
      <c r="B54" s="49" t="s">
        <v>863</v>
      </c>
      <c r="C54" s="47">
        <v>15</v>
      </c>
      <c r="D54" s="47">
        <v>350</v>
      </c>
      <c r="E54" s="47" t="s">
        <v>360</v>
      </c>
      <c r="F54" s="47" t="s">
        <v>616</v>
      </c>
      <c r="G54" s="47" t="s">
        <v>864</v>
      </c>
      <c r="H54" s="47" t="s">
        <v>402</v>
      </c>
      <c r="I54" s="47" t="s">
        <v>865</v>
      </c>
      <c r="J54" s="47" t="s">
        <v>743</v>
      </c>
      <c r="K54" s="47" t="s">
        <v>866</v>
      </c>
      <c r="L54" s="47" t="s">
        <v>335</v>
      </c>
      <c r="M54" s="47" t="s">
        <v>867</v>
      </c>
      <c r="N54" s="47" t="s">
        <v>868</v>
      </c>
      <c r="O54" s="47" t="s">
        <v>869</v>
      </c>
      <c r="P54" s="47" t="s">
        <v>870</v>
      </c>
      <c r="Q54" s="47" t="s">
        <v>871</v>
      </c>
      <c r="R54" s="47" t="s">
        <v>872</v>
      </c>
      <c r="S54" s="2"/>
    </row>
    <row r="55" spans="1:19" ht="12" customHeight="1" x14ac:dyDescent="0.2">
      <c r="A55" s="32"/>
      <c r="B55" s="32" t="s">
        <v>7</v>
      </c>
      <c r="C55" s="50">
        <v>736</v>
      </c>
      <c r="D55" s="50">
        <v>19196</v>
      </c>
      <c r="E55" s="50" t="s">
        <v>873</v>
      </c>
      <c r="F55" s="50" t="s">
        <v>874</v>
      </c>
      <c r="G55" s="50" t="s">
        <v>875</v>
      </c>
      <c r="H55" s="50" t="s">
        <v>876</v>
      </c>
      <c r="I55" s="50" t="s">
        <v>877</v>
      </c>
      <c r="J55" s="50" t="s">
        <v>878</v>
      </c>
      <c r="K55" s="50" t="s">
        <v>879</v>
      </c>
      <c r="L55" s="50" t="s">
        <v>880</v>
      </c>
      <c r="M55" s="50" t="s">
        <v>881</v>
      </c>
      <c r="N55" s="50" t="s">
        <v>882</v>
      </c>
      <c r="O55" s="50" t="s">
        <v>883</v>
      </c>
      <c r="P55" s="50" t="s">
        <v>884</v>
      </c>
      <c r="Q55" s="50" t="s">
        <v>885</v>
      </c>
      <c r="R55" s="50" t="s">
        <v>886</v>
      </c>
      <c r="S55" s="10"/>
    </row>
    <row r="56" spans="1:19" ht="12.75" customHeight="1" x14ac:dyDescent="0.2">
      <c r="A56" s="2"/>
      <c r="B56" s="2"/>
      <c r="C56" s="2"/>
      <c r="D56" s="2"/>
      <c r="E56" s="2"/>
      <c r="F56" s="2"/>
      <c r="G56" s="2"/>
      <c r="H56" s="2"/>
      <c r="I56" s="10" t="s">
        <v>62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</sheetData>
  <mergeCells count="4">
    <mergeCell ref="C2:D2"/>
    <mergeCell ref="E2:L2"/>
    <mergeCell ref="M2:R2"/>
    <mergeCell ref="A1:R1"/>
  </mergeCells>
  <pageMargins left="1.45" right="0.7" top="0.25" bottom="0.25" header="0" footer="0"/>
  <pageSetup scale="75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14.42578125" defaultRowHeight="15" customHeight="1" x14ac:dyDescent="0.2"/>
  <cols>
    <col min="1" max="1" width="4.140625" customWidth="1"/>
    <col min="2" max="2" width="30.140625" customWidth="1"/>
    <col min="3" max="4" width="10" customWidth="1"/>
    <col min="5" max="5" width="9.5703125" customWidth="1"/>
    <col min="6" max="6" width="9.140625" customWidth="1"/>
    <col min="7" max="7" width="8.42578125" customWidth="1"/>
    <col min="8" max="8" width="9.140625" customWidth="1"/>
    <col min="9" max="9" width="8" customWidth="1"/>
    <col min="10" max="10" width="9.140625" customWidth="1"/>
    <col min="11" max="11" width="18.42578125" customWidth="1"/>
  </cols>
  <sheetData>
    <row r="1" spans="1:11" ht="12.75" customHeight="1" x14ac:dyDescent="0.2">
      <c r="A1" s="506" t="s">
        <v>887</v>
      </c>
      <c r="B1" s="503"/>
      <c r="C1" s="503"/>
      <c r="D1" s="503"/>
      <c r="E1" s="503"/>
      <c r="F1" s="503"/>
      <c r="G1" s="503"/>
      <c r="H1" s="503"/>
      <c r="I1" s="503"/>
      <c r="J1" s="503"/>
      <c r="K1" s="2"/>
    </row>
    <row r="2" spans="1:11" ht="12.7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2"/>
    </row>
    <row r="3" spans="1:11" ht="12.75" customHeight="1" x14ac:dyDescent="0.2">
      <c r="A3" s="1" t="s">
        <v>888</v>
      </c>
      <c r="B3" s="1"/>
      <c r="C3" s="2"/>
      <c r="D3" s="8"/>
      <c r="E3" s="2"/>
      <c r="F3" s="8"/>
      <c r="G3" s="2"/>
      <c r="H3" s="507" t="s">
        <v>889</v>
      </c>
      <c r="I3" s="503"/>
      <c r="J3" s="503"/>
      <c r="K3" s="2"/>
    </row>
    <row r="4" spans="1:11" ht="12.75" customHeight="1" x14ac:dyDescent="0.2">
      <c r="A4" s="508" t="s">
        <v>2</v>
      </c>
      <c r="B4" s="510" t="s">
        <v>89</v>
      </c>
      <c r="C4" s="481" t="s">
        <v>890</v>
      </c>
      <c r="D4" s="483"/>
      <c r="E4" s="481" t="s">
        <v>891</v>
      </c>
      <c r="F4" s="483"/>
      <c r="G4" s="481" t="s">
        <v>892</v>
      </c>
      <c r="H4" s="483"/>
      <c r="I4" s="481" t="s">
        <v>85</v>
      </c>
      <c r="J4" s="483"/>
      <c r="K4" s="2"/>
    </row>
    <row r="5" spans="1:11" ht="19.5" customHeight="1" x14ac:dyDescent="0.2">
      <c r="A5" s="509"/>
      <c r="B5" s="509"/>
      <c r="C5" s="34" t="s">
        <v>893</v>
      </c>
      <c r="D5" s="24" t="s">
        <v>144</v>
      </c>
      <c r="E5" s="34" t="s">
        <v>893</v>
      </c>
      <c r="F5" s="24" t="s">
        <v>144</v>
      </c>
      <c r="G5" s="34" t="s">
        <v>893</v>
      </c>
      <c r="H5" s="24" t="s">
        <v>144</v>
      </c>
      <c r="I5" s="34" t="s">
        <v>893</v>
      </c>
      <c r="J5" s="24" t="s">
        <v>144</v>
      </c>
      <c r="K5" s="2"/>
    </row>
    <row r="6" spans="1:11" ht="12.75" customHeight="1" x14ac:dyDescent="0.2">
      <c r="A6" s="511" t="s">
        <v>894</v>
      </c>
      <c r="B6" s="512"/>
      <c r="C6" s="512"/>
      <c r="D6" s="512"/>
      <c r="E6" s="512"/>
      <c r="F6" s="512"/>
      <c r="G6" s="512"/>
      <c r="H6" s="512"/>
      <c r="I6" s="512"/>
      <c r="J6" s="513"/>
      <c r="K6" s="2"/>
    </row>
    <row r="7" spans="1:11" ht="12.75" customHeight="1" x14ac:dyDescent="0.2">
      <c r="A7" s="51">
        <v>1</v>
      </c>
      <c r="B7" s="52" t="s">
        <v>9</v>
      </c>
      <c r="C7" s="53">
        <v>2220</v>
      </c>
      <c r="D7" s="53">
        <v>4.93</v>
      </c>
      <c r="E7" s="53">
        <v>3805</v>
      </c>
      <c r="F7" s="53">
        <v>109.67</v>
      </c>
      <c r="G7" s="53">
        <v>2860</v>
      </c>
      <c r="H7" s="53">
        <v>245.02</v>
      </c>
      <c r="I7" s="53">
        <f t="shared" ref="I7:J7" si="0">C7+E7+G7</f>
        <v>8885</v>
      </c>
      <c r="J7" s="53">
        <f t="shared" si="0"/>
        <v>359.62</v>
      </c>
      <c r="K7" s="2"/>
    </row>
    <row r="8" spans="1:11" ht="12.75" customHeight="1" x14ac:dyDescent="0.2">
      <c r="A8" s="51">
        <v>2</v>
      </c>
      <c r="B8" s="52" t="s">
        <v>10</v>
      </c>
      <c r="C8" s="53">
        <v>92213</v>
      </c>
      <c r="D8" s="53">
        <v>84.53</v>
      </c>
      <c r="E8" s="53">
        <v>21286</v>
      </c>
      <c r="F8" s="53">
        <v>326.88</v>
      </c>
      <c r="G8" s="53">
        <v>2731</v>
      </c>
      <c r="H8" s="53">
        <v>143.85</v>
      </c>
      <c r="I8" s="53">
        <f t="shared" ref="I8:J8" si="1">C8+E8+G8</f>
        <v>116230</v>
      </c>
      <c r="J8" s="53">
        <f t="shared" si="1"/>
        <v>555.26</v>
      </c>
      <c r="K8" s="2"/>
    </row>
    <row r="9" spans="1:11" ht="12.75" customHeight="1" x14ac:dyDescent="0.2">
      <c r="A9" s="51">
        <v>3</v>
      </c>
      <c r="B9" s="52" t="s">
        <v>11</v>
      </c>
      <c r="C9" s="53">
        <v>54047</v>
      </c>
      <c r="D9" s="53">
        <v>131.22</v>
      </c>
      <c r="E9" s="53">
        <v>4123</v>
      </c>
      <c r="F9" s="53">
        <v>63.77</v>
      </c>
      <c r="G9" s="53">
        <v>358</v>
      </c>
      <c r="H9" s="53">
        <v>27.53</v>
      </c>
      <c r="I9" s="53">
        <f t="shared" ref="I9:J9" si="2">C9+E9+G9</f>
        <v>58528</v>
      </c>
      <c r="J9" s="53">
        <f t="shared" si="2"/>
        <v>222.52</v>
      </c>
      <c r="K9" s="2"/>
    </row>
    <row r="10" spans="1:11" ht="12.75" customHeight="1" x14ac:dyDescent="0.2">
      <c r="A10" s="51">
        <v>4</v>
      </c>
      <c r="B10" s="52" t="s">
        <v>12</v>
      </c>
      <c r="C10" s="53">
        <v>27928</v>
      </c>
      <c r="D10" s="53">
        <v>36.78</v>
      </c>
      <c r="E10" s="53">
        <v>7477</v>
      </c>
      <c r="F10" s="53">
        <v>186.67</v>
      </c>
      <c r="G10" s="53">
        <v>2164</v>
      </c>
      <c r="H10" s="53">
        <v>177.23</v>
      </c>
      <c r="I10" s="53">
        <f t="shared" ref="I10:J10" si="3">C10+E10+G10</f>
        <v>37569</v>
      </c>
      <c r="J10" s="53">
        <f t="shared" si="3"/>
        <v>400.67999999999995</v>
      </c>
      <c r="K10" s="2"/>
    </row>
    <row r="11" spans="1:11" ht="12.75" customHeight="1" x14ac:dyDescent="0.2">
      <c r="A11" s="51">
        <v>5</v>
      </c>
      <c r="B11" s="52" t="s">
        <v>13</v>
      </c>
      <c r="C11" s="53">
        <v>70805</v>
      </c>
      <c r="D11" s="53">
        <v>64.540000000000006</v>
      </c>
      <c r="E11" s="53">
        <v>15787</v>
      </c>
      <c r="F11" s="53">
        <v>262.99</v>
      </c>
      <c r="G11" s="53">
        <v>3361</v>
      </c>
      <c r="H11" s="53">
        <v>233.65</v>
      </c>
      <c r="I11" s="53">
        <f t="shared" ref="I11:J11" si="4">C11+E11+G11</f>
        <v>89953</v>
      </c>
      <c r="J11" s="53">
        <f t="shared" si="4"/>
        <v>561.18000000000006</v>
      </c>
      <c r="K11" s="2"/>
    </row>
    <row r="12" spans="1:11" ht="12.75" customHeight="1" x14ac:dyDescent="0.2">
      <c r="A12" s="51">
        <v>6</v>
      </c>
      <c r="B12" s="52" t="s">
        <v>14</v>
      </c>
      <c r="C12" s="53">
        <v>42466</v>
      </c>
      <c r="D12" s="53">
        <v>98.42</v>
      </c>
      <c r="E12" s="53">
        <v>2805</v>
      </c>
      <c r="F12" s="53">
        <v>44.01</v>
      </c>
      <c r="G12" s="53">
        <v>283</v>
      </c>
      <c r="H12" s="53">
        <v>19.46</v>
      </c>
      <c r="I12" s="53">
        <f t="shared" ref="I12:J12" si="5">C12+E12+G12</f>
        <v>45554</v>
      </c>
      <c r="J12" s="53">
        <f t="shared" si="5"/>
        <v>161.89000000000001</v>
      </c>
      <c r="K12" s="2"/>
    </row>
    <row r="13" spans="1:11" ht="12.75" customHeight="1" x14ac:dyDescent="0.2">
      <c r="A13" s="51">
        <v>7</v>
      </c>
      <c r="B13" s="52" t="s">
        <v>15</v>
      </c>
      <c r="C13" s="53">
        <v>3103</v>
      </c>
      <c r="D13" s="53">
        <v>3.53</v>
      </c>
      <c r="E13" s="53">
        <v>692</v>
      </c>
      <c r="F13" s="53">
        <v>13.96</v>
      </c>
      <c r="G13" s="53">
        <v>101</v>
      </c>
      <c r="H13" s="53">
        <v>7.47</v>
      </c>
      <c r="I13" s="53">
        <f t="shared" ref="I13:J13" si="6">C13+E13+G13</f>
        <v>3896</v>
      </c>
      <c r="J13" s="53">
        <f t="shared" si="6"/>
        <v>24.96</v>
      </c>
      <c r="K13" s="2"/>
    </row>
    <row r="14" spans="1:11" ht="12.75" customHeight="1" x14ac:dyDescent="0.2">
      <c r="A14" s="51">
        <v>8</v>
      </c>
      <c r="B14" s="52" t="s">
        <v>235</v>
      </c>
      <c r="C14" s="53">
        <v>6429</v>
      </c>
      <c r="D14" s="53">
        <v>2.97</v>
      </c>
      <c r="E14" s="53">
        <v>648</v>
      </c>
      <c r="F14" s="53">
        <v>12.03</v>
      </c>
      <c r="G14" s="53">
        <v>119</v>
      </c>
      <c r="H14" s="53">
        <v>9.09</v>
      </c>
      <c r="I14" s="53">
        <f t="shared" ref="I14:J14" si="7">C14+E14+G14</f>
        <v>7196</v>
      </c>
      <c r="J14" s="53">
        <f t="shared" si="7"/>
        <v>24.09</v>
      </c>
      <c r="K14" s="2"/>
    </row>
    <row r="15" spans="1:11" ht="12.75" customHeight="1" x14ac:dyDescent="0.2">
      <c r="A15" s="51">
        <v>9</v>
      </c>
      <c r="B15" s="52" t="s">
        <v>17</v>
      </c>
      <c r="C15" s="53">
        <v>33999</v>
      </c>
      <c r="D15" s="53">
        <v>33.979999999999997</v>
      </c>
      <c r="E15" s="53">
        <v>6976</v>
      </c>
      <c r="F15" s="53">
        <v>108.57</v>
      </c>
      <c r="G15" s="53">
        <v>2336</v>
      </c>
      <c r="H15" s="53">
        <v>164.76</v>
      </c>
      <c r="I15" s="53">
        <f t="shared" ref="I15:J15" si="8">C15+E15+G15</f>
        <v>43311</v>
      </c>
      <c r="J15" s="53">
        <f t="shared" si="8"/>
        <v>307.30999999999995</v>
      </c>
      <c r="K15" s="2"/>
    </row>
    <row r="16" spans="1:11" ht="12.75" customHeight="1" x14ac:dyDescent="0.2">
      <c r="A16" s="51">
        <v>10</v>
      </c>
      <c r="B16" s="52" t="s">
        <v>18</v>
      </c>
      <c r="C16" s="53">
        <v>124226</v>
      </c>
      <c r="D16" s="53">
        <v>137.04</v>
      </c>
      <c r="E16" s="53">
        <v>24304</v>
      </c>
      <c r="F16" s="53">
        <v>733</v>
      </c>
      <c r="G16" s="53">
        <v>17530</v>
      </c>
      <c r="H16" s="53">
        <v>1303.2</v>
      </c>
      <c r="I16" s="53">
        <f t="shared" ref="I16:J16" si="9">C16+E16+G16</f>
        <v>166060</v>
      </c>
      <c r="J16" s="53">
        <f t="shared" si="9"/>
        <v>2173.2399999999998</v>
      </c>
      <c r="K16" s="2"/>
    </row>
    <row r="17" spans="1:11" ht="12.75" customHeight="1" x14ac:dyDescent="0.2">
      <c r="A17" s="51">
        <v>11</v>
      </c>
      <c r="B17" s="52" t="s">
        <v>19</v>
      </c>
      <c r="C17" s="53">
        <v>15275</v>
      </c>
      <c r="D17" s="53">
        <v>11.19</v>
      </c>
      <c r="E17" s="53">
        <v>2598</v>
      </c>
      <c r="F17" s="53">
        <v>38.369999999999997</v>
      </c>
      <c r="G17" s="53">
        <v>570</v>
      </c>
      <c r="H17" s="53">
        <v>41.65</v>
      </c>
      <c r="I17" s="53">
        <f t="shared" ref="I17:J17" si="10">C17+E17+G17</f>
        <v>18443</v>
      </c>
      <c r="J17" s="53">
        <f t="shared" si="10"/>
        <v>91.21</v>
      </c>
      <c r="K17" s="2"/>
    </row>
    <row r="18" spans="1:11" ht="12.75" customHeight="1" x14ac:dyDescent="0.2">
      <c r="A18" s="51">
        <v>12</v>
      </c>
      <c r="B18" s="52" t="s">
        <v>20</v>
      </c>
      <c r="C18" s="53">
        <v>32090</v>
      </c>
      <c r="D18" s="53">
        <v>25.53</v>
      </c>
      <c r="E18" s="53">
        <v>6449</v>
      </c>
      <c r="F18" s="53">
        <v>109.28</v>
      </c>
      <c r="G18" s="53">
        <v>1642</v>
      </c>
      <c r="H18" s="53">
        <v>108.5</v>
      </c>
      <c r="I18" s="53">
        <f t="shared" ref="I18:J18" si="11">C18+E18+G18</f>
        <v>40181</v>
      </c>
      <c r="J18" s="53">
        <f t="shared" si="11"/>
        <v>243.31</v>
      </c>
      <c r="K18" s="2"/>
    </row>
    <row r="19" spans="1:11" ht="12.75" customHeight="1" x14ac:dyDescent="0.2">
      <c r="A19" s="54"/>
      <c r="B19" s="55" t="s">
        <v>292</v>
      </c>
      <c r="C19" s="56">
        <f t="shared" ref="C19:J19" si="12">SUM(C7:C18)</f>
        <v>504801</v>
      </c>
      <c r="D19" s="56">
        <f t="shared" si="12"/>
        <v>634.66000000000008</v>
      </c>
      <c r="E19" s="56">
        <f t="shared" si="12"/>
        <v>96950</v>
      </c>
      <c r="F19" s="56">
        <f t="shared" si="12"/>
        <v>2009.1999999999998</v>
      </c>
      <c r="G19" s="56">
        <f t="shared" si="12"/>
        <v>34055</v>
      </c>
      <c r="H19" s="56">
        <f t="shared" si="12"/>
        <v>2481.4100000000003</v>
      </c>
      <c r="I19" s="56">
        <f t="shared" si="12"/>
        <v>635806</v>
      </c>
      <c r="J19" s="56">
        <f t="shared" si="12"/>
        <v>5125.2700000000004</v>
      </c>
      <c r="K19" s="2"/>
    </row>
    <row r="20" spans="1:11" ht="12.75" customHeight="1" x14ac:dyDescent="0.2">
      <c r="A20" s="514" t="s">
        <v>895</v>
      </c>
      <c r="B20" s="482"/>
      <c r="C20" s="482"/>
      <c r="D20" s="482"/>
      <c r="E20" s="482"/>
      <c r="F20" s="482"/>
      <c r="G20" s="482"/>
      <c r="H20" s="482"/>
      <c r="I20" s="482"/>
      <c r="J20" s="483"/>
      <c r="K20" s="2"/>
    </row>
    <row r="21" spans="1:11" ht="12.75" customHeight="1" x14ac:dyDescent="0.2">
      <c r="A21" s="51">
        <v>13</v>
      </c>
      <c r="B21" s="52" t="s">
        <v>22</v>
      </c>
      <c r="C21" s="53">
        <v>43586</v>
      </c>
      <c r="D21" s="53">
        <v>158.69999999999999</v>
      </c>
      <c r="E21" s="53">
        <v>350</v>
      </c>
      <c r="F21" s="53">
        <v>10.77</v>
      </c>
      <c r="G21" s="53">
        <v>303</v>
      </c>
      <c r="H21" s="53">
        <v>25.24</v>
      </c>
      <c r="I21" s="53">
        <f t="shared" ref="I21:J21" si="13">C21+E21+G21</f>
        <v>44239</v>
      </c>
      <c r="J21" s="53">
        <f t="shared" si="13"/>
        <v>194.71</v>
      </c>
      <c r="K21" s="2"/>
    </row>
    <row r="22" spans="1:11" ht="12.75" customHeight="1" x14ac:dyDescent="0.2">
      <c r="A22" s="51">
        <v>14</v>
      </c>
      <c r="B22" s="52" t="s">
        <v>23</v>
      </c>
      <c r="C22" s="53">
        <v>146897</v>
      </c>
      <c r="D22" s="53">
        <v>508.55</v>
      </c>
      <c r="E22" s="53">
        <v>103552</v>
      </c>
      <c r="F22" s="53">
        <v>1009.09</v>
      </c>
      <c r="G22" s="53">
        <v>1271</v>
      </c>
      <c r="H22" s="53">
        <v>87.31</v>
      </c>
      <c r="I22" s="53">
        <f t="shared" ref="I22:J22" si="14">C22+E22+G22</f>
        <v>251720</v>
      </c>
      <c r="J22" s="53">
        <f t="shared" si="14"/>
        <v>1604.95</v>
      </c>
      <c r="K22" s="2"/>
    </row>
    <row r="23" spans="1:11" ht="12.75" customHeight="1" x14ac:dyDescent="0.2">
      <c r="A23" s="51">
        <v>15</v>
      </c>
      <c r="B23" s="52" t="s">
        <v>257</v>
      </c>
      <c r="C23" s="53">
        <v>21</v>
      </c>
      <c r="D23" s="53">
        <v>0.03</v>
      </c>
      <c r="E23" s="53">
        <v>813</v>
      </c>
      <c r="F23" s="53">
        <v>27.74</v>
      </c>
      <c r="G23" s="53">
        <v>342</v>
      </c>
      <c r="H23" s="53">
        <v>19.829999999999998</v>
      </c>
      <c r="I23" s="53">
        <f t="shared" ref="I23:J23" si="15">C23+E23+G23</f>
        <v>1176</v>
      </c>
      <c r="J23" s="53">
        <f t="shared" si="15"/>
        <v>47.599999999999994</v>
      </c>
      <c r="K23" s="2"/>
    </row>
    <row r="24" spans="1:11" ht="12.75" customHeight="1" x14ac:dyDescent="0.2">
      <c r="A24" s="51">
        <v>16</v>
      </c>
      <c r="B24" s="52" t="s">
        <v>896</v>
      </c>
      <c r="C24" s="53">
        <v>0</v>
      </c>
      <c r="D24" s="53">
        <v>0</v>
      </c>
      <c r="E24" s="53">
        <v>1</v>
      </c>
      <c r="F24" s="53">
        <v>0.02</v>
      </c>
      <c r="G24" s="53">
        <v>0</v>
      </c>
      <c r="H24" s="53">
        <v>0</v>
      </c>
      <c r="I24" s="53">
        <f t="shared" ref="I24:J24" si="16">C24+E24+G24</f>
        <v>1</v>
      </c>
      <c r="J24" s="53">
        <f t="shared" si="16"/>
        <v>0.02</v>
      </c>
      <c r="K24" s="2"/>
    </row>
    <row r="25" spans="1:11" ht="12.75" customHeight="1" x14ac:dyDescent="0.2">
      <c r="A25" s="51">
        <v>17</v>
      </c>
      <c r="B25" s="52" t="s">
        <v>897</v>
      </c>
      <c r="C25" s="53">
        <v>20</v>
      </c>
      <c r="D25" s="53">
        <v>0.04</v>
      </c>
      <c r="E25" s="53">
        <v>13</v>
      </c>
      <c r="F25" s="53">
        <v>0.31</v>
      </c>
      <c r="G25" s="53">
        <v>1</v>
      </c>
      <c r="H25" s="53">
        <v>0.1</v>
      </c>
      <c r="I25" s="53">
        <f t="shared" ref="I25:J25" si="17">C25+E25+G25</f>
        <v>34</v>
      </c>
      <c r="J25" s="53">
        <f t="shared" si="17"/>
        <v>0.44999999999999996</v>
      </c>
      <c r="K25" s="2"/>
    </row>
    <row r="26" spans="1:11" ht="12.75" customHeight="1" x14ac:dyDescent="0.2">
      <c r="A26" s="51">
        <v>18</v>
      </c>
      <c r="B26" s="52" t="s">
        <v>29</v>
      </c>
      <c r="C26" s="53">
        <v>32742</v>
      </c>
      <c r="D26" s="53">
        <v>91.33</v>
      </c>
      <c r="E26" s="53">
        <v>1543</v>
      </c>
      <c r="F26" s="53">
        <v>36.4</v>
      </c>
      <c r="G26" s="53">
        <v>955</v>
      </c>
      <c r="H26" s="53">
        <v>56.78</v>
      </c>
      <c r="I26" s="53">
        <f t="shared" ref="I26:J26" si="18">C26+E26+G26</f>
        <v>35240</v>
      </c>
      <c r="J26" s="53">
        <f t="shared" si="18"/>
        <v>184.51</v>
      </c>
      <c r="K26" s="2"/>
    </row>
    <row r="27" spans="1:11" ht="12.75" customHeight="1" x14ac:dyDescent="0.2">
      <c r="A27" s="51">
        <v>19</v>
      </c>
      <c r="B27" s="52" t="s">
        <v>30</v>
      </c>
      <c r="C27" s="53">
        <v>142</v>
      </c>
      <c r="D27" s="53">
        <v>0.55000000000000004</v>
      </c>
      <c r="E27" s="53">
        <v>4157</v>
      </c>
      <c r="F27" s="53">
        <v>141.91</v>
      </c>
      <c r="G27" s="53">
        <v>1829</v>
      </c>
      <c r="H27" s="53">
        <v>110.89</v>
      </c>
      <c r="I27" s="53">
        <f t="shared" ref="I27:J27" si="19">C27+E27+G27</f>
        <v>6128</v>
      </c>
      <c r="J27" s="53">
        <f t="shared" si="19"/>
        <v>253.35000000000002</v>
      </c>
      <c r="K27" s="2"/>
    </row>
    <row r="28" spans="1:11" ht="12.75" customHeight="1" x14ac:dyDescent="0.2">
      <c r="A28" s="51">
        <v>20</v>
      </c>
      <c r="B28" s="52" t="s">
        <v>898</v>
      </c>
      <c r="C28" s="53">
        <v>4867</v>
      </c>
      <c r="D28" s="53">
        <v>11.8</v>
      </c>
      <c r="E28" s="53">
        <v>1888</v>
      </c>
      <c r="F28" s="53">
        <v>18.97</v>
      </c>
      <c r="G28" s="53">
        <v>1201</v>
      </c>
      <c r="H28" s="53">
        <v>39.35</v>
      </c>
      <c r="I28" s="53">
        <f t="shared" ref="I28:J28" si="20">C28+E28+G28</f>
        <v>7956</v>
      </c>
      <c r="J28" s="53">
        <f t="shared" si="20"/>
        <v>70.12</v>
      </c>
      <c r="K28" s="2"/>
    </row>
    <row r="29" spans="1:11" ht="12.75" customHeight="1" x14ac:dyDescent="0.2">
      <c r="A29" s="51">
        <v>21</v>
      </c>
      <c r="B29" s="52" t="s">
        <v>899</v>
      </c>
      <c r="C29" s="53">
        <v>55104</v>
      </c>
      <c r="D29" s="53">
        <v>185.61</v>
      </c>
      <c r="E29" s="53">
        <v>28988</v>
      </c>
      <c r="F29" s="53">
        <v>329.45</v>
      </c>
      <c r="G29" s="53">
        <v>549</v>
      </c>
      <c r="H29" s="53">
        <v>32.31</v>
      </c>
      <c r="I29" s="53">
        <f t="shared" ref="I29:J29" si="21">C29+E29+G29</f>
        <v>84641</v>
      </c>
      <c r="J29" s="53">
        <f t="shared" si="21"/>
        <v>547.36999999999989</v>
      </c>
      <c r="K29" s="2"/>
    </row>
    <row r="30" spans="1:11" ht="12.75" customHeight="1" x14ac:dyDescent="0.2">
      <c r="A30" s="51">
        <v>22</v>
      </c>
      <c r="B30" s="52" t="s">
        <v>900</v>
      </c>
      <c r="C30" s="53">
        <v>420686</v>
      </c>
      <c r="D30" s="53">
        <v>973.5</v>
      </c>
      <c r="E30" s="53">
        <v>57969</v>
      </c>
      <c r="F30" s="53">
        <v>566.21</v>
      </c>
      <c r="G30" s="53">
        <v>4787</v>
      </c>
      <c r="H30" s="53">
        <v>218.85</v>
      </c>
      <c r="I30" s="53">
        <f t="shared" ref="I30:J30" si="22">C30+E30+G30</f>
        <v>483442</v>
      </c>
      <c r="J30" s="53">
        <f t="shared" si="22"/>
        <v>1758.56</v>
      </c>
      <c r="K30" s="2"/>
    </row>
    <row r="31" spans="1:11" ht="12.75" customHeight="1" x14ac:dyDescent="0.2">
      <c r="A31" s="51">
        <v>23</v>
      </c>
      <c r="B31" s="52" t="s">
        <v>901</v>
      </c>
      <c r="C31" s="53">
        <v>33</v>
      </c>
      <c r="D31" s="53">
        <v>0.05</v>
      </c>
      <c r="E31" s="53">
        <v>86</v>
      </c>
      <c r="F31" s="53">
        <v>1.98</v>
      </c>
      <c r="G31" s="53">
        <v>16</v>
      </c>
      <c r="H31" s="53">
        <v>1.19</v>
      </c>
      <c r="I31" s="53">
        <f t="shared" ref="I31:J31" si="23">C31+E31+G31</f>
        <v>135</v>
      </c>
      <c r="J31" s="53">
        <f t="shared" si="23"/>
        <v>3.2199999999999998</v>
      </c>
      <c r="K31" s="2"/>
    </row>
    <row r="32" spans="1:11" ht="12.75" customHeight="1" x14ac:dyDescent="0.2">
      <c r="A32" s="51">
        <v>24</v>
      </c>
      <c r="B32" s="52" t="s">
        <v>902</v>
      </c>
      <c r="C32" s="53">
        <v>42</v>
      </c>
      <c r="D32" s="53">
        <v>0.05</v>
      </c>
      <c r="E32" s="53">
        <v>47</v>
      </c>
      <c r="F32" s="53">
        <v>0.64</v>
      </c>
      <c r="G32" s="53">
        <v>31</v>
      </c>
      <c r="H32" s="53">
        <v>0.62</v>
      </c>
      <c r="I32" s="53">
        <f t="shared" ref="I32:J32" si="24">C32+E32+G32</f>
        <v>120</v>
      </c>
      <c r="J32" s="53">
        <f t="shared" si="24"/>
        <v>1.31</v>
      </c>
      <c r="K32" s="2"/>
    </row>
    <row r="33" spans="1:11" ht="12.75" customHeight="1" x14ac:dyDescent="0.2">
      <c r="A33" s="51">
        <v>25</v>
      </c>
      <c r="B33" s="52" t="s">
        <v>37</v>
      </c>
      <c r="C33" s="53">
        <v>38240</v>
      </c>
      <c r="D33" s="53">
        <v>131.63999999999999</v>
      </c>
      <c r="E33" s="53">
        <v>3039</v>
      </c>
      <c r="F33" s="53">
        <v>10.59</v>
      </c>
      <c r="G33" s="53">
        <v>47</v>
      </c>
      <c r="H33" s="53">
        <v>0.93</v>
      </c>
      <c r="I33" s="53">
        <f t="shared" ref="I33:J33" si="25">C33+E33+G33</f>
        <v>41326</v>
      </c>
      <c r="J33" s="53">
        <f t="shared" si="25"/>
        <v>143.16</v>
      </c>
      <c r="K33" s="2"/>
    </row>
    <row r="34" spans="1:11" ht="12.75" customHeight="1" x14ac:dyDescent="0.2">
      <c r="A34" s="51">
        <v>26</v>
      </c>
      <c r="B34" s="52" t="s">
        <v>254</v>
      </c>
      <c r="C34" s="53">
        <v>7607</v>
      </c>
      <c r="D34" s="53">
        <v>12.58</v>
      </c>
      <c r="E34" s="53">
        <v>104</v>
      </c>
      <c r="F34" s="53">
        <v>3.28</v>
      </c>
      <c r="G34" s="53">
        <v>39</v>
      </c>
      <c r="H34" s="53">
        <v>2.6</v>
      </c>
      <c r="I34" s="53">
        <f t="shared" ref="I34:J34" si="26">C34+E34+G34</f>
        <v>7750</v>
      </c>
      <c r="J34" s="53">
        <f t="shared" si="26"/>
        <v>18.46</v>
      </c>
      <c r="K34" s="2"/>
    </row>
    <row r="35" spans="1:11" ht="12.75" customHeight="1" x14ac:dyDescent="0.2">
      <c r="A35" s="57">
        <v>27</v>
      </c>
      <c r="B35" s="58" t="s">
        <v>43</v>
      </c>
      <c r="C35" s="59">
        <v>46655</v>
      </c>
      <c r="D35" s="59">
        <v>156.63999999999999</v>
      </c>
      <c r="E35" s="59">
        <v>11</v>
      </c>
      <c r="F35" s="59">
        <v>0.06</v>
      </c>
      <c r="G35" s="59">
        <v>0</v>
      </c>
      <c r="H35" s="59">
        <v>0</v>
      </c>
      <c r="I35" s="53">
        <f t="shared" ref="I35:J35" si="27">C35+E35+G35</f>
        <v>46666</v>
      </c>
      <c r="J35" s="53">
        <f t="shared" si="27"/>
        <v>156.69999999999999</v>
      </c>
      <c r="K35" s="2"/>
    </row>
    <row r="36" spans="1:11" ht="12.75" customHeight="1" x14ac:dyDescent="0.2">
      <c r="A36" s="60"/>
      <c r="B36" s="61" t="s">
        <v>306</v>
      </c>
      <c r="C36" s="62">
        <f t="shared" ref="C36:J36" si="28">SUM(C21:C35)</f>
        <v>796642</v>
      </c>
      <c r="D36" s="62">
        <f t="shared" si="28"/>
        <v>2231.0699999999997</v>
      </c>
      <c r="E36" s="62">
        <f t="shared" si="28"/>
        <v>202561</v>
      </c>
      <c r="F36" s="62">
        <f t="shared" si="28"/>
        <v>2157.42</v>
      </c>
      <c r="G36" s="62">
        <f t="shared" si="28"/>
        <v>11371</v>
      </c>
      <c r="H36" s="62">
        <f t="shared" si="28"/>
        <v>596</v>
      </c>
      <c r="I36" s="62">
        <f t="shared" si="28"/>
        <v>1010574</v>
      </c>
      <c r="J36" s="62">
        <f t="shared" si="28"/>
        <v>4984.49</v>
      </c>
      <c r="K36" s="2"/>
    </row>
    <row r="37" spans="1:11" ht="12.75" customHeight="1" x14ac:dyDescent="0.2">
      <c r="A37" s="505" t="s">
        <v>903</v>
      </c>
      <c r="B37" s="482"/>
      <c r="C37" s="482"/>
      <c r="D37" s="482"/>
      <c r="E37" s="482"/>
      <c r="F37" s="482"/>
      <c r="G37" s="482"/>
      <c r="H37" s="482"/>
      <c r="I37" s="482"/>
      <c r="J37" s="483"/>
      <c r="K37" s="2"/>
    </row>
    <row r="38" spans="1:11" ht="12.75" customHeight="1" x14ac:dyDescent="0.2">
      <c r="A38" s="24">
        <v>28</v>
      </c>
      <c r="B38" s="63" t="s">
        <v>904</v>
      </c>
      <c r="C38" s="60">
        <v>73015</v>
      </c>
      <c r="D38" s="60">
        <v>106.39</v>
      </c>
      <c r="E38" s="60">
        <v>28043</v>
      </c>
      <c r="F38" s="60">
        <v>403.41</v>
      </c>
      <c r="G38" s="60">
        <v>1790</v>
      </c>
      <c r="H38" s="60">
        <v>118.71</v>
      </c>
      <c r="I38" s="64">
        <f t="shared" ref="I38:J38" si="29">C38+E38+G38</f>
        <v>102848</v>
      </c>
      <c r="J38" s="64">
        <f t="shared" si="29"/>
        <v>628.51</v>
      </c>
      <c r="K38" s="2"/>
    </row>
    <row r="39" spans="1:11" ht="12.75" customHeight="1" x14ac:dyDescent="0.2">
      <c r="A39" s="65">
        <v>29</v>
      </c>
      <c r="B39" s="63" t="s">
        <v>308</v>
      </c>
      <c r="C39" s="60">
        <v>5819</v>
      </c>
      <c r="D39" s="60">
        <v>19.61</v>
      </c>
      <c r="E39" s="60">
        <v>1894</v>
      </c>
      <c r="F39" s="60">
        <v>31.59</v>
      </c>
      <c r="G39" s="60">
        <v>122</v>
      </c>
      <c r="H39" s="60">
        <v>8.7100000000000009</v>
      </c>
      <c r="I39" s="60">
        <f t="shared" ref="I39:J39" si="30">C39+E39+G39</f>
        <v>7835</v>
      </c>
      <c r="J39" s="60">
        <f t="shared" si="30"/>
        <v>59.910000000000004</v>
      </c>
      <c r="K39" s="2"/>
    </row>
    <row r="40" spans="1:11" ht="12.75" customHeight="1" x14ac:dyDescent="0.2">
      <c r="A40" s="65"/>
      <c r="B40" s="61" t="s">
        <v>309</v>
      </c>
      <c r="C40" s="62">
        <f t="shared" ref="C40:J40" si="31">C39+C38</f>
        <v>78834</v>
      </c>
      <c r="D40" s="62">
        <f t="shared" si="31"/>
        <v>126</v>
      </c>
      <c r="E40" s="62">
        <f t="shared" si="31"/>
        <v>29937</v>
      </c>
      <c r="F40" s="62">
        <f t="shared" si="31"/>
        <v>435</v>
      </c>
      <c r="G40" s="62">
        <f t="shared" si="31"/>
        <v>1912</v>
      </c>
      <c r="H40" s="62">
        <f t="shared" si="31"/>
        <v>127.41999999999999</v>
      </c>
      <c r="I40" s="62">
        <f t="shared" si="31"/>
        <v>110683</v>
      </c>
      <c r="J40" s="62">
        <f t="shared" si="31"/>
        <v>688.42</v>
      </c>
      <c r="K40" s="2"/>
    </row>
    <row r="41" spans="1:11" ht="12.75" customHeight="1" x14ac:dyDescent="0.2">
      <c r="A41" s="65">
        <v>30</v>
      </c>
      <c r="B41" s="20" t="s">
        <v>56</v>
      </c>
      <c r="C41" s="20">
        <v>43095</v>
      </c>
      <c r="D41" s="20">
        <v>131.32</v>
      </c>
      <c r="E41" s="20">
        <v>80</v>
      </c>
      <c r="F41" s="20">
        <v>1.25</v>
      </c>
      <c r="G41" s="20">
        <v>68</v>
      </c>
      <c r="H41" s="20">
        <v>4.91</v>
      </c>
      <c r="I41" s="20">
        <f t="shared" ref="I41:J41" si="32">C41+E41+G41</f>
        <v>43243</v>
      </c>
      <c r="J41" s="20">
        <f t="shared" si="32"/>
        <v>137.47999999999999</v>
      </c>
      <c r="K41" s="2"/>
    </row>
    <row r="42" spans="1:11" ht="12.75" customHeight="1" x14ac:dyDescent="0.2">
      <c r="A42" s="65">
        <v>31</v>
      </c>
      <c r="B42" s="63" t="s">
        <v>58</v>
      </c>
      <c r="C42" s="60">
        <v>33665</v>
      </c>
      <c r="D42" s="60">
        <v>110.46</v>
      </c>
      <c r="E42" s="60">
        <v>6123</v>
      </c>
      <c r="F42" s="60">
        <v>39.85</v>
      </c>
      <c r="G42" s="60">
        <v>71</v>
      </c>
      <c r="H42" s="60">
        <v>5.01</v>
      </c>
      <c r="I42" s="20">
        <f t="shared" ref="I42:J42" si="33">C42+E42+G42</f>
        <v>39859</v>
      </c>
      <c r="J42" s="20">
        <f t="shared" si="33"/>
        <v>155.32</v>
      </c>
      <c r="K42" s="2"/>
    </row>
    <row r="43" spans="1:11" ht="12.75" customHeight="1" x14ac:dyDescent="0.2">
      <c r="A43" s="65">
        <v>32</v>
      </c>
      <c r="B43" s="20" t="s">
        <v>54</v>
      </c>
      <c r="C43" s="20">
        <v>42679</v>
      </c>
      <c r="D43" s="20">
        <v>132.69999999999999</v>
      </c>
      <c r="E43" s="20">
        <v>0</v>
      </c>
      <c r="F43" s="20">
        <v>0</v>
      </c>
      <c r="G43" s="20">
        <v>0</v>
      </c>
      <c r="H43" s="20">
        <v>0</v>
      </c>
      <c r="I43" s="20">
        <f t="shared" ref="I43:J43" si="34">C43+E43+G43</f>
        <v>42679</v>
      </c>
      <c r="J43" s="20">
        <f t="shared" si="34"/>
        <v>132.69999999999999</v>
      </c>
      <c r="K43" s="2"/>
    </row>
    <row r="44" spans="1:11" ht="12.75" customHeight="1" x14ac:dyDescent="0.2">
      <c r="A44" s="65">
        <v>33</v>
      </c>
      <c r="B44" s="20" t="s">
        <v>57</v>
      </c>
      <c r="C44" s="20">
        <v>20156</v>
      </c>
      <c r="D44" s="20">
        <v>72.19</v>
      </c>
      <c r="E44" s="20">
        <v>4259</v>
      </c>
      <c r="F44" s="20">
        <v>32.83</v>
      </c>
      <c r="G44" s="20">
        <v>0</v>
      </c>
      <c r="H44" s="20">
        <v>0</v>
      </c>
      <c r="I44" s="20">
        <f t="shared" ref="I44:J44" si="35">C44+E44+G44</f>
        <v>24415</v>
      </c>
      <c r="J44" s="20">
        <f t="shared" si="35"/>
        <v>105.02</v>
      </c>
      <c r="K44" s="2"/>
    </row>
    <row r="45" spans="1:11" ht="12.75" customHeight="1" x14ac:dyDescent="0.2">
      <c r="A45" s="65">
        <v>34</v>
      </c>
      <c r="B45" s="30" t="s">
        <v>905</v>
      </c>
      <c r="C45" s="30">
        <v>47</v>
      </c>
      <c r="D45" s="20">
        <v>0.21</v>
      </c>
      <c r="E45" s="30">
        <v>204</v>
      </c>
      <c r="F45" s="20">
        <v>2.13</v>
      </c>
      <c r="G45" s="30">
        <v>0</v>
      </c>
      <c r="H45" s="20">
        <v>0</v>
      </c>
      <c r="I45" s="20">
        <f t="shared" ref="I45:J45" si="36">C45+E45+G45</f>
        <v>251</v>
      </c>
      <c r="J45" s="20">
        <f t="shared" si="36"/>
        <v>2.34</v>
      </c>
      <c r="K45" s="2"/>
    </row>
    <row r="46" spans="1:11" ht="12.75" customHeight="1" x14ac:dyDescent="0.2">
      <c r="A46" s="65">
        <v>35</v>
      </c>
      <c r="B46" s="30" t="s">
        <v>52</v>
      </c>
      <c r="C46" s="30">
        <v>23990</v>
      </c>
      <c r="D46" s="20">
        <v>75.53</v>
      </c>
      <c r="E46" s="30">
        <v>0</v>
      </c>
      <c r="F46" s="20">
        <v>0</v>
      </c>
      <c r="G46" s="30">
        <v>0</v>
      </c>
      <c r="H46" s="20">
        <v>0</v>
      </c>
      <c r="I46" s="20">
        <f t="shared" ref="I46:J46" si="37">C46+E46+G46</f>
        <v>23990</v>
      </c>
      <c r="J46" s="20">
        <f t="shared" si="37"/>
        <v>75.53</v>
      </c>
      <c r="K46" s="2"/>
    </row>
    <row r="47" spans="1:11" ht="12.75" customHeight="1" x14ac:dyDescent="0.2">
      <c r="A47" s="65">
        <v>36</v>
      </c>
      <c r="B47" s="30" t="s">
        <v>906</v>
      </c>
      <c r="C47" s="30">
        <v>504</v>
      </c>
      <c r="D47" s="20">
        <v>1.34</v>
      </c>
      <c r="E47" s="30">
        <v>8848</v>
      </c>
      <c r="F47" s="20">
        <v>234.05</v>
      </c>
      <c r="G47" s="30">
        <v>2928</v>
      </c>
      <c r="H47" s="20">
        <v>198.13</v>
      </c>
      <c r="I47" s="20">
        <f t="shared" ref="I47:J47" si="38">C47+E47+G47</f>
        <v>12280</v>
      </c>
      <c r="J47" s="20">
        <f t="shared" si="38"/>
        <v>433.52</v>
      </c>
      <c r="K47" s="2"/>
    </row>
    <row r="48" spans="1:11" ht="12.75" customHeight="1" x14ac:dyDescent="0.2">
      <c r="A48" s="65">
        <v>37</v>
      </c>
      <c r="B48" s="30" t="s">
        <v>907</v>
      </c>
      <c r="C48" s="30">
        <v>65341</v>
      </c>
      <c r="D48" s="20">
        <v>222.46</v>
      </c>
      <c r="E48" s="30">
        <v>4421</v>
      </c>
      <c r="F48" s="20">
        <v>26.69</v>
      </c>
      <c r="G48" s="30">
        <v>1</v>
      </c>
      <c r="H48" s="20">
        <v>0.1</v>
      </c>
      <c r="I48" s="20">
        <f t="shared" ref="I48:J48" si="39">C48+E48+G48</f>
        <v>69763</v>
      </c>
      <c r="J48" s="20">
        <f t="shared" si="39"/>
        <v>249.25</v>
      </c>
      <c r="K48" s="2"/>
    </row>
    <row r="49" spans="1:11" ht="12.75" customHeight="1" x14ac:dyDescent="0.2">
      <c r="A49" s="32"/>
      <c r="B49" s="32" t="s">
        <v>908</v>
      </c>
      <c r="C49" s="22">
        <f t="shared" ref="C49:H49" si="40">SUM(C41:C48)</f>
        <v>229477</v>
      </c>
      <c r="D49" s="22">
        <f t="shared" si="40"/>
        <v>746.21</v>
      </c>
      <c r="E49" s="22">
        <f t="shared" si="40"/>
        <v>23935</v>
      </c>
      <c r="F49" s="22">
        <f t="shared" si="40"/>
        <v>336.8</v>
      </c>
      <c r="G49" s="22">
        <f t="shared" si="40"/>
        <v>3068</v>
      </c>
      <c r="H49" s="22">
        <f t="shared" si="40"/>
        <v>208.14999999999998</v>
      </c>
      <c r="I49" s="22">
        <f t="shared" ref="I49:J49" si="41">C49+E49+G49</f>
        <v>256480</v>
      </c>
      <c r="J49" s="22">
        <f t="shared" si="41"/>
        <v>1291.1599999999999</v>
      </c>
      <c r="K49" s="10"/>
    </row>
    <row r="50" spans="1:11" ht="12.75" customHeight="1" x14ac:dyDescent="0.2">
      <c r="A50" s="32"/>
      <c r="B50" s="32" t="s">
        <v>310</v>
      </c>
      <c r="C50" s="22">
        <f t="shared" ref="C50:H50" si="42">C49+C40+C36+C19</f>
        <v>1609754</v>
      </c>
      <c r="D50" s="22">
        <f t="shared" si="42"/>
        <v>3737.9399999999996</v>
      </c>
      <c r="E50" s="22">
        <f t="shared" si="42"/>
        <v>353383</v>
      </c>
      <c r="F50" s="22">
        <f t="shared" si="42"/>
        <v>4938.42</v>
      </c>
      <c r="G50" s="22">
        <f t="shared" si="42"/>
        <v>50406</v>
      </c>
      <c r="H50" s="22">
        <f t="shared" si="42"/>
        <v>3412.9800000000005</v>
      </c>
      <c r="I50" s="22">
        <f t="shared" ref="I50:J50" si="43">C50+E50+G50</f>
        <v>2013543</v>
      </c>
      <c r="J50" s="22">
        <f t="shared" si="43"/>
        <v>12089.34</v>
      </c>
      <c r="K50" s="10"/>
    </row>
    <row r="51" spans="1:11" ht="12.75" customHeight="1" x14ac:dyDescent="0.2">
      <c r="A51" s="2"/>
      <c r="B51" s="2"/>
      <c r="C51" s="2"/>
      <c r="D51" s="8"/>
      <c r="E51" s="2" t="s">
        <v>164</v>
      </c>
      <c r="F51" s="8"/>
      <c r="G51" s="2"/>
      <c r="H51" s="8"/>
      <c r="I51" s="2"/>
      <c r="J51" s="8"/>
      <c r="K51" s="2"/>
    </row>
    <row r="52" spans="1:11" ht="12.75" customHeight="1" x14ac:dyDescent="0.2">
      <c r="A52" s="2"/>
      <c r="B52" s="2"/>
      <c r="C52" s="2"/>
      <c r="D52" s="8"/>
      <c r="E52" s="2"/>
      <c r="F52" s="8"/>
      <c r="G52" s="2"/>
      <c r="H52" s="8"/>
      <c r="I52" s="2"/>
      <c r="J52" s="8"/>
      <c r="K52" s="2"/>
    </row>
    <row r="53" spans="1:11" ht="12.75" customHeight="1" x14ac:dyDescent="0.2">
      <c r="A53" s="2"/>
      <c r="B53" s="2"/>
      <c r="C53" s="2"/>
      <c r="D53" s="8"/>
      <c r="E53" s="2"/>
      <c r="F53" s="8"/>
      <c r="G53" s="2"/>
      <c r="H53" s="8"/>
      <c r="I53" s="2"/>
      <c r="J53" s="8"/>
      <c r="K53" s="2"/>
    </row>
    <row r="54" spans="1:11" ht="12.75" customHeight="1" x14ac:dyDescent="0.2">
      <c r="A54" s="2"/>
      <c r="B54" s="2"/>
      <c r="C54" s="2"/>
      <c r="D54" s="8"/>
      <c r="E54" s="2"/>
      <c r="F54" s="8"/>
      <c r="G54" s="2"/>
      <c r="H54" s="8"/>
      <c r="I54" s="2"/>
      <c r="J54" s="8"/>
      <c r="K54" s="2"/>
    </row>
    <row r="55" spans="1:11" ht="12.75" customHeight="1" x14ac:dyDescent="0.2">
      <c r="A55" s="2"/>
      <c r="B55" s="2"/>
      <c r="C55" s="2"/>
      <c r="D55" s="8"/>
      <c r="E55" s="2"/>
      <c r="F55" s="8"/>
      <c r="G55" s="2"/>
      <c r="H55" s="8"/>
      <c r="I55" s="2"/>
      <c r="J55" s="8"/>
      <c r="K55" s="2"/>
    </row>
    <row r="56" spans="1:11" ht="12.75" customHeight="1" x14ac:dyDescent="0.2">
      <c r="A56" s="2"/>
      <c r="B56" s="2"/>
      <c r="C56" s="2"/>
      <c r="D56" s="8"/>
      <c r="E56" s="2"/>
      <c r="F56" s="8"/>
      <c r="G56" s="2"/>
      <c r="H56" s="8"/>
      <c r="I56" s="2"/>
      <c r="J56" s="8"/>
      <c r="K56" s="2"/>
    </row>
    <row r="57" spans="1:11" ht="12.75" customHeight="1" x14ac:dyDescent="0.2">
      <c r="A57" s="2"/>
      <c r="B57" s="2"/>
      <c r="C57" s="2"/>
      <c r="D57" s="8"/>
      <c r="E57" s="2"/>
      <c r="F57" s="8"/>
      <c r="G57" s="2"/>
      <c r="H57" s="8"/>
      <c r="I57" s="2"/>
      <c r="J57" s="8"/>
      <c r="K57" s="2"/>
    </row>
    <row r="58" spans="1:11" ht="12.75" customHeight="1" x14ac:dyDescent="0.2">
      <c r="A58" s="2"/>
      <c r="B58" s="2"/>
      <c r="C58" s="2"/>
      <c r="D58" s="8"/>
      <c r="E58" s="2"/>
      <c r="F58" s="8"/>
      <c r="G58" s="2"/>
      <c r="H58" s="8"/>
      <c r="I58" s="2"/>
      <c r="J58" s="8"/>
      <c r="K58" s="2"/>
    </row>
    <row r="59" spans="1:11" ht="12.75" customHeight="1" x14ac:dyDescent="0.2">
      <c r="A59" s="2"/>
      <c r="B59" s="2"/>
      <c r="C59" s="2"/>
      <c r="D59" s="8"/>
      <c r="E59" s="2"/>
      <c r="F59" s="8"/>
      <c r="G59" s="2"/>
      <c r="H59" s="8"/>
      <c r="I59" s="2"/>
      <c r="J59" s="8"/>
      <c r="K59" s="2"/>
    </row>
    <row r="60" spans="1:11" ht="12.75" customHeight="1" x14ac:dyDescent="0.2">
      <c r="A60" s="2"/>
      <c r="B60" s="2"/>
      <c r="C60" s="2"/>
      <c r="D60" s="8"/>
      <c r="E60" s="2"/>
      <c r="F60" s="8"/>
      <c r="G60" s="2"/>
      <c r="H60" s="8"/>
      <c r="I60" s="2"/>
      <c r="J60" s="8"/>
      <c r="K60" s="2"/>
    </row>
    <row r="61" spans="1:11" ht="12.75" customHeight="1" x14ac:dyDescent="0.2">
      <c r="A61" s="2"/>
      <c r="B61" s="2"/>
      <c r="C61" s="2"/>
      <c r="D61" s="8"/>
      <c r="E61" s="2"/>
      <c r="F61" s="8"/>
      <c r="G61" s="2"/>
      <c r="H61" s="8"/>
      <c r="I61" s="2"/>
      <c r="J61" s="8"/>
      <c r="K61" s="2"/>
    </row>
    <row r="62" spans="1:11" ht="12.75" customHeight="1" x14ac:dyDescent="0.2">
      <c r="A62" s="2"/>
      <c r="B62" s="2"/>
      <c r="C62" s="2"/>
      <c r="D62" s="8"/>
      <c r="E62" s="2"/>
      <c r="F62" s="8"/>
      <c r="G62" s="2"/>
      <c r="H62" s="8"/>
      <c r="I62" s="2"/>
      <c r="J62" s="8"/>
      <c r="K62" s="2"/>
    </row>
    <row r="63" spans="1:11" ht="12.75" customHeight="1" x14ac:dyDescent="0.2">
      <c r="A63" s="2"/>
      <c r="B63" s="2"/>
      <c r="C63" s="2"/>
      <c r="D63" s="8"/>
      <c r="E63" s="2"/>
      <c r="F63" s="8"/>
      <c r="G63" s="2"/>
      <c r="H63" s="8"/>
      <c r="I63" s="2"/>
      <c r="J63" s="8"/>
      <c r="K63" s="2"/>
    </row>
    <row r="64" spans="1:11" ht="12.75" customHeight="1" x14ac:dyDescent="0.2">
      <c r="A64" s="2"/>
      <c r="B64" s="2"/>
      <c r="C64" s="2"/>
      <c r="D64" s="8"/>
      <c r="E64" s="2"/>
      <c r="F64" s="8"/>
      <c r="G64" s="2"/>
      <c r="H64" s="8"/>
      <c r="I64" s="2"/>
      <c r="J64" s="8"/>
      <c r="K64" s="2"/>
    </row>
    <row r="65" spans="1:11" ht="12.75" customHeight="1" x14ac:dyDescent="0.2">
      <c r="A65" s="2"/>
      <c r="B65" s="2"/>
      <c r="C65" s="2"/>
      <c r="D65" s="8"/>
      <c r="E65" s="2"/>
      <c r="F65" s="8"/>
      <c r="G65" s="2"/>
      <c r="H65" s="8"/>
      <c r="I65" s="2"/>
      <c r="J65" s="8"/>
      <c r="K65" s="2"/>
    </row>
    <row r="66" spans="1:11" ht="12.75" customHeight="1" x14ac:dyDescent="0.2">
      <c r="A66" s="2"/>
      <c r="B66" s="2"/>
      <c r="C66" s="2"/>
      <c r="D66" s="8"/>
      <c r="E66" s="2"/>
      <c r="F66" s="8"/>
      <c r="G66" s="2"/>
      <c r="H66" s="8"/>
      <c r="I66" s="2"/>
      <c r="J66" s="8"/>
      <c r="K66" s="2"/>
    </row>
    <row r="67" spans="1:11" ht="12.75" customHeight="1" x14ac:dyDescent="0.2">
      <c r="A67" s="2"/>
      <c r="B67" s="2"/>
      <c r="C67" s="2"/>
      <c r="D67" s="8"/>
      <c r="E67" s="2"/>
      <c r="F67" s="8"/>
      <c r="G67" s="2"/>
      <c r="H67" s="8"/>
      <c r="I67" s="2"/>
      <c r="J67" s="8"/>
      <c r="K67" s="2"/>
    </row>
    <row r="68" spans="1:11" ht="12.75" customHeight="1" x14ac:dyDescent="0.2">
      <c r="A68" s="2"/>
      <c r="B68" s="2"/>
      <c r="C68" s="2"/>
      <c r="D68" s="8"/>
      <c r="E68" s="2"/>
      <c r="F68" s="8"/>
      <c r="G68" s="2"/>
      <c r="H68" s="8"/>
      <c r="I68" s="2"/>
      <c r="J68" s="8"/>
      <c r="K68" s="2"/>
    </row>
    <row r="69" spans="1:11" ht="12.75" customHeight="1" x14ac:dyDescent="0.2">
      <c r="A69" s="2"/>
      <c r="B69" s="2"/>
      <c r="C69" s="2"/>
      <c r="D69" s="8"/>
      <c r="E69" s="2"/>
      <c r="F69" s="8"/>
      <c r="G69" s="2"/>
      <c r="H69" s="8"/>
      <c r="I69" s="2"/>
      <c r="J69" s="8"/>
      <c r="K69" s="2"/>
    </row>
    <row r="70" spans="1:11" ht="12.75" customHeight="1" x14ac:dyDescent="0.2">
      <c r="A70" s="2"/>
      <c r="B70" s="2"/>
      <c r="C70" s="2"/>
      <c r="D70" s="8"/>
      <c r="E70" s="2"/>
      <c r="F70" s="8"/>
      <c r="G70" s="2"/>
      <c r="H70" s="8"/>
      <c r="I70" s="2"/>
      <c r="J70" s="8"/>
      <c r="K70" s="2"/>
    </row>
    <row r="71" spans="1:11" ht="12.75" customHeight="1" x14ac:dyDescent="0.2">
      <c r="A71" s="2"/>
      <c r="B71" s="2"/>
      <c r="C71" s="2"/>
      <c r="D71" s="8"/>
      <c r="E71" s="2"/>
      <c r="F71" s="8"/>
      <c r="G71" s="2"/>
      <c r="H71" s="8"/>
      <c r="I71" s="2"/>
      <c r="J71" s="8"/>
      <c r="K71" s="2"/>
    </row>
    <row r="72" spans="1:11" ht="12.75" customHeight="1" x14ac:dyDescent="0.2">
      <c r="A72" s="2"/>
      <c r="B72" s="2"/>
      <c r="C72" s="2"/>
      <c r="D72" s="8"/>
      <c r="E72" s="2"/>
      <c r="F72" s="8"/>
      <c r="G72" s="2"/>
      <c r="H72" s="8"/>
      <c r="I72" s="2"/>
      <c r="J72" s="8"/>
      <c r="K72" s="2"/>
    </row>
    <row r="73" spans="1:11" ht="12.75" customHeight="1" x14ac:dyDescent="0.2">
      <c r="A73" s="2"/>
      <c r="B73" s="2"/>
      <c r="C73" s="2"/>
      <c r="D73" s="8"/>
      <c r="E73" s="2"/>
      <c r="F73" s="8"/>
      <c r="G73" s="2"/>
      <c r="H73" s="8"/>
      <c r="I73" s="2"/>
      <c r="J73" s="8"/>
      <c r="K73" s="2"/>
    </row>
    <row r="74" spans="1:11" ht="12.75" customHeight="1" x14ac:dyDescent="0.2">
      <c r="A74" s="2"/>
      <c r="B74" s="2"/>
      <c r="C74" s="2"/>
      <c r="D74" s="8"/>
      <c r="E74" s="2"/>
      <c r="F74" s="8"/>
      <c r="G74" s="2"/>
      <c r="H74" s="8"/>
      <c r="I74" s="2"/>
      <c r="J74" s="8"/>
      <c r="K74" s="2"/>
    </row>
    <row r="75" spans="1:11" ht="12.75" customHeight="1" x14ac:dyDescent="0.2">
      <c r="A75" s="2"/>
      <c r="B75" s="2"/>
      <c r="C75" s="2"/>
      <c r="D75" s="8"/>
      <c r="E75" s="2"/>
      <c r="F75" s="8"/>
      <c r="G75" s="2"/>
      <c r="H75" s="8"/>
      <c r="I75" s="2"/>
      <c r="J75" s="8"/>
      <c r="K75" s="2"/>
    </row>
    <row r="76" spans="1:11" ht="12.75" customHeight="1" x14ac:dyDescent="0.2">
      <c r="A76" s="2"/>
      <c r="B76" s="2"/>
      <c r="C76" s="2"/>
      <c r="D76" s="8"/>
      <c r="E76" s="2"/>
      <c r="F76" s="8"/>
      <c r="G76" s="2"/>
      <c r="H76" s="8"/>
      <c r="I76" s="2"/>
      <c r="J76" s="8"/>
      <c r="K76" s="2"/>
    </row>
    <row r="77" spans="1:11" ht="12.75" customHeight="1" x14ac:dyDescent="0.2">
      <c r="A77" s="2"/>
      <c r="B77" s="2"/>
      <c r="C77" s="2"/>
      <c r="D77" s="8"/>
      <c r="E77" s="2"/>
      <c r="F77" s="8"/>
      <c r="G77" s="2"/>
      <c r="H77" s="8"/>
      <c r="I77" s="2"/>
      <c r="J77" s="8"/>
      <c r="K77" s="2"/>
    </row>
    <row r="78" spans="1:11" ht="12.75" customHeight="1" x14ac:dyDescent="0.2">
      <c r="A78" s="2"/>
      <c r="B78" s="2"/>
      <c r="C78" s="2"/>
      <c r="D78" s="8"/>
      <c r="E78" s="2"/>
      <c r="F78" s="8"/>
      <c r="G78" s="2"/>
      <c r="H78" s="8"/>
      <c r="I78" s="2"/>
      <c r="J78" s="8"/>
      <c r="K78" s="2"/>
    </row>
    <row r="79" spans="1:11" ht="12.75" customHeight="1" x14ac:dyDescent="0.2">
      <c r="A79" s="2"/>
      <c r="B79" s="2"/>
      <c r="C79" s="2"/>
      <c r="D79" s="8"/>
      <c r="E79" s="2"/>
      <c r="F79" s="8"/>
      <c r="G79" s="2"/>
      <c r="H79" s="8"/>
      <c r="I79" s="2"/>
      <c r="J79" s="8"/>
      <c r="K79" s="2"/>
    </row>
    <row r="80" spans="1:11" ht="12.75" customHeight="1" x14ac:dyDescent="0.2">
      <c r="A80" s="2"/>
      <c r="B80" s="2"/>
      <c r="C80" s="2"/>
      <c r="D80" s="8"/>
      <c r="E80" s="2"/>
      <c r="F80" s="8"/>
      <c r="G80" s="2"/>
      <c r="H80" s="8"/>
      <c r="I80" s="2"/>
      <c r="J80" s="8"/>
      <c r="K80" s="2"/>
    </row>
    <row r="81" spans="1:11" ht="12.75" customHeight="1" x14ac:dyDescent="0.2">
      <c r="A81" s="2"/>
      <c r="B81" s="2"/>
      <c r="C81" s="2"/>
      <c r="D81" s="8"/>
      <c r="E81" s="2"/>
      <c r="F81" s="8"/>
      <c r="G81" s="2"/>
      <c r="H81" s="8"/>
      <c r="I81" s="2"/>
      <c r="J81" s="8"/>
      <c r="K81" s="2"/>
    </row>
    <row r="82" spans="1:11" ht="12.75" customHeight="1" x14ac:dyDescent="0.2">
      <c r="A82" s="2"/>
      <c r="B82" s="2"/>
      <c r="C82" s="2"/>
      <c r="D82" s="8"/>
      <c r="E82" s="2"/>
      <c r="F82" s="8"/>
      <c r="G82" s="2"/>
      <c r="H82" s="8"/>
      <c r="I82" s="2"/>
      <c r="J82" s="8"/>
      <c r="K82" s="2"/>
    </row>
    <row r="83" spans="1:11" ht="12.75" customHeight="1" x14ac:dyDescent="0.2">
      <c r="A83" s="2"/>
      <c r="B83" s="2"/>
      <c r="C83" s="2"/>
      <c r="D83" s="8"/>
      <c r="E83" s="2"/>
      <c r="F83" s="8"/>
      <c r="G83" s="2"/>
      <c r="H83" s="8"/>
      <c r="I83" s="2"/>
      <c r="J83" s="8"/>
      <c r="K83" s="2"/>
    </row>
    <row r="84" spans="1:11" ht="12.75" customHeight="1" x14ac:dyDescent="0.2">
      <c r="A84" s="2"/>
      <c r="B84" s="2"/>
      <c r="C84" s="2"/>
      <c r="D84" s="8"/>
      <c r="E84" s="2"/>
      <c r="F84" s="8"/>
      <c r="G84" s="2"/>
      <c r="H84" s="8"/>
      <c r="I84" s="2"/>
      <c r="J84" s="8"/>
      <c r="K84" s="2"/>
    </row>
    <row r="85" spans="1:11" ht="12.75" customHeight="1" x14ac:dyDescent="0.2">
      <c r="A85" s="2"/>
      <c r="B85" s="2"/>
      <c r="C85" s="2"/>
      <c r="D85" s="8"/>
      <c r="E85" s="2"/>
      <c r="F85" s="8"/>
      <c r="G85" s="2"/>
      <c r="H85" s="8"/>
      <c r="I85" s="2"/>
      <c r="J85" s="8"/>
      <c r="K85" s="2"/>
    </row>
    <row r="86" spans="1:11" ht="12.75" customHeight="1" x14ac:dyDescent="0.2">
      <c r="A86" s="2"/>
      <c r="B86" s="2"/>
      <c r="C86" s="2"/>
      <c r="D86" s="8"/>
      <c r="E86" s="2"/>
      <c r="F86" s="8"/>
      <c r="G86" s="2"/>
      <c r="H86" s="8"/>
      <c r="I86" s="2"/>
      <c r="J86" s="8"/>
      <c r="K86" s="2"/>
    </row>
    <row r="87" spans="1:11" ht="12.75" customHeight="1" x14ac:dyDescent="0.2">
      <c r="A87" s="2"/>
      <c r="B87" s="2"/>
      <c r="C87" s="2"/>
      <c r="D87" s="8"/>
      <c r="E87" s="2"/>
      <c r="F87" s="8"/>
      <c r="G87" s="2"/>
      <c r="H87" s="8"/>
      <c r="I87" s="2"/>
      <c r="J87" s="8"/>
      <c r="K87" s="2"/>
    </row>
    <row r="88" spans="1:11" ht="12.75" customHeight="1" x14ac:dyDescent="0.2">
      <c r="A88" s="2"/>
      <c r="B88" s="2"/>
      <c r="C88" s="2"/>
      <c r="D88" s="8"/>
      <c r="E88" s="2"/>
      <c r="F88" s="8"/>
      <c r="G88" s="2"/>
      <c r="H88" s="8"/>
      <c r="I88" s="2"/>
      <c r="J88" s="8"/>
      <c r="K88" s="2"/>
    </row>
    <row r="89" spans="1:11" ht="12.75" customHeight="1" x14ac:dyDescent="0.2">
      <c r="A89" s="2"/>
      <c r="B89" s="2"/>
      <c r="C89" s="2"/>
      <c r="D89" s="8"/>
      <c r="E89" s="2"/>
      <c r="F89" s="8"/>
      <c r="G89" s="2"/>
      <c r="H89" s="8"/>
      <c r="I89" s="2"/>
      <c r="J89" s="8"/>
      <c r="K89" s="2"/>
    </row>
    <row r="90" spans="1:11" ht="12.75" customHeight="1" x14ac:dyDescent="0.2">
      <c r="A90" s="2"/>
      <c r="B90" s="2"/>
      <c r="C90" s="2"/>
      <c r="D90" s="8"/>
      <c r="E90" s="2"/>
      <c r="F90" s="8"/>
      <c r="G90" s="2"/>
      <c r="H90" s="8"/>
      <c r="I90" s="2"/>
      <c r="J90" s="8"/>
      <c r="K90" s="2"/>
    </row>
    <row r="91" spans="1:11" ht="12.75" customHeight="1" x14ac:dyDescent="0.2">
      <c r="A91" s="2"/>
      <c r="B91" s="2"/>
      <c r="C91" s="2"/>
      <c r="D91" s="8"/>
      <c r="E91" s="2"/>
      <c r="F91" s="8"/>
      <c r="G91" s="2"/>
      <c r="H91" s="8"/>
      <c r="I91" s="2"/>
      <c r="J91" s="8"/>
      <c r="K91" s="2"/>
    </row>
    <row r="92" spans="1:11" ht="12.75" customHeight="1" x14ac:dyDescent="0.2">
      <c r="A92" s="2"/>
      <c r="B92" s="2"/>
      <c r="C92" s="2"/>
      <c r="D92" s="8"/>
      <c r="E92" s="2"/>
      <c r="F92" s="8"/>
      <c r="G92" s="2"/>
      <c r="H92" s="8"/>
      <c r="I92" s="2"/>
      <c r="J92" s="8"/>
      <c r="K92" s="2"/>
    </row>
    <row r="93" spans="1:11" ht="12.75" customHeight="1" x14ac:dyDescent="0.2">
      <c r="A93" s="2"/>
      <c r="B93" s="2"/>
      <c r="C93" s="2"/>
      <c r="D93" s="8"/>
      <c r="E93" s="2"/>
      <c r="F93" s="8"/>
      <c r="G93" s="2"/>
      <c r="H93" s="8"/>
      <c r="I93" s="2"/>
      <c r="J93" s="8"/>
      <c r="K93" s="2"/>
    </row>
    <row r="94" spans="1:11" ht="12.75" customHeight="1" x14ac:dyDescent="0.2">
      <c r="A94" s="2"/>
      <c r="B94" s="2"/>
      <c r="C94" s="2"/>
      <c r="D94" s="8"/>
      <c r="E94" s="2"/>
      <c r="F94" s="8"/>
      <c r="G94" s="2"/>
      <c r="H94" s="8"/>
      <c r="I94" s="2"/>
      <c r="J94" s="8"/>
      <c r="K94" s="2"/>
    </row>
    <row r="95" spans="1:11" ht="12.75" customHeight="1" x14ac:dyDescent="0.2">
      <c r="A95" s="2"/>
      <c r="B95" s="2"/>
      <c r="C95" s="2"/>
      <c r="D95" s="8"/>
      <c r="E95" s="2"/>
      <c r="F95" s="8"/>
      <c r="G95" s="2"/>
      <c r="H95" s="8"/>
      <c r="I95" s="2"/>
      <c r="J95" s="8"/>
      <c r="K95" s="2"/>
    </row>
    <row r="96" spans="1:11" ht="12.75" customHeight="1" x14ac:dyDescent="0.2">
      <c r="A96" s="2"/>
      <c r="B96" s="2"/>
      <c r="C96" s="2"/>
      <c r="D96" s="8"/>
      <c r="E96" s="2"/>
      <c r="F96" s="8"/>
      <c r="G96" s="2"/>
      <c r="H96" s="8"/>
      <c r="I96" s="2"/>
      <c r="J96" s="8"/>
      <c r="K96" s="2"/>
    </row>
    <row r="97" spans="1:11" ht="12.75" customHeight="1" x14ac:dyDescent="0.2">
      <c r="A97" s="2"/>
      <c r="B97" s="2"/>
      <c r="C97" s="2"/>
      <c r="D97" s="8"/>
      <c r="E97" s="2"/>
      <c r="F97" s="8"/>
      <c r="G97" s="2"/>
      <c r="H97" s="8"/>
      <c r="I97" s="2"/>
      <c r="J97" s="8"/>
      <c r="K97" s="2"/>
    </row>
    <row r="98" spans="1:11" ht="12.75" customHeight="1" x14ac:dyDescent="0.2">
      <c r="A98" s="2"/>
      <c r="B98" s="2"/>
      <c r="C98" s="2"/>
      <c r="D98" s="8"/>
      <c r="E98" s="2"/>
      <c r="F98" s="8"/>
      <c r="G98" s="2"/>
      <c r="H98" s="8"/>
      <c r="I98" s="2"/>
      <c r="J98" s="8"/>
      <c r="K98" s="2"/>
    </row>
    <row r="99" spans="1:11" ht="12.75" customHeight="1" x14ac:dyDescent="0.2">
      <c r="A99" s="2"/>
      <c r="B99" s="2"/>
      <c r="C99" s="2"/>
      <c r="D99" s="8"/>
      <c r="E99" s="2"/>
      <c r="F99" s="8"/>
      <c r="G99" s="2"/>
      <c r="H99" s="8"/>
      <c r="I99" s="2"/>
      <c r="J99" s="8"/>
      <c r="K99" s="2"/>
    </row>
    <row r="100" spans="1:11" ht="12.75" customHeight="1" x14ac:dyDescent="0.2">
      <c r="A100" s="2"/>
      <c r="B100" s="2"/>
      <c r="C100" s="2"/>
      <c r="D100" s="8"/>
      <c r="E100" s="2"/>
      <c r="F100" s="8"/>
      <c r="G100" s="2"/>
      <c r="H100" s="8"/>
      <c r="I100" s="2"/>
      <c r="J100" s="8"/>
      <c r="K100" s="2"/>
    </row>
  </sheetData>
  <mergeCells count="11">
    <mergeCell ref="A37:J37"/>
    <mergeCell ref="A1:J1"/>
    <mergeCell ref="H3:J3"/>
    <mergeCell ref="A4:A5"/>
    <mergeCell ref="B4:B5"/>
    <mergeCell ref="C4:D4"/>
    <mergeCell ref="E4:F4"/>
    <mergeCell ref="G4:H4"/>
    <mergeCell ref="I4:J4"/>
    <mergeCell ref="A6:J6"/>
    <mergeCell ref="A20:J20"/>
  </mergeCells>
  <pageMargins left="0.7" right="0.5" top="1" bottom="0.25" header="0" footer="0"/>
  <pageSetup paperSize="9" scale="9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4.42578125" defaultRowHeight="15" customHeight="1" x14ac:dyDescent="0.2"/>
  <cols>
    <col min="1" max="1" width="4.5703125" customWidth="1"/>
    <col min="2" max="2" width="21.7109375" customWidth="1"/>
    <col min="3" max="3" width="9.7109375" customWidth="1"/>
    <col min="4" max="4" width="8.85546875" customWidth="1"/>
    <col min="5" max="5" width="10.5703125" customWidth="1"/>
    <col min="6" max="6" width="8.5703125" customWidth="1"/>
    <col min="7" max="7" width="8.42578125" customWidth="1"/>
    <col min="8" max="8" width="9.28515625" customWidth="1"/>
    <col min="9" max="9" width="7.5703125" customWidth="1"/>
    <col min="10" max="10" width="9.85546875" customWidth="1"/>
    <col min="11" max="11" width="7.5703125" customWidth="1"/>
    <col min="12" max="12" width="7.42578125" customWidth="1"/>
    <col min="13" max="13" width="8" customWidth="1"/>
    <col min="14" max="14" width="8.5703125" customWidth="1"/>
  </cols>
  <sheetData>
    <row r="1" spans="1:14" ht="13.5" customHeight="1" x14ac:dyDescent="0.2">
      <c r="A1" s="515" t="s">
        <v>909</v>
      </c>
      <c r="B1" s="503"/>
      <c r="C1" s="503"/>
      <c r="D1" s="503"/>
      <c r="E1" s="503"/>
      <c r="F1" s="503"/>
      <c r="G1" s="503"/>
      <c r="H1" s="503"/>
      <c r="I1" s="67"/>
      <c r="J1" s="67"/>
      <c r="K1" s="67"/>
      <c r="L1" s="67"/>
      <c r="M1" s="67"/>
      <c r="N1" s="67"/>
    </row>
    <row r="2" spans="1:14" ht="13.5" customHeight="1" x14ac:dyDescent="0.2">
      <c r="A2" s="515" t="s">
        <v>910</v>
      </c>
      <c r="B2" s="503"/>
      <c r="C2" s="503"/>
      <c r="D2" s="503"/>
      <c r="E2" s="503"/>
      <c r="F2" s="503"/>
      <c r="G2" s="503"/>
      <c r="H2" s="503"/>
      <c r="I2" s="67"/>
      <c r="J2" s="67"/>
      <c r="K2" s="67"/>
      <c r="L2" s="67"/>
      <c r="M2" s="67"/>
      <c r="N2" s="67"/>
    </row>
    <row r="3" spans="1:14" ht="13.5" customHeight="1" x14ac:dyDescent="0.2">
      <c r="A3" s="66"/>
      <c r="B3" s="66"/>
      <c r="C3" s="66"/>
      <c r="D3" s="66"/>
      <c r="E3" s="66"/>
      <c r="F3" s="66"/>
      <c r="G3" s="66"/>
      <c r="H3" s="66"/>
      <c r="I3" s="67"/>
      <c r="J3" s="67"/>
      <c r="K3" s="67"/>
      <c r="L3" s="67"/>
      <c r="M3" s="67"/>
      <c r="N3" s="67"/>
    </row>
    <row r="4" spans="1:14" ht="13.5" customHeight="1" x14ac:dyDescent="0.2">
      <c r="A4" s="18"/>
      <c r="B4" s="13"/>
      <c r="C4" s="7"/>
      <c r="D4" s="33"/>
      <c r="E4" s="5"/>
      <c r="F4" s="33" t="s">
        <v>911</v>
      </c>
      <c r="G4" s="5"/>
      <c r="H4" s="33"/>
      <c r="I4" s="5"/>
      <c r="J4" s="5"/>
      <c r="K4" s="5"/>
      <c r="L4" s="5"/>
      <c r="M4" s="5"/>
      <c r="N4" s="5"/>
    </row>
    <row r="5" spans="1:14" ht="13.5" customHeight="1" x14ac:dyDescent="0.2">
      <c r="A5" s="18"/>
      <c r="B5" s="13"/>
      <c r="C5" s="5"/>
      <c r="D5" s="33"/>
      <c r="E5" s="5"/>
      <c r="F5" s="33"/>
      <c r="G5" s="5"/>
      <c r="H5" s="33"/>
      <c r="I5" s="5"/>
      <c r="J5" s="5"/>
      <c r="K5" s="5"/>
      <c r="L5" s="5"/>
      <c r="M5" s="5"/>
      <c r="N5" s="5"/>
    </row>
    <row r="6" spans="1:14" ht="13.5" customHeight="1" x14ac:dyDescent="0.2">
      <c r="A6" s="517" t="s">
        <v>2</v>
      </c>
      <c r="B6" s="516" t="s">
        <v>912</v>
      </c>
      <c r="C6" s="504" t="s">
        <v>913</v>
      </c>
      <c r="D6" s="483"/>
      <c r="E6" s="504" t="s">
        <v>914</v>
      </c>
      <c r="F6" s="483"/>
      <c r="G6" s="504" t="s">
        <v>85</v>
      </c>
      <c r="H6" s="483"/>
      <c r="I6" s="5"/>
      <c r="J6" s="5"/>
      <c r="K6" s="5"/>
      <c r="L6" s="5"/>
      <c r="M6" s="5"/>
      <c r="N6" s="5"/>
    </row>
    <row r="7" spans="1:14" ht="13.5" customHeight="1" x14ac:dyDescent="0.2">
      <c r="A7" s="509"/>
      <c r="B7" s="509"/>
      <c r="C7" s="41" t="s">
        <v>143</v>
      </c>
      <c r="D7" s="68" t="s">
        <v>915</v>
      </c>
      <c r="E7" s="41" t="s">
        <v>143</v>
      </c>
      <c r="F7" s="68" t="s">
        <v>915</v>
      </c>
      <c r="G7" s="41" t="s">
        <v>143</v>
      </c>
      <c r="H7" s="68" t="s">
        <v>915</v>
      </c>
      <c r="I7" s="5"/>
      <c r="J7" s="5"/>
      <c r="K7" s="5"/>
      <c r="L7" s="5"/>
      <c r="M7" s="5"/>
      <c r="N7" s="5"/>
    </row>
    <row r="8" spans="1:14" ht="13.5" customHeight="1" x14ac:dyDescent="0.2">
      <c r="A8" s="9">
        <v>1</v>
      </c>
      <c r="B8" s="3" t="s">
        <v>916</v>
      </c>
      <c r="C8" s="3"/>
      <c r="D8" s="16"/>
      <c r="E8" s="3"/>
      <c r="F8" s="16"/>
      <c r="G8" s="3"/>
      <c r="H8" s="16"/>
      <c r="I8" s="5"/>
      <c r="J8" s="5"/>
      <c r="K8" s="5"/>
      <c r="L8" s="5"/>
      <c r="M8" s="5"/>
      <c r="N8" s="5"/>
    </row>
    <row r="9" spans="1:14" ht="13.5" customHeight="1" x14ac:dyDescent="0.2">
      <c r="A9" s="9">
        <v>2</v>
      </c>
      <c r="B9" s="3" t="s">
        <v>917</v>
      </c>
      <c r="C9" s="3"/>
      <c r="D9" s="16"/>
      <c r="E9" s="3"/>
      <c r="F9" s="16"/>
      <c r="G9" s="3"/>
      <c r="H9" s="16"/>
      <c r="I9" s="5"/>
      <c r="J9" s="5"/>
      <c r="K9" s="5"/>
      <c r="L9" s="5"/>
      <c r="M9" s="5"/>
      <c r="N9" s="5"/>
    </row>
    <row r="10" spans="1:14" ht="13.5" customHeight="1" x14ac:dyDescent="0.2">
      <c r="A10" s="9">
        <v>3</v>
      </c>
      <c r="B10" s="3" t="s">
        <v>918</v>
      </c>
      <c r="C10" s="3"/>
      <c r="D10" s="16"/>
      <c r="E10" s="3"/>
      <c r="F10" s="16"/>
      <c r="G10" s="3"/>
      <c r="H10" s="16"/>
      <c r="I10" s="5"/>
      <c r="J10" s="5"/>
      <c r="K10" s="5"/>
      <c r="L10" s="5"/>
      <c r="M10" s="5"/>
      <c r="N10" s="5"/>
    </row>
    <row r="11" spans="1:14" ht="13.5" customHeight="1" x14ac:dyDescent="0.2">
      <c r="A11" s="9">
        <v>4</v>
      </c>
      <c r="B11" s="3" t="s">
        <v>919</v>
      </c>
      <c r="C11" s="3"/>
      <c r="D11" s="16"/>
      <c r="E11" s="3"/>
      <c r="F11" s="16"/>
      <c r="G11" s="3"/>
      <c r="H11" s="16"/>
      <c r="I11" s="5"/>
      <c r="J11" s="5"/>
      <c r="K11" s="5"/>
      <c r="L11" s="5"/>
      <c r="M11" s="5"/>
      <c r="N11" s="5"/>
    </row>
    <row r="12" spans="1:14" ht="13.5" customHeight="1" x14ac:dyDescent="0.2">
      <c r="A12" s="9">
        <v>5</v>
      </c>
      <c r="B12" s="3" t="s">
        <v>920</v>
      </c>
      <c r="C12" s="3"/>
      <c r="D12" s="16"/>
      <c r="E12" s="3"/>
      <c r="F12" s="16"/>
      <c r="G12" s="3"/>
      <c r="H12" s="16"/>
      <c r="I12" s="5"/>
      <c r="J12" s="5"/>
      <c r="K12" s="5"/>
      <c r="L12" s="5"/>
      <c r="M12" s="5"/>
      <c r="N12" s="5"/>
    </row>
    <row r="13" spans="1:14" ht="13.5" customHeight="1" x14ac:dyDescent="0.2">
      <c r="A13" s="9">
        <v>6</v>
      </c>
      <c r="B13" s="3" t="s">
        <v>921</v>
      </c>
      <c r="C13" s="3"/>
      <c r="D13" s="16"/>
      <c r="E13" s="3"/>
      <c r="F13" s="16"/>
      <c r="G13" s="3"/>
      <c r="H13" s="16"/>
      <c r="I13" s="5"/>
      <c r="J13" s="5"/>
      <c r="K13" s="5"/>
      <c r="L13" s="5"/>
      <c r="M13" s="5"/>
      <c r="N13" s="5"/>
    </row>
    <row r="14" spans="1:14" ht="13.5" customHeight="1" x14ac:dyDescent="0.2">
      <c r="A14" s="9">
        <v>7</v>
      </c>
      <c r="B14" s="3" t="s">
        <v>922</v>
      </c>
      <c r="C14" s="3"/>
      <c r="D14" s="16"/>
      <c r="E14" s="3"/>
      <c r="F14" s="16"/>
      <c r="G14" s="3"/>
      <c r="H14" s="16"/>
      <c r="I14" s="5"/>
      <c r="J14" s="5"/>
      <c r="K14" s="5"/>
      <c r="L14" s="5"/>
      <c r="M14" s="5"/>
      <c r="N14" s="5"/>
    </row>
    <row r="15" spans="1:14" ht="13.5" customHeight="1" x14ac:dyDescent="0.2">
      <c r="A15" s="9">
        <v>8</v>
      </c>
      <c r="B15" s="3" t="s">
        <v>923</v>
      </c>
      <c r="C15" s="3"/>
      <c r="D15" s="16"/>
      <c r="E15" s="3"/>
      <c r="F15" s="16"/>
      <c r="G15" s="3"/>
      <c r="H15" s="16"/>
      <c r="I15" s="5"/>
      <c r="J15" s="5"/>
      <c r="K15" s="5"/>
      <c r="L15" s="5"/>
      <c r="M15" s="5"/>
      <c r="N15" s="5"/>
    </row>
    <row r="16" spans="1:14" ht="13.5" customHeight="1" x14ac:dyDescent="0.2">
      <c r="A16" s="9">
        <v>9</v>
      </c>
      <c r="B16" s="3" t="s">
        <v>924</v>
      </c>
      <c r="C16" s="3"/>
      <c r="D16" s="16"/>
      <c r="E16" s="3"/>
      <c r="F16" s="16"/>
      <c r="G16" s="3"/>
      <c r="H16" s="16"/>
      <c r="I16" s="5"/>
      <c r="J16" s="5"/>
      <c r="K16" s="5"/>
      <c r="L16" s="5"/>
      <c r="M16" s="5"/>
      <c r="N16" s="5"/>
    </row>
    <row r="17" spans="1:14" ht="13.5" customHeight="1" x14ac:dyDescent="0.2">
      <c r="A17" s="9">
        <v>10</v>
      </c>
      <c r="B17" s="3" t="s">
        <v>925</v>
      </c>
      <c r="C17" s="3"/>
      <c r="D17" s="16"/>
      <c r="E17" s="3"/>
      <c r="F17" s="16"/>
      <c r="G17" s="3"/>
      <c r="H17" s="16"/>
      <c r="I17" s="5"/>
      <c r="J17" s="5"/>
      <c r="K17" s="5"/>
      <c r="L17" s="5"/>
      <c r="M17" s="5"/>
      <c r="N17" s="5"/>
    </row>
    <row r="18" spans="1:14" ht="13.5" customHeight="1" x14ac:dyDescent="0.2">
      <c r="A18" s="9">
        <v>11</v>
      </c>
      <c r="B18" s="3" t="s">
        <v>926</v>
      </c>
      <c r="C18" s="3"/>
      <c r="D18" s="16"/>
      <c r="E18" s="3"/>
      <c r="F18" s="16"/>
      <c r="G18" s="3"/>
      <c r="H18" s="16"/>
      <c r="I18" s="5"/>
      <c r="J18" s="5"/>
      <c r="K18" s="5"/>
      <c r="L18" s="5"/>
      <c r="M18" s="5"/>
      <c r="N18" s="5"/>
    </row>
    <row r="19" spans="1:14" ht="13.5" customHeight="1" x14ac:dyDescent="0.2">
      <c r="A19" s="9">
        <v>12</v>
      </c>
      <c r="B19" s="3" t="s">
        <v>927</v>
      </c>
      <c r="C19" s="3"/>
      <c r="D19" s="16"/>
      <c r="E19" s="3"/>
      <c r="F19" s="16"/>
      <c r="G19" s="3"/>
      <c r="H19" s="16"/>
      <c r="I19" s="5"/>
      <c r="J19" s="5"/>
      <c r="K19" s="5"/>
      <c r="L19" s="5"/>
      <c r="M19" s="5"/>
      <c r="N19" s="5"/>
    </row>
    <row r="20" spans="1:14" ht="13.5" customHeight="1" x14ac:dyDescent="0.2">
      <c r="A20" s="9">
        <v>13</v>
      </c>
      <c r="B20" s="3" t="s">
        <v>928</v>
      </c>
      <c r="C20" s="3"/>
      <c r="D20" s="16"/>
      <c r="E20" s="3"/>
      <c r="F20" s="16"/>
      <c r="G20" s="3"/>
      <c r="H20" s="16"/>
      <c r="I20" s="5"/>
      <c r="J20" s="5"/>
      <c r="K20" s="5"/>
      <c r="L20" s="5"/>
      <c r="M20" s="5"/>
      <c r="N20" s="5"/>
    </row>
    <row r="21" spans="1:14" ht="13.5" customHeight="1" x14ac:dyDescent="0.2">
      <c r="A21" s="9">
        <v>14</v>
      </c>
      <c r="B21" s="3" t="s">
        <v>929</v>
      </c>
      <c r="C21" s="3"/>
      <c r="D21" s="16"/>
      <c r="E21" s="3"/>
      <c r="F21" s="16"/>
      <c r="G21" s="3"/>
      <c r="H21" s="16"/>
      <c r="I21" s="5"/>
      <c r="J21" s="5"/>
      <c r="K21" s="5"/>
      <c r="L21" s="5"/>
      <c r="M21" s="5"/>
      <c r="N21" s="5"/>
    </row>
    <row r="22" spans="1:14" ht="13.5" customHeight="1" x14ac:dyDescent="0.2">
      <c r="A22" s="9">
        <v>15</v>
      </c>
      <c r="B22" s="3" t="s">
        <v>930</v>
      </c>
      <c r="C22" s="3"/>
      <c r="D22" s="16"/>
      <c r="E22" s="3"/>
      <c r="F22" s="16"/>
      <c r="G22" s="3"/>
      <c r="H22" s="16"/>
      <c r="I22" s="5"/>
      <c r="J22" s="5"/>
      <c r="K22" s="5"/>
      <c r="L22" s="5"/>
      <c r="M22" s="5"/>
      <c r="N22" s="5"/>
    </row>
    <row r="23" spans="1:14" ht="13.5" customHeight="1" x14ac:dyDescent="0.2">
      <c r="A23" s="9">
        <v>16</v>
      </c>
      <c r="B23" s="3" t="s">
        <v>931</v>
      </c>
      <c r="C23" s="3"/>
      <c r="D23" s="16"/>
      <c r="E23" s="3"/>
      <c r="F23" s="16"/>
      <c r="G23" s="3"/>
      <c r="H23" s="16"/>
      <c r="I23" s="5"/>
      <c r="J23" s="5"/>
      <c r="K23" s="5"/>
      <c r="L23" s="5"/>
      <c r="M23" s="5"/>
      <c r="N23" s="5"/>
    </row>
    <row r="24" spans="1:14" ht="13.5" customHeight="1" x14ac:dyDescent="0.2">
      <c r="A24" s="9">
        <v>17</v>
      </c>
      <c r="B24" s="3" t="s">
        <v>932</v>
      </c>
      <c r="C24" s="3"/>
      <c r="D24" s="16"/>
      <c r="E24" s="3"/>
      <c r="F24" s="16"/>
      <c r="G24" s="3"/>
      <c r="H24" s="16"/>
      <c r="I24" s="5"/>
      <c r="J24" s="5"/>
      <c r="K24" s="5"/>
      <c r="L24" s="5"/>
      <c r="M24" s="5"/>
      <c r="N24" s="5"/>
    </row>
    <row r="25" spans="1:14" ht="13.5" customHeight="1" x14ac:dyDescent="0.2">
      <c r="A25" s="9">
        <v>18</v>
      </c>
      <c r="B25" s="3" t="s">
        <v>933</v>
      </c>
      <c r="C25" s="3"/>
      <c r="D25" s="16"/>
      <c r="E25" s="3"/>
      <c r="F25" s="16"/>
      <c r="G25" s="3"/>
      <c r="H25" s="16"/>
      <c r="I25" s="5"/>
      <c r="J25" s="5"/>
      <c r="K25" s="5"/>
      <c r="L25" s="5"/>
      <c r="M25" s="5"/>
      <c r="N25" s="5"/>
    </row>
    <row r="26" spans="1:14" ht="13.5" customHeight="1" x14ac:dyDescent="0.2">
      <c r="A26" s="11"/>
      <c r="B26" s="4" t="s">
        <v>7</v>
      </c>
      <c r="C26" s="4">
        <f t="shared" ref="C26:H26" si="0">SUM(C8:C25)</f>
        <v>0</v>
      </c>
      <c r="D26" s="17">
        <f t="shared" si="0"/>
        <v>0</v>
      </c>
      <c r="E26" s="4">
        <f t="shared" si="0"/>
        <v>0</v>
      </c>
      <c r="F26" s="17">
        <f t="shared" si="0"/>
        <v>0</v>
      </c>
      <c r="G26" s="4">
        <f t="shared" si="0"/>
        <v>0</v>
      </c>
      <c r="H26" s="17">
        <f t="shared" si="0"/>
        <v>0</v>
      </c>
      <c r="I26" s="5"/>
      <c r="J26" s="5"/>
      <c r="K26" s="5"/>
      <c r="L26" s="5"/>
      <c r="M26" s="5"/>
      <c r="N26" s="5"/>
    </row>
    <row r="27" spans="1:14" ht="13.5" customHeight="1" x14ac:dyDescent="0.2">
      <c r="A27" s="18"/>
      <c r="B27" s="13"/>
      <c r="C27" s="5"/>
      <c r="D27" s="37" t="s">
        <v>62</v>
      </c>
      <c r="E27" s="5"/>
      <c r="F27" s="33"/>
      <c r="G27" s="5"/>
      <c r="H27" s="33"/>
      <c r="I27" s="5"/>
      <c r="J27" s="5"/>
      <c r="K27" s="5"/>
      <c r="L27" s="5"/>
      <c r="M27" s="5"/>
      <c r="N27" s="5"/>
    </row>
    <row r="28" spans="1:14" ht="13.5" customHeight="1" x14ac:dyDescent="0.2">
      <c r="A28" s="18"/>
      <c r="B28" s="13"/>
      <c r="C28" s="5"/>
      <c r="D28" s="33"/>
      <c r="E28" s="5"/>
      <c r="F28" s="33"/>
      <c r="G28" s="5"/>
      <c r="H28" s="33"/>
      <c r="I28" s="5"/>
      <c r="J28" s="5"/>
      <c r="K28" s="5"/>
      <c r="L28" s="5"/>
      <c r="M28" s="5"/>
      <c r="N28" s="5"/>
    </row>
    <row r="29" spans="1:14" ht="13.5" customHeight="1" x14ac:dyDescent="0.2">
      <c r="A29" s="18"/>
      <c r="B29" s="13"/>
      <c r="C29" s="5"/>
      <c r="D29" s="33"/>
      <c r="E29" s="5"/>
      <c r="F29" s="33"/>
      <c r="G29" s="5"/>
      <c r="H29" s="33"/>
      <c r="I29" s="5"/>
      <c r="J29" s="5"/>
      <c r="K29" s="5"/>
      <c r="L29" s="5"/>
      <c r="M29" s="5"/>
      <c r="N29" s="5"/>
    </row>
    <row r="30" spans="1:14" ht="13.5" customHeight="1" x14ac:dyDescent="0.2">
      <c r="A30" s="18"/>
      <c r="B30" s="13"/>
      <c r="C30" s="5"/>
      <c r="D30" s="33"/>
      <c r="E30" s="5"/>
      <c r="F30" s="33"/>
      <c r="G30" s="5"/>
      <c r="H30" s="33"/>
      <c r="I30" s="5"/>
      <c r="J30" s="5"/>
      <c r="K30" s="5"/>
      <c r="L30" s="5"/>
      <c r="M30" s="5"/>
      <c r="N30" s="5"/>
    </row>
    <row r="31" spans="1:14" ht="13.5" customHeight="1" x14ac:dyDescent="0.2">
      <c r="A31" s="18"/>
      <c r="B31" s="13"/>
      <c r="C31" s="5"/>
      <c r="D31" s="33"/>
      <c r="E31" s="5"/>
      <c r="F31" s="33"/>
      <c r="G31" s="5"/>
      <c r="H31" s="33"/>
      <c r="I31" s="5"/>
      <c r="J31" s="5"/>
      <c r="K31" s="5"/>
      <c r="L31" s="5"/>
      <c r="M31" s="5"/>
      <c r="N31" s="5"/>
    </row>
    <row r="32" spans="1:14" ht="13.5" customHeight="1" x14ac:dyDescent="0.2">
      <c r="A32" s="18"/>
      <c r="B32" s="13"/>
      <c r="C32" s="5"/>
      <c r="D32" s="33"/>
      <c r="E32" s="5"/>
      <c r="F32" s="33"/>
      <c r="G32" s="5"/>
      <c r="H32" s="33"/>
      <c r="I32" s="5"/>
      <c r="J32" s="5"/>
      <c r="K32" s="5"/>
      <c r="L32" s="5"/>
      <c r="M32" s="5"/>
      <c r="N32" s="5"/>
    </row>
    <row r="33" spans="1:14" ht="13.5" customHeight="1" x14ac:dyDescent="0.2">
      <c r="A33" s="18"/>
      <c r="B33" s="13"/>
      <c r="C33" s="5"/>
      <c r="D33" s="33"/>
      <c r="E33" s="5"/>
      <c r="F33" s="33"/>
      <c r="G33" s="5"/>
      <c r="H33" s="33"/>
      <c r="I33" s="5"/>
      <c r="J33" s="5"/>
      <c r="K33" s="5"/>
      <c r="L33" s="5"/>
      <c r="M33" s="5"/>
      <c r="N33" s="5"/>
    </row>
    <row r="34" spans="1:14" ht="13.5" customHeight="1" x14ac:dyDescent="0.2">
      <c r="A34" s="18"/>
      <c r="B34" s="13"/>
      <c r="C34" s="5"/>
      <c r="D34" s="33"/>
      <c r="E34" s="5"/>
      <c r="F34" s="33"/>
      <c r="G34" s="5"/>
      <c r="H34" s="33"/>
      <c r="I34" s="5"/>
      <c r="J34" s="5"/>
      <c r="K34" s="5"/>
      <c r="L34" s="5"/>
      <c r="M34" s="5"/>
      <c r="N34" s="5"/>
    </row>
    <row r="35" spans="1:14" ht="13.5" customHeight="1" x14ac:dyDescent="0.2">
      <c r="A35" s="18"/>
      <c r="B35" s="13"/>
      <c r="C35" s="5"/>
      <c r="D35" s="33"/>
      <c r="E35" s="5"/>
      <c r="F35" s="33"/>
      <c r="G35" s="5"/>
      <c r="H35" s="33"/>
      <c r="I35" s="5"/>
      <c r="J35" s="5"/>
      <c r="K35" s="5"/>
      <c r="L35" s="5"/>
      <c r="M35" s="5"/>
      <c r="N35" s="5"/>
    </row>
    <row r="36" spans="1:14" ht="13.5" customHeight="1" x14ac:dyDescent="0.2">
      <c r="A36" s="18"/>
      <c r="B36" s="13"/>
      <c r="C36" s="5"/>
      <c r="D36" s="33"/>
      <c r="E36" s="5"/>
      <c r="F36" s="33"/>
      <c r="G36" s="5"/>
      <c r="H36" s="33"/>
      <c r="I36" s="5"/>
      <c r="J36" s="5"/>
      <c r="K36" s="5"/>
      <c r="L36" s="5"/>
      <c r="M36" s="5"/>
      <c r="N36" s="5"/>
    </row>
    <row r="37" spans="1:14" ht="13.5" customHeight="1" x14ac:dyDescent="0.2">
      <c r="A37" s="18"/>
      <c r="B37" s="13"/>
      <c r="C37" s="5"/>
      <c r="D37" s="33"/>
      <c r="E37" s="5"/>
      <c r="F37" s="33"/>
      <c r="G37" s="5"/>
      <c r="H37" s="33"/>
      <c r="I37" s="5"/>
      <c r="J37" s="5"/>
      <c r="K37" s="5"/>
      <c r="L37" s="5"/>
      <c r="M37" s="5"/>
      <c r="N37" s="5"/>
    </row>
    <row r="38" spans="1:14" ht="13.5" customHeight="1" x14ac:dyDescent="0.2">
      <c r="A38" s="18"/>
      <c r="B38" s="13"/>
      <c r="C38" s="5"/>
      <c r="D38" s="33"/>
      <c r="E38" s="5"/>
      <c r="F38" s="33"/>
      <c r="G38" s="5"/>
      <c r="H38" s="33"/>
      <c r="I38" s="5"/>
      <c r="J38" s="5"/>
      <c r="K38" s="5"/>
      <c r="L38" s="5"/>
      <c r="M38" s="5"/>
      <c r="N38" s="5"/>
    </row>
    <row r="39" spans="1:14" ht="13.5" customHeight="1" x14ac:dyDescent="0.2">
      <c r="A39" s="18"/>
      <c r="B39" s="13"/>
      <c r="C39" s="5"/>
      <c r="D39" s="33"/>
      <c r="E39" s="5"/>
      <c r="F39" s="33"/>
      <c r="G39" s="5"/>
      <c r="H39" s="33"/>
      <c r="I39" s="5"/>
      <c r="J39" s="5"/>
      <c r="K39" s="5"/>
      <c r="L39" s="5"/>
      <c r="M39" s="5"/>
      <c r="N39" s="5"/>
    </row>
    <row r="40" spans="1:14" ht="13.5" customHeight="1" x14ac:dyDescent="0.2">
      <c r="A40" s="18"/>
      <c r="B40" s="13"/>
      <c r="C40" s="5"/>
      <c r="D40" s="33"/>
      <c r="E40" s="5"/>
      <c r="F40" s="33"/>
      <c r="G40" s="5"/>
      <c r="H40" s="33"/>
      <c r="I40" s="5"/>
      <c r="J40" s="5"/>
      <c r="K40" s="5"/>
      <c r="L40" s="5"/>
      <c r="M40" s="5"/>
      <c r="N40" s="5"/>
    </row>
    <row r="41" spans="1:14" ht="13.5" customHeight="1" x14ac:dyDescent="0.2">
      <c r="A41" s="18"/>
      <c r="B41" s="13"/>
      <c r="C41" s="5"/>
      <c r="D41" s="33"/>
      <c r="E41" s="5"/>
      <c r="F41" s="33"/>
      <c r="G41" s="5"/>
      <c r="H41" s="33"/>
      <c r="I41" s="5"/>
      <c r="J41" s="5"/>
      <c r="K41" s="5"/>
      <c r="L41" s="5"/>
      <c r="M41" s="5"/>
      <c r="N41" s="5"/>
    </row>
    <row r="42" spans="1:14" ht="13.5" customHeight="1" x14ac:dyDescent="0.2">
      <c r="A42" s="18"/>
      <c r="B42" s="13"/>
      <c r="C42" s="5"/>
      <c r="D42" s="33"/>
      <c r="E42" s="5"/>
      <c r="F42" s="33"/>
      <c r="G42" s="5"/>
      <c r="H42" s="33"/>
      <c r="I42" s="5"/>
      <c r="J42" s="5"/>
      <c r="K42" s="5"/>
      <c r="L42" s="5"/>
      <c r="M42" s="5"/>
      <c r="N42" s="5"/>
    </row>
    <row r="43" spans="1:14" ht="13.5" customHeight="1" x14ac:dyDescent="0.2">
      <c r="A43" s="18"/>
      <c r="B43" s="13"/>
      <c r="C43" s="5"/>
      <c r="D43" s="33"/>
      <c r="E43" s="5"/>
      <c r="F43" s="33"/>
      <c r="G43" s="5"/>
      <c r="H43" s="33"/>
      <c r="I43" s="5"/>
      <c r="J43" s="5"/>
      <c r="K43" s="5"/>
      <c r="L43" s="5"/>
      <c r="M43" s="5"/>
      <c r="N43" s="5"/>
    </row>
    <row r="44" spans="1:14" ht="13.5" customHeight="1" x14ac:dyDescent="0.2">
      <c r="A44" s="18"/>
      <c r="B44" s="13"/>
      <c r="C44" s="5"/>
      <c r="D44" s="33"/>
      <c r="E44" s="5"/>
      <c r="F44" s="33"/>
      <c r="G44" s="5"/>
      <c r="H44" s="33"/>
      <c r="I44" s="5"/>
      <c r="J44" s="5"/>
      <c r="K44" s="5"/>
      <c r="L44" s="5"/>
      <c r="M44" s="5"/>
      <c r="N44" s="5"/>
    </row>
    <row r="45" spans="1:14" ht="13.5" customHeight="1" x14ac:dyDescent="0.2">
      <c r="A45" s="18"/>
      <c r="B45" s="13"/>
      <c r="C45" s="5"/>
      <c r="D45" s="33"/>
      <c r="E45" s="5"/>
      <c r="F45" s="33"/>
      <c r="G45" s="5"/>
      <c r="H45" s="33"/>
      <c r="I45" s="5"/>
      <c r="J45" s="5"/>
      <c r="K45" s="5"/>
      <c r="L45" s="5"/>
      <c r="M45" s="5"/>
      <c r="N45" s="5"/>
    </row>
    <row r="46" spans="1:14" ht="13.5" customHeight="1" x14ac:dyDescent="0.2">
      <c r="A46" s="18"/>
      <c r="B46" s="13"/>
      <c r="C46" s="5"/>
      <c r="D46" s="33"/>
      <c r="E46" s="5"/>
      <c r="F46" s="33"/>
      <c r="G46" s="5"/>
      <c r="H46" s="33"/>
      <c r="I46" s="5"/>
      <c r="J46" s="5"/>
      <c r="K46" s="5"/>
      <c r="L46" s="5"/>
      <c r="M46" s="5"/>
      <c r="N46" s="5"/>
    </row>
    <row r="47" spans="1:14" ht="13.5" customHeight="1" x14ac:dyDescent="0.2">
      <c r="A47" s="18"/>
      <c r="B47" s="13"/>
      <c r="C47" s="5"/>
      <c r="D47" s="33"/>
      <c r="E47" s="5"/>
      <c r="F47" s="33"/>
      <c r="G47" s="5"/>
      <c r="H47" s="33"/>
      <c r="I47" s="5"/>
      <c r="J47" s="5"/>
      <c r="K47" s="5"/>
      <c r="L47" s="5"/>
      <c r="M47" s="5"/>
      <c r="N47" s="5"/>
    </row>
    <row r="48" spans="1:14" ht="13.5" customHeight="1" x14ac:dyDescent="0.2">
      <c r="A48" s="18"/>
      <c r="B48" s="13"/>
      <c r="C48" s="5"/>
      <c r="D48" s="33"/>
      <c r="E48" s="5"/>
      <c r="F48" s="33"/>
      <c r="G48" s="5"/>
      <c r="H48" s="33"/>
      <c r="I48" s="5"/>
      <c r="J48" s="5"/>
      <c r="K48" s="5"/>
      <c r="L48" s="5"/>
      <c r="M48" s="5"/>
      <c r="N48" s="5"/>
    </row>
    <row r="49" spans="1:14" ht="13.5" customHeight="1" x14ac:dyDescent="0.2">
      <c r="A49" s="18"/>
      <c r="B49" s="13"/>
      <c r="C49" s="5"/>
      <c r="D49" s="33"/>
      <c r="E49" s="5"/>
      <c r="F49" s="33"/>
      <c r="G49" s="5"/>
      <c r="H49" s="33"/>
      <c r="I49" s="5"/>
      <c r="J49" s="5"/>
      <c r="K49" s="5"/>
      <c r="L49" s="5"/>
      <c r="M49" s="5"/>
      <c r="N49" s="5"/>
    </row>
    <row r="50" spans="1:14" ht="13.5" customHeight="1" x14ac:dyDescent="0.2">
      <c r="A50" s="18"/>
      <c r="B50" s="13"/>
      <c r="C50" s="5"/>
      <c r="D50" s="33"/>
      <c r="E50" s="5"/>
      <c r="F50" s="33"/>
      <c r="G50" s="5"/>
      <c r="H50" s="33"/>
      <c r="I50" s="5"/>
      <c r="J50" s="5"/>
      <c r="K50" s="5"/>
      <c r="L50" s="5"/>
      <c r="M50" s="5"/>
      <c r="N50" s="5"/>
    </row>
    <row r="51" spans="1:14" ht="13.5" customHeight="1" x14ac:dyDescent="0.2">
      <c r="A51" s="18"/>
      <c r="B51" s="13"/>
      <c r="C51" s="5"/>
      <c r="D51" s="33"/>
      <c r="E51" s="5"/>
      <c r="F51" s="33"/>
      <c r="G51" s="5"/>
      <c r="H51" s="33"/>
      <c r="I51" s="5"/>
      <c r="J51" s="5"/>
      <c r="K51" s="5"/>
      <c r="L51" s="5"/>
      <c r="M51" s="5"/>
      <c r="N51" s="5"/>
    </row>
    <row r="52" spans="1:14" ht="13.5" customHeight="1" x14ac:dyDescent="0.2">
      <c r="A52" s="18"/>
      <c r="B52" s="13"/>
      <c r="C52" s="5"/>
      <c r="D52" s="33"/>
      <c r="E52" s="5"/>
      <c r="F52" s="33"/>
      <c r="G52" s="5"/>
      <c r="H52" s="33"/>
      <c r="I52" s="5"/>
      <c r="J52" s="5"/>
      <c r="K52" s="5"/>
      <c r="L52" s="5"/>
      <c r="M52" s="5"/>
      <c r="N52" s="5"/>
    </row>
    <row r="53" spans="1:14" ht="13.5" customHeight="1" x14ac:dyDescent="0.2">
      <c r="A53" s="18"/>
      <c r="B53" s="13"/>
      <c r="C53" s="5"/>
      <c r="D53" s="33"/>
      <c r="E53" s="5"/>
      <c r="F53" s="33"/>
      <c r="G53" s="5"/>
      <c r="H53" s="33"/>
      <c r="I53" s="5"/>
      <c r="J53" s="5"/>
      <c r="K53" s="5"/>
      <c r="L53" s="5"/>
      <c r="M53" s="5"/>
      <c r="N53" s="5"/>
    </row>
    <row r="54" spans="1:14" ht="13.5" customHeight="1" x14ac:dyDescent="0.2">
      <c r="A54" s="18"/>
      <c r="B54" s="13"/>
      <c r="C54" s="5"/>
      <c r="D54" s="33"/>
      <c r="E54" s="5"/>
      <c r="F54" s="33"/>
      <c r="G54" s="5"/>
      <c r="H54" s="33"/>
      <c r="I54" s="5"/>
      <c r="J54" s="5"/>
      <c r="K54" s="5"/>
      <c r="L54" s="5"/>
      <c r="M54" s="5"/>
      <c r="N54" s="5"/>
    </row>
    <row r="55" spans="1:14" ht="13.5" customHeight="1" x14ac:dyDescent="0.2">
      <c r="A55" s="18"/>
      <c r="B55" s="13"/>
      <c r="C55" s="5"/>
      <c r="D55" s="33"/>
      <c r="E55" s="5"/>
      <c r="F55" s="33"/>
      <c r="G55" s="5"/>
      <c r="H55" s="33"/>
      <c r="I55" s="5"/>
      <c r="J55" s="5"/>
      <c r="K55" s="5"/>
      <c r="L55" s="5"/>
      <c r="M55" s="5"/>
      <c r="N55" s="5"/>
    </row>
    <row r="56" spans="1:14" ht="13.5" customHeight="1" x14ac:dyDescent="0.2">
      <c r="A56" s="18"/>
      <c r="B56" s="13"/>
      <c r="C56" s="5"/>
      <c r="D56" s="33"/>
      <c r="E56" s="5"/>
      <c r="F56" s="33"/>
      <c r="G56" s="5"/>
      <c r="H56" s="33"/>
      <c r="I56" s="5"/>
      <c r="J56" s="5"/>
      <c r="K56" s="5"/>
      <c r="L56" s="5"/>
      <c r="M56" s="5"/>
      <c r="N56" s="5"/>
    </row>
    <row r="57" spans="1:14" ht="13.5" customHeight="1" x14ac:dyDescent="0.2">
      <c r="A57" s="18"/>
      <c r="B57" s="13"/>
      <c r="C57" s="5"/>
      <c r="D57" s="33"/>
      <c r="E57" s="5"/>
      <c r="F57" s="33"/>
      <c r="G57" s="5"/>
      <c r="H57" s="33"/>
      <c r="I57" s="5"/>
      <c r="J57" s="5"/>
      <c r="K57" s="5"/>
      <c r="L57" s="5"/>
      <c r="M57" s="5"/>
      <c r="N57" s="5"/>
    </row>
    <row r="58" spans="1:14" ht="13.5" customHeight="1" x14ac:dyDescent="0.2">
      <c r="A58" s="18"/>
      <c r="B58" s="13"/>
      <c r="C58" s="5"/>
      <c r="D58" s="33"/>
      <c r="E58" s="5"/>
      <c r="F58" s="33"/>
      <c r="G58" s="5"/>
      <c r="H58" s="33"/>
      <c r="I58" s="5"/>
      <c r="J58" s="5"/>
      <c r="K58" s="5"/>
      <c r="L58" s="5"/>
      <c r="M58" s="5"/>
      <c r="N58" s="5"/>
    </row>
    <row r="59" spans="1:14" ht="13.5" customHeight="1" x14ac:dyDescent="0.2">
      <c r="A59" s="18"/>
      <c r="B59" s="13"/>
      <c r="C59" s="5"/>
      <c r="D59" s="33"/>
      <c r="E59" s="5"/>
      <c r="F59" s="33"/>
      <c r="G59" s="5"/>
      <c r="H59" s="33"/>
      <c r="I59" s="5"/>
      <c r="J59" s="5"/>
      <c r="K59" s="5"/>
      <c r="L59" s="5"/>
      <c r="M59" s="5"/>
      <c r="N59" s="5"/>
    </row>
    <row r="60" spans="1:14" ht="13.5" customHeight="1" x14ac:dyDescent="0.2">
      <c r="A60" s="18"/>
      <c r="B60" s="13"/>
      <c r="C60" s="5"/>
      <c r="D60" s="33"/>
      <c r="E60" s="5"/>
      <c r="F60" s="33"/>
      <c r="G60" s="5"/>
      <c r="H60" s="33"/>
      <c r="I60" s="5"/>
      <c r="J60" s="5"/>
      <c r="K60" s="5"/>
      <c r="L60" s="5"/>
      <c r="M60" s="5"/>
      <c r="N60" s="5"/>
    </row>
    <row r="61" spans="1:14" ht="13.5" customHeight="1" x14ac:dyDescent="0.2">
      <c r="A61" s="18"/>
      <c r="B61" s="13"/>
      <c r="C61" s="5"/>
      <c r="D61" s="33"/>
      <c r="E61" s="5"/>
      <c r="F61" s="33"/>
      <c r="G61" s="5"/>
      <c r="H61" s="33"/>
      <c r="I61" s="5"/>
      <c r="J61" s="5"/>
      <c r="K61" s="5"/>
      <c r="L61" s="5"/>
      <c r="M61" s="5"/>
      <c r="N61" s="5"/>
    </row>
    <row r="62" spans="1:14" ht="13.5" customHeight="1" x14ac:dyDescent="0.2">
      <c r="A62" s="18"/>
      <c r="B62" s="13"/>
      <c r="C62" s="5"/>
      <c r="D62" s="33"/>
      <c r="E62" s="5"/>
      <c r="F62" s="33"/>
      <c r="G62" s="5"/>
      <c r="H62" s="33"/>
      <c r="I62" s="5"/>
      <c r="J62" s="5"/>
      <c r="K62" s="5"/>
      <c r="L62" s="5"/>
      <c r="M62" s="5"/>
      <c r="N62" s="5"/>
    </row>
    <row r="63" spans="1:14" ht="13.5" customHeight="1" x14ac:dyDescent="0.2">
      <c r="A63" s="18"/>
      <c r="B63" s="13"/>
      <c r="C63" s="5"/>
      <c r="D63" s="33"/>
      <c r="E63" s="5"/>
      <c r="F63" s="33"/>
      <c r="G63" s="5"/>
      <c r="H63" s="33"/>
      <c r="I63" s="5"/>
      <c r="J63" s="5"/>
      <c r="K63" s="5"/>
      <c r="L63" s="5"/>
      <c r="M63" s="5"/>
      <c r="N63" s="5"/>
    </row>
    <row r="64" spans="1:14" ht="13.5" customHeight="1" x14ac:dyDescent="0.2">
      <c r="A64" s="18"/>
      <c r="B64" s="13"/>
      <c r="C64" s="5"/>
      <c r="D64" s="33"/>
      <c r="E64" s="5"/>
      <c r="F64" s="33"/>
      <c r="G64" s="5"/>
      <c r="H64" s="33"/>
      <c r="I64" s="5"/>
      <c r="J64" s="5"/>
      <c r="K64" s="5"/>
      <c r="L64" s="5"/>
      <c r="M64" s="5"/>
      <c r="N64" s="5"/>
    </row>
    <row r="65" spans="1:14" ht="13.5" customHeight="1" x14ac:dyDescent="0.2">
      <c r="A65" s="18"/>
      <c r="B65" s="13"/>
      <c r="C65" s="5"/>
      <c r="D65" s="33"/>
      <c r="E65" s="5"/>
      <c r="F65" s="33"/>
      <c r="G65" s="5"/>
      <c r="H65" s="33"/>
      <c r="I65" s="5"/>
      <c r="J65" s="5"/>
      <c r="K65" s="5"/>
      <c r="L65" s="5"/>
      <c r="M65" s="5"/>
      <c r="N65" s="5"/>
    </row>
    <row r="66" spans="1:14" ht="13.5" customHeight="1" x14ac:dyDescent="0.2">
      <c r="A66" s="18"/>
      <c r="B66" s="13"/>
      <c r="C66" s="5"/>
      <c r="D66" s="33"/>
      <c r="E66" s="5"/>
      <c r="F66" s="33"/>
      <c r="G66" s="5"/>
      <c r="H66" s="33"/>
      <c r="I66" s="5"/>
      <c r="J66" s="5"/>
      <c r="K66" s="5"/>
      <c r="L66" s="5"/>
      <c r="M66" s="5"/>
      <c r="N66" s="5"/>
    </row>
    <row r="67" spans="1:14" ht="13.5" customHeight="1" x14ac:dyDescent="0.2">
      <c r="A67" s="18"/>
      <c r="B67" s="13"/>
      <c r="C67" s="5"/>
      <c r="D67" s="33"/>
      <c r="E67" s="5"/>
      <c r="F67" s="33"/>
      <c r="G67" s="5"/>
      <c r="H67" s="33"/>
      <c r="I67" s="5"/>
      <c r="J67" s="5"/>
      <c r="K67" s="5"/>
      <c r="L67" s="5"/>
      <c r="M67" s="5"/>
      <c r="N67" s="5"/>
    </row>
    <row r="68" spans="1:14" ht="13.5" customHeight="1" x14ac:dyDescent="0.2">
      <c r="A68" s="18"/>
      <c r="B68" s="13"/>
      <c r="C68" s="5"/>
      <c r="D68" s="33"/>
      <c r="E68" s="5"/>
      <c r="F68" s="33"/>
      <c r="G68" s="5"/>
      <c r="H68" s="33"/>
      <c r="I68" s="5"/>
      <c r="J68" s="5"/>
      <c r="K68" s="5"/>
      <c r="L68" s="5"/>
      <c r="M68" s="5"/>
      <c r="N68" s="5"/>
    </row>
    <row r="69" spans="1:14" ht="13.5" customHeight="1" x14ac:dyDescent="0.2">
      <c r="A69" s="18"/>
      <c r="B69" s="13"/>
      <c r="C69" s="5"/>
      <c r="D69" s="33"/>
      <c r="E69" s="5"/>
      <c r="F69" s="33"/>
      <c r="G69" s="5"/>
      <c r="H69" s="33"/>
      <c r="I69" s="5"/>
      <c r="J69" s="5"/>
      <c r="K69" s="5"/>
      <c r="L69" s="5"/>
      <c r="M69" s="5"/>
      <c r="N69" s="5"/>
    </row>
    <row r="70" spans="1:14" ht="13.5" customHeight="1" x14ac:dyDescent="0.2">
      <c r="A70" s="18"/>
      <c r="B70" s="13"/>
      <c r="C70" s="5"/>
      <c r="D70" s="33"/>
      <c r="E70" s="5"/>
      <c r="F70" s="33"/>
      <c r="G70" s="5"/>
      <c r="H70" s="33"/>
      <c r="I70" s="5"/>
      <c r="J70" s="5"/>
      <c r="K70" s="5"/>
      <c r="L70" s="5"/>
      <c r="M70" s="5"/>
      <c r="N70" s="5"/>
    </row>
    <row r="71" spans="1:14" ht="13.5" customHeight="1" x14ac:dyDescent="0.2">
      <c r="A71" s="18"/>
      <c r="B71" s="13"/>
      <c r="C71" s="5"/>
      <c r="D71" s="33"/>
      <c r="E71" s="5"/>
      <c r="F71" s="33"/>
      <c r="G71" s="5"/>
      <c r="H71" s="33"/>
      <c r="I71" s="5"/>
      <c r="J71" s="5"/>
      <c r="K71" s="5"/>
      <c r="L71" s="5"/>
      <c r="M71" s="5"/>
      <c r="N71" s="5"/>
    </row>
    <row r="72" spans="1:14" ht="13.5" customHeight="1" x14ac:dyDescent="0.2">
      <c r="A72" s="18"/>
      <c r="B72" s="13"/>
      <c r="C72" s="5"/>
      <c r="D72" s="33"/>
      <c r="E72" s="5"/>
      <c r="F72" s="33"/>
      <c r="G72" s="5"/>
      <c r="H72" s="33"/>
      <c r="I72" s="5"/>
      <c r="J72" s="5"/>
      <c r="K72" s="5"/>
      <c r="L72" s="5"/>
      <c r="M72" s="5"/>
      <c r="N72" s="5"/>
    </row>
    <row r="73" spans="1:14" ht="13.5" customHeight="1" x14ac:dyDescent="0.2">
      <c r="A73" s="18"/>
      <c r="B73" s="13"/>
      <c r="C73" s="5"/>
      <c r="D73" s="33"/>
      <c r="E73" s="5"/>
      <c r="F73" s="33"/>
      <c r="G73" s="5"/>
      <c r="H73" s="33"/>
      <c r="I73" s="5"/>
      <c r="J73" s="5"/>
      <c r="K73" s="5"/>
      <c r="L73" s="5"/>
      <c r="M73" s="5"/>
      <c r="N73" s="5"/>
    </row>
    <row r="74" spans="1:14" ht="13.5" customHeight="1" x14ac:dyDescent="0.2">
      <c r="A74" s="18"/>
      <c r="B74" s="13"/>
      <c r="C74" s="5"/>
      <c r="D74" s="33"/>
      <c r="E74" s="5"/>
      <c r="F74" s="33"/>
      <c r="G74" s="5"/>
      <c r="H74" s="33"/>
      <c r="I74" s="5"/>
      <c r="J74" s="5"/>
      <c r="K74" s="5"/>
      <c r="L74" s="5"/>
      <c r="M74" s="5"/>
      <c r="N74" s="5"/>
    </row>
    <row r="75" spans="1:14" ht="13.5" customHeight="1" x14ac:dyDescent="0.2">
      <c r="A75" s="18"/>
      <c r="B75" s="13"/>
      <c r="C75" s="5"/>
      <c r="D75" s="33"/>
      <c r="E75" s="5"/>
      <c r="F75" s="33"/>
      <c r="G75" s="5"/>
      <c r="H75" s="33"/>
      <c r="I75" s="5"/>
      <c r="J75" s="5"/>
      <c r="K75" s="5"/>
      <c r="L75" s="5"/>
      <c r="M75" s="5"/>
      <c r="N75" s="5"/>
    </row>
    <row r="76" spans="1:14" ht="13.5" customHeight="1" x14ac:dyDescent="0.2">
      <c r="A76" s="18"/>
      <c r="B76" s="13"/>
      <c r="C76" s="5"/>
      <c r="D76" s="33"/>
      <c r="E76" s="5"/>
      <c r="F76" s="33"/>
      <c r="G76" s="5"/>
      <c r="H76" s="33"/>
      <c r="I76" s="5"/>
      <c r="J76" s="5"/>
      <c r="K76" s="5"/>
      <c r="L76" s="5"/>
      <c r="M76" s="5"/>
      <c r="N76" s="5"/>
    </row>
    <row r="77" spans="1:14" ht="13.5" customHeight="1" x14ac:dyDescent="0.2">
      <c r="A77" s="18"/>
      <c r="B77" s="13"/>
      <c r="C77" s="5"/>
      <c r="D77" s="33"/>
      <c r="E77" s="5"/>
      <c r="F77" s="33"/>
      <c r="G77" s="5"/>
      <c r="H77" s="33"/>
      <c r="I77" s="5"/>
      <c r="J77" s="5"/>
      <c r="K77" s="5"/>
      <c r="L77" s="5"/>
      <c r="M77" s="5"/>
      <c r="N77" s="5"/>
    </row>
    <row r="78" spans="1:14" ht="13.5" customHeight="1" x14ac:dyDescent="0.2">
      <c r="A78" s="18"/>
      <c r="B78" s="13"/>
      <c r="C78" s="5"/>
      <c r="D78" s="33"/>
      <c r="E78" s="5"/>
      <c r="F78" s="33"/>
      <c r="G78" s="5"/>
      <c r="H78" s="33"/>
      <c r="I78" s="5"/>
      <c r="J78" s="5"/>
      <c r="K78" s="5"/>
      <c r="L78" s="5"/>
      <c r="M78" s="5"/>
      <c r="N78" s="5"/>
    </row>
    <row r="79" spans="1:14" ht="13.5" customHeight="1" x14ac:dyDescent="0.2">
      <c r="A79" s="18"/>
      <c r="B79" s="13"/>
      <c r="C79" s="5"/>
      <c r="D79" s="33"/>
      <c r="E79" s="5"/>
      <c r="F79" s="33"/>
      <c r="G79" s="5"/>
      <c r="H79" s="33"/>
      <c r="I79" s="5"/>
      <c r="J79" s="5"/>
      <c r="K79" s="5"/>
      <c r="L79" s="5"/>
      <c r="M79" s="5"/>
      <c r="N79" s="5"/>
    </row>
    <row r="80" spans="1:14" ht="13.5" customHeight="1" x14ac:dyDescent="0.2">
      <c r="A80" s="18"/>
      <c r="B80" s="13"/>
      <c r="C80" s="5"/>
      <c r="D80" s="33"/>
      <c r="E80" s="5"/>
      <c r="F80" s="33"/>
      <c r="G80" s="5"/>
      <c r="H80" s="33"/>
      <c r="I80" s="5"/>
      <c r="J80" s="5"/>
      <c r="K80" s="5"/>
      <c r="L80" s="5"/>
      <c r="M80" s="5"/>
      <c r="N80" s="5"/>
    </row>
    <row r="81" spans="1:14" ht="13.5" customHeight="1" x14ac:dyDescent="0.2">
      <c r="A81" s="18"/>
      <c r="B81" s="13"/>
      <c r="C81" s="5"/>
      <c r="D81" s="33"/>
      <c r="E81" s="5"/>
      <c r="F81" s="33"/>
      <c r="G81" s="5"/>
      <c r="H81" s="33"/>
      <c r="I81" s="5"/>
      <c r="J81" s="5"/>
      <c r="K81" s="5"/>
      <c r="L81" s="5"/>
      <c r="M81" s="5"/>
      <c r="N81" s="5"/>
    </row>
    <row r="82" spans="1:14" ht="13.5" customHeight="1" x14ac:dyDescent="0.2">
      <c r="A82" s="18"/>
      <c r="B82" s="13"/>
      <c r="C82" s="5"/>
      <c r="D82" s="33"/>
      <c r="E82" s="5"/>
      <c r="F82" s="33"/>
      <c r="G82" s="5"/>
      <c r="H82" s="33"/>
      <c r="I82" s="5"/>
      <c r="J82" s="5"/>
      <c r="K82" s="5"/>
      <c r="L82" s="5"/>
      <c r="M82" s="5"/>
      <c r="N82" s="5"/>
    </row>
    <row r="83" spans="1:14" ht="13.5" customHeight="1" x14ac:dyDescent="0.2">
      <c r="A83" s="18"/>
      <c r="B83" s="13"/>
      <c r="C83" s="5"/>
      <c r="D83" s="33"/>
      <c r="E83" s="5"/>
      <c r="F83" s="33"/>
      <c r="G83" s="5"/>
      <c r="H83" s="33"/>
      <c r="I83" s="5"/>
      <c r="J83" s="5"/>
      <c r="K83" s="5"/>
      <c r="L83" s="5"/>
      <c r="M83" s="5"/>
      <c r="N83" s="5"/>
    </row>
    <row r="84" spans="1:14" ht="13.5" customHeight="1" x14ac:dyDescent="0.2">
      <c r="A84" s="18"/>
      <c r="B84" s="13"/>
      <c r="C84" s="5"/>
      <c r="D84" s="33"/>
      <c r="E84" s="5"/>
      <c r="F84" s="33"/>
      <c r="G84" s="5"/>
      <c r="H84" s="33"/>
      <c r="I84" s="5"/>
      <c r="J84" s="5"/>
      <c r="K84" s="5"/>
      <c r="L84" s="5"/>
      <c r="M84" s="5"/>
      <c r="N84" s="5"/>
    </row>
    <row r="85" spans="1:14" ht="13.5" customHeight="1" x14ac:dyDescent="0.2">
      <c r="A85" s="18"/>
      <c r="B85" s="13"/>
      <c r="C85" s="5"/>
      <c r="D85" s="33"/>
      <c r="E85" s="5"/>
      <c r="F85" s="33"/>
      <c r="G85" s="5"/>
      <c r="H85" s="33"/>
      <c r="I85" s="5"/>
      <c r="J85" s="5"/>
      <c r="K85" s="5"/>
      <c r="L85" s="5"/>
      <c r="M85" s="5"/>
      <c r="N85" s="5"/>
    </row>
    <row r="86" spans="1:14" ht="13.5" customHeight="1" x14ac:dyDescent="0.2">
      <c r="A86" s="18"/>
      <c r="B86" s="13"/>
      <c r="C86" s="5"/>
      <c r="D86" s="33"/>
      <c r="E86" s="5"/>
      <c r="F86" s="33"/>
      <c r="G86" s="5"/>
      <c r="H86" s="33"/>
      <c r="I86" s="5"/>
      <c r="J86" s="5"/>
      <c r="K86" s="5"/>
      <c r="L86" s="5"/>
      <c r="M86" s="5"/>
      <c r="N86" s="5"/>
    </row>
    <row r="87" spans="1:14" ht="13.5" customHeight="1" x14ac:dyDescent="0.2">
      <c r="A87" s="18"/>
      <c r="B87" s="13"/>
      <c r="C87" s="5"/>
      <c r="D87" s="33"/>
      <c r="E87" s="5"/>
      <c r="F87" s="33"/>
      <c r="G87" s="5"/>
      <c r="H87" s="33"/>
      <c r="I87" s="5"/>
      <c r="J87" s="5"/>
      <c r="K87" s="5"/>
      <c r="L87" s="5"/>
      <c r="M87" s="5"/>
      <c r="N87" s="5"/>
    </row>
    <row r="88" spans="1:14" ht="13.5" customHeight="1" x14ac:dyDescent="0.2">
      <c r="A88" s="18"/>
      <c r="B88" s="13"/>
      <c r="C88" s="5"/>
      <c r="D88" s="33"/>
      <c r="E88" s="5"/>
      <c r="F88" s="33"/>
      <c r="G88" s="5"/>
      <c r="H88" s="33"/>
      <c r="I88" s="5"/>
      <c r="J88" s="5"/>
      <c r="K88" s="5"/>
      <c r="L88" s="5"/>
      <c r="M88" s="5"/>
      <c r="N88" s="5"/>
    </row>
    <row r="89" spans="1:14" ht="13.5" customHeight="1" x14ac:dyDescent="0.2">
      <c r="A89" s="18"/>
      <c r="B89" s="13"/>
      <c r="C89" s="5"/>
      <c r="D89" s="33"/>
      <c r="E89" s="5"/>
      <c r="F89" s="33"/>
      <c r="G89" s="5"/>
      <c r="H89" s="33"/>
      <c r="I89" s="5"/>
      <c r="J89" s="5"/>
      <c r="K89" s="5"/>
      <c r="L89" s="5"/>
      <c r="M89" s="5"/>
      <c r="N89" s="5"/>
    </row>
    <row r="90" spans="1:14" ht="13.5" customHeight="1" x14ac:dyDescent="0.2">
      <c r="A90" s="18"/>
      <c r="B90" s="13"/>
      <c r="C90" s="5"/>
      <c r="D90" s="33"/>
      <c r="E90" s="5"/>
      <c r="F90" s="33"/>
      <c r="G90" s="5"/>
      <c r="H90" s="33"/>
      <c r="I90" s="5"/>
      <c r="J90" s="5"/>
      <c r="K90" s="5"/>
      <c r="L90" s="5"/>
      <c r="M90" s="5"/>
      <c r="N90" s="5"/>
    </row>
    <row r="91" spans="1:14" ht="13.5" customHeight="1" x14ac:dyDescent="0.2">
      <c r="A91" s="18"/>
      <c r="B91" s="13"/>
      <c r="C91" s="5"/>
      <c r="D91" s="33"/>
      <c r="E91" s="5"/>
      <c r="F91" s="33"/>
      <c r="G91" s="5"/>
      <c r="H91" s="33"/>
      <c r="I91" s="5"/>
      <c r="J91" s="5"/>
      <c r="K91" s="5"/>
      <c r="L91" s="5"/>
      <c r="M91" s="5"/>
      <c r="N91" s="5"/>
    </row>
    <row r="92" spans="1:14" ht="13.5" customHeight="1" x14ac:dyDescent="0.2">
      <c r="A92" s="18"/>
      <c r="B92" s="13"/>
      <c r="C92" s="5"/>
      <c r="D92" s="33"/>
      <c r="E92" s="5"/>
      <c r="F92" s="33"/>
      <c r="G92" s="5"/>
      <c r="H92" s="33"/>
      <c r="I92" s="5"/>
      <c r="J92" s="5"/>
      <c r="K92" s="5"/>
      <c r="L92" s="5"/>
      <c r="M92" s="5"/>
      <c r="N92" s="5"/>
    </row>
    <row r="93" spans="1:14" ht="13.5" customHeight="1" x14ac:dyDescent="0.2">
      <c r="A93" s="18"/>
      <c r="B93" s="13"/>
      <c r="C93" s="5"/>
      <c r="D93" s="33"/>
      <c r="E93" s="5"/>
      <c r="F93" s="33"/>
      <c r="G93" s="5"/>
      <c r="H93" s="33"/>
      <c r="I93" s="5"/>
      <c r="J93" s="5"/>
      <c r="K93" s="5"/>
      <c r="L93" s="5"/>
      <c r="M93" s="5"/>
      <c r="N93" s="5"/>
    </row>
    <row r="94" spans="1:14" ht="13.5" customHeight="1" x14ac:dyDescent="0.2">
      <c r="A94" s="18"/>
      <c r="B94" s="13"/>
      <c r="C94" s="5"/>
      <c r="D94" s="33"/>
      <c r="E94" s="5"/>
      <c r="F94" s="33"/>
      <c r="G94" s="5"/>
      <c r="H94" s="33"/>
      <c r="I94" s="5"/>
      <c r="J94" s="5"/>
      <c r="K94" s="5"/>
      <c r="L94" s="5"/>
      <c r="M94" s="5"/>
      <c r="N94" s="5"/>
    </row>
    <row r="95" spans="1:14" ht="13.5" customHeight="1" x14ac:dyDescent="0.2">
      <c r="A95" s="18"/>
      <c r="B95" s="13"/>
      <c r="C95" s="5"/>
      <c r="D95" s="33"/>
      <c r="E95" s="5"/>
      <c r="F95" s="33"/>
      <c r="G95" s="5"/>
      <c r="H95" s="33"/>
      <c r="I95" s="5"/>
      <c r="J95" s="5"/>
      <c r="K95" s="5"/>
      <c r="L95" s="5"/>
      <c r="M95" s="5"/>
      <c r="N95" s="5"/>
    </row>
    <row r="96" spans="1:14" ht="13.5" customHeight="1" x14ac:dyDescent="0.2">
      <c r="A96" s="18"/>
      <c r="B96" s="13"/>
      <c r="C96" s="5"/>
      <c r="D96" s="33"/>
      <c r="E96" s="5"/>
      <c r="F96" s="33"/>
      <c r="G96" s="5"/>
      <c r="H96" s="33"/>
      <c r="I96" s="5"/>
      <c r="J96" s="5"/>
      <c r="K96" s="5"/>
      <c r="L96" s="5"/>
      <c r="M96" s="5"/>
      <c r="N96" s="5"/>
    </row>
    <row r="97" spans="1:14" ht="13.5" customHeight="1" x14ac:dyDescent="0.2">
      <c r="A97" s="18"/>
      <c r="B97" s="13"/>
      <c r="C97" s="5"/>
      <c r="D97" s="33"/>
      <c r="E97" s="5"/>
      <c r="F97" s="33"/>
      <c r="G97" s="5"/>
      <c r="H97" s="33"/>
      <c r="I97" s="5"/>
      <c r="J97" s="5"/>
      <c r="K97" s="5"/>
      <c r="L97" s="5"/>
      <c r="M97" s="5"/>
      <c r="N97" s="5"/>
    </row>
    <row r="98" spans="1:14" ht="13.5" customHeight="1" x14ac:dyDescent="0.2">
      <c r="A98" s="18"/>
      <c r="B98" s="13"/>
      <c r="C98" s="5"/>
      <c r="D98" s="33"/>
      <c r="E98" s="5"/>
      <c r="F98" s="33"/>
      <c r="G98" s="5"/>
      <c r="H98" s="33"/>
      <c r="I98" s="5"/>
      <c r="J98" s="5"/>
      <c r="K98" s="5"/>
      <c r="L98" s="5"/>
      <c r="M98" s="5"/>
      <c r="N98" s="5"/>
    </row>
    <row r="99" spans="1:14" ht="13.5" customHeight="1" x14ac:dyDescent="0.2">
      <c r="A99" s="18"/>
      <c r="B99" s="13"/>
      <c r="C99" s="5"/>
      <c r="D99" s="33"/>
      <c r="E99" s="5"/>
      <c r="F99" s="33"/>
      <c r="G99" s="5"/>
      <c r="H99" s="33"/>
      <c r="I99" s="5"/>
      <c r="J99" s="5"/>
      <c r="K99" s="5"/>
      <c r="L99" s="5"/>
      <c r="M99" s="5"/>
      <c r="N99" s="5"/>
    </row>
    <row r="100" spans="1:14" ht="13.5" customHeight="1" x14ac:dyDescent="0.2">
      <c r="A100" s="18"/>
      <c r="B100" s="13"/>
      <c r="C100" s="5"/>
      <c r="D100" s="33"/>
      <c r="E100" s="5"/>
      <c r="F100" s="33"/>
      <c r="G100" s="5"/>
      <c r="H100" s="33"/>
      <c r="I100" s="5"/>
      <c r="J100" s="5"/>
      <c r="K100" s="5"/>
      <c r="L100" s="5"/>
      <c r="M100" s="5"/>
      <c r="N100" s="5"/>
    </row>
  </sheetData>
  <mergeCells count="7">
    <mergeCell ref="C6:D6"/>
    <mergeCell ref="E6:F6"/>
    <mergeCell ref="G6:H6"/>
    <mergeCell ref="A1:H1"/>
    <mergeCell ref="B6:B7"/>
    <mergeCell ref="A6:A7"/>
    <mergeCell ref="A2:H2"/>
  </mergeCells>
  <pageMargins left="1.2" right="0.7" top="1.25" bottom="0.75" header="0" footer="0"/>
  <pageSetup paperSize="9" scale="101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4.42578125" defaultRowHeight="15" customHeight="1" x14ac:dyDescent="0.2"/>
  <cols>
    <col min="1" max="1" width="4.42578125" customWidth="1"/>
    <col min="2" max="2" width="41.85546875" customWidth="1"/>
    <col min="3" max="3" width="16.140625" customWidth="1"/>
    <col min="4" max="4" width="15.5703125" customWidth="1"/>
    <col min="5" max="5" width="16.5703125" customWidth="1"/>
    <col min="6" max="11" width="9.140625" customWidth="1"/>
  </cols>
  <sheetData>
    <row r="1" spans="1:11" ht="12.75" customHeight="1" x14ac:dyDescent="0.2">
      <c r="A1" s="518" t="s">
        <v>934</v>
      </c>
      <c r="B1" s="503"/>
      <c r="C1" s="503"/>
      <c r="D1" s="503"/>
      <c r="E1" s="503"/>
      <c r="F1" s="2"/>
      <c r="G1" s="2"/>
      <c r="H1" s="2"/>
      <c r="I1" s="2"/>
      <c r="J1" s="2"/>
      <c r="K1" s="2"/>
    </row>
    <row r="2" spans="1:11" ht="12.75" customHeight="1" x14ac:dyDescent="0.2">
      <c r="A2" s="2"/>
      <c r="B2" s="2"/>
      <c r="C2" s="2"/>
      <c r="D2" s="2"/>
      <c r="E2" s="69" t="s">
        <v>935</v>
      </c>
      <c r="F2" s="2"/>
      <c r="G2" s="2"/>
      <c r="H2" s="2"/>
      <c r="I2" s="2"/>
      <c r="J2" s="2"/>
      <c r="K2" s="2"/>
    </row>
    <row r="3" spans="1:11" ht="30" customHeight="1" x14ac:dyDescent="0.2">
      <c r="A3" s="41" t="s">
        <v>936</v>
      </c>
      <c r="B3" s="41" t="s">
        <v>937</v>
      </c>
      <c r="C3" s="41" t="s">
        <v>938</v>
      </c>
      <c r="D3" s="41" t="s">
        <v>939</v>
      </c>
      <c r="E3" s="41" t="s">
        <v>940</v>
      </c>
      <c r="F3" s="70"/>
      <c r="G3" s="70"/>
      <c r="H3" s="70"/>
      <c r="I3" s="70"/>
      <c r="J3" s="70"/>
      <c r="K3" s="70"/>
    </row>
    <row r="4" spans="1:11" ht="12.75" customHeight="1" x14ac:dyDescent="0.2">
      <c r="A4" s="29">
        <v>1</v>
      </c>
      <c r="B4" s="30" t="s">
        <v>941</v>
      </c>
      <c r="C4" s="30"/>
      <c r="D4" s="20"/>
      <c r="E4" s="20"/>
      <c r="F4" s="2"/>
      <c r="G4" s="2"/>
      <c r="H4" s="2"/>
      <c r="I4" s="2"/>
      <c r="J4" s="2"/>
      <c r="K4" s="2"/>
    </row>
    <row r="5" spans="1:11" ht="12.75" customHeight="1" x14ac:dyDescent="0.2">
      <c r="A5" s="29">
        <v>2</v>
      </c>
      <c r="B5" s="30" t="s">
        <v>942</v>
      </c>
      <c r="C5" s="30"/>
      <c r="D5" s="20"/>
      <c r="E5" s="20"/>
      <c r="F5" s="2"/>
      <c r="G5" s="2"/>
      <c r="H5" s="2"/>
      <c r="I5" s="2"/>
      <c r="J5" s="2"/>
      <c r="K5" s="2"/>
    </row>
    <row r="6" spans="1:11" ht="12.75" customHeight="1" x14ac:dyDescent="0.2">
      <c r="A6" s="29">
        <v>3</v>
      </c>
      <c r="B6" s="30" t="s">
        <v>230</v>
      </c>
      <c r="C6" s="30"/>
      <c r="D6" s="20"/>
      <c r="E6" s="20"/>
      <c r="F6" s="2"/>
      <c r="G6" s="2"/>
      <c r="H6" s="2"/>
      <c r="I6" s="2"/>
      <c r="J6" s="2"/>
      <c r="K6" s="2"/>
    </row>
    <row r="7" spans="1:11" ht="12.75" customHeight="1" x14ac:dyDescent="0.2">
      <c r="A7" s="29">
        <v>4</v>
      </c>
      <c r="B7" s="30" t="s">
        <v>943</v>
      </c>
      <c r="C7" s="30"/>
      <c r="D7" s="20"/>
      <c r="E7" s="20"/>
      <c r="F7" s="2"/>
      <c r="G7" s="2"/>
      <c r="H7" s="2"/>
      <c r="I7" s="2"/>
      <c r="J7" s="2"/>
      <c r="K7" s="2"/>
    </row>
    <row r="8" spans="1:11" ht="12.75" customHeight="1" x14ac:dyDescent="0.2">
      <c r="A8" s="29">
        <v>5</v>
      </c>
      <c r="B8" s="30" t="s">
        <v>944</v>
      </c>
      <c r="C8" s="30"/>
      <c r="D8" s="20"/>
      <c r="E8" s="20"/>
      <c r="F8" s="2"/>
      <c r="G8" s="2"/>
      <c r="H8" s="2"/>
      <c r="I8" s="2"/>
      <c r="J8" s="2"/>
      <c r="K8" s="2"/>
    </row>
    <row r="9" spans="1:11" ht="12.75" customHeight="1" x14ac:dyDescent="0.2">
      <c r="A9" s="29">
        <v>6</v>
      </c>
      <c r="B9" s="30" t="s">
        <v>945</v>
      </c>
      <c r="C9" s="30"/>
      <c r="D9" s="20"/>
      <c r="E9" s="20"/>
      <c r="F9" s="2"/>
      <c r="G9" s="2"/>
      <c r="H9" s="2"/>
      <c r="I9" s="2"/>
      <c r="J9" s="2"/>
      <c r="K9" s="2"/>
    </row>
    <row r="10" spans="1:11" ht="12.75" customHeight="1" x14ac:dyDescent="0.2">
      <c r="A10" s="29">
        <v>7</v>
      </c>
      <c r="B10" s="30" t="s">
        <v>9</v>
      </c>
      <c r="C10" s="30"/>
      <c r="D10" s="20"/>
      <c r="E10" s="20"/>
      <c r="F10" s="2"/>
      <c r="G10" s="2"/>
      <c r="H10" s="2"/>
      <c r="I10" s="2"/>
      <c r="J10" s="2"/>
      <c r="K10" s="2"/>
    </row>
    <row r="11" spans="1:11" ht="12.75" customHeight="1" x14ac:dyDescent="0.2">
      <c r="A11" s="29">
        <v>8</v>
      </c>
      <c r="B11" s="30" t="s">
        <v>11</v>
      </c>
      <c r="C11" s="30"/>
      <c r="D11" s="20"/>
      <c r="E11" s="20"/>
      <c r="F11" s="2"/>
      <c r="G11" s="2"/>
      <c r="H11" s="2"/>
      <c r="I11" s="2"/>
      <c r="J11" s="2"/>
      <c r="K11" s="2"/>
    </row>
    <row r="12" spans="1:11" ht="12.75" customHeight="1" x14ac:dyDescent="0.2">
      <c r="A12" s="29">
        <v>9</v>
      </c>
      <c r="B12" s="30" t="s">
        <v>946</v>
      </c>
      <c r="C12" s="30"/>
      <c r="D12" s="20"/>
      <c r="E12" s="20"/>
      <c r="F12" s="2"/>
      <c r="G12" s="2"/>
      <c r="H12" s="2"/>
      <c r="I12" s="2"/>
      <c r="J12" s="2"/>
      <c r="K12" s="2"/>
    </row>
    <row r="13" spans="1:11" ht="12.75" customHeight="1" x14ac:dyDescent="0.2">
      <c r="A13" s="29">
        <v>10</v>
      </c>
      <c r="B13" s="30" t="s">
        <v>947</v>
      </c>
      <c r="C13" s="30"/>
      <c r="D13" s="20"/>
      <c r="E13" s="20"/>
      <c r="F13" s="2"/>
      <c r="G13" s="2"/>
      <c r="H13" s="2"/>
      <c r="I13" s="2"/>
      <c r="J13" s="2"/>
      <c r="K13" s="2"/>
    </row>
    <row r="14" spans="1:11" ht="12.75" customHeight="1" x14ac:dyDescent="0.2">
      <c r="A14" s="29">
        <v>11</v>
      </c>
      <c r="B14" s="30" t="s">
        <v>12</v>
      </c>
      <c r="C14" s="30"/>
      <c r="D14" s="20"/>
      <c r="E14" s="20"/>
      <c r="F14" s="2"/>
      <c r="G14" s="2"/>
      <c r="H14" s="2"/>
      <c r="I14" s="2"/>
      <c r="J14" s="2"/>
      <c r="K14" s="2"/>
    </row>
    <row r="15" spans="1:11" ht="12.75" customHeight="1" x14ac:dyDescent="0.2">
      <c r="A15" s="29">
        <v>12</v>
      </c>
      <c r="B15" s="30" t="s">
        <v>948</v>
      </c>
      <c r="C15" s="30"/>
      <c r="D15" s="20"/>
      <c r="E15" s="20"/>
      <c r="F15" s="2"/>
      <c r="G15" s="2"/>
      <c r="H15" s="2"/>
      <c r="I15" s="2"/>
      <c r="J15" s="2"/>
      <c r="K15" s="2"/>
    </row>
    <row r="16" spans="1:11" ht="12.75" customHeight="1" x14ac:dyDescent="0.2">
      <c r="A16" s="29">
        <v>13</v>
      </c>
      <c r="B16" s="30" t="s">
        <v>949</v>
      </c>
      <c r="C16" s="30"/>
      <c r="D16" s="20"/>
      <c r="E16" s="20"/>
      <c r="F16" s="2"/>
      <c r="G16" s="2"/>
      <c r="H16" s="2"/>
      <c r="I16" s="2"/>
      <c r="J16" s="2"/>
      <c r="K16" s="2"/>
    </row>
    <row r="17" spans="1:11" ht="12.75" customHeight="1" x14ac:dyDescent="0.2">
      <c r="A17" s="29">
        <v>14</v>
      </c>
      <c r="B17" s="30" t="s">
        <v>13</v>
      </c>
      <c r="C17" s="30"/>
      <c r="D17" s="20"/>
      <c r="E17" s="20"/>
      <c r="F17" s="2"/>
      <c r="G17" s="2"/>
      <c r="H17" s="2"/>
      <c r="I17" s="2"/>
      <c r="J17" s="2"/>
      <c r="K17" s="2"/>
    </row>
    <row r="18" spans="1:11" ht="12.75" customHeight="1" x14ac:dyDescent="0.2">
      <c r="A18" s="29">
        <v>15</v>
      </c>
      <c r="B18" s="30" t="s">
        <v>950</v>
      </c>
      <c r="C18" s="30"/>
      <c r="D18" s="20"/>
      <c r="E18" s="20"/>
      <c r="F18" s="2"/>
      <c r="G18" s="2"/>
      <c r="H18" s="2"/>
      <c r="I18" s="2"/>
      <c r="J18" s="2"/>
      <c r="K18" s="2"/>
    </row>
    <row r="19" spans="1:11" ht="12.75" customHeight="1" x14ac:dyDescent="0.2">
      <c r="A19" s="29">
        <v>16</v>
      </c>
      <c r="B19" s="30" t="s">
        <v>951</v>
      </c>
      <c r="C19" s="30"/>
      <c r="D19" s="20"/>
      <c r="E19" s="20"/>
      <c r="F19" s="2"/>
      <c r="G19" s="2"/>
      <c r="H19" s="2"/>
      <c r="I19" s="2"/>
      <c r="J19" s="2"/>
      <c r="K19" s="2"/>
    </row>
    <row r="20" spans="1:11" ht="12.75" customHeight="1" x14ac:dyDescent="0.2">
      <c r="A20" s="29">
        <v>17</v>
      </c>
      <c r="B20" s="30" t="s">
        <v>232</v>
      </c>
      <c r="C20" s="30"/>
      <c r="D20" s="20"/>
      <c r="E20" s="20"/>
      <c r="F20" s="2"/>
      <c r="G20" s="2"/>
      <c r="H20" s="2"/>
      <c r="I20" s="2"/>
      <c r="J20" s="2"/>
      <c r="K20" s="2"/>
    </row>
    <row r="21" spans="1:11" ht="12.75" customHeight="1" x14ac:dyDescent="0.2">
      <c r="A21" s="29">
        <v>18</v>
      </c>
      <c r="B21" s="30" t="s">
        <v>233</v>
      </c>
      <c r="C21" s="30"/>
      <c r="D21" s="20"/>
      <c r="E21" s="20"/>
      <c r="F21" s="2"/>
      <c r="G21" s="2"/>
      <c r="H21" s="2"/>
      <c r="I21" s="2"/>
      <c r="J21" s="2"/>
      <c r="K21" s="2"/>
    </row>
    <row r="22" spans="1:11" ht="12.75" customHeight="1" x14ac:dyDescent="0.2">
      <c r="A22" s="29">
        <v>19</v>
      </c>
      <c r="B22" s="30" t="s">
        <v>952</v>
      </c>
      <c r="C22" s="30"/>
      <c r="D22" s="20"/>
      <c r="E22" s="20"/>
      <c r="F22" s="2"/>
      <c r="G22" s="2"/>
      <c r="H22" s="2"/>
      <c r="I22" s="2"/>
      <c r="J22" s="2"/>
      <c r="K22" s="2"/>
    </row>
    <row r="23" spans="1:11" ht="12.75" customHeight="1" x14ac:dyDescent="0.2">
      <c r="A23" s="29">
        <v>20</v>
      </c>
      <c r="B23" s="30" t="s">
        <v>953</v>
      </c>
      <c r="C23" s="30"/>
      <c r="D23" s="20"/>
      <c r="E23" s="20"/>
      <c r="F23" s="2"/>
      <c r="G23" s="2"/>
      <c r="H23" s="2"/>
      <c r="I23" s="2"/>
      <c r="J23" s="2"/>
      <c r="K23" s="2"/>
    </row>
    <row r="24" spans="1:11" ht="12.75" customHeight="1" x14ac:dyDescent="0.2">
      <c r="A24" s="29">
        <v>21</v>
      </c>
      <c r="B24" s="30" t="s">
        <v>954</v>
      </c>
      <c r="C24" s="30"/>
      <c r="D24" s="20"/>
      <c r="E24" s="20"/>
      <c r="F24" s="2"/>
      <c r="G24" s="2"/>
      <c r="H24" s="2"/>
      <c r="I24" s="2"/>
      <c r="J24" s="2"/>
      <c r="K24" s="2"/>
    </row>
    <row r="25" spans="1:11" ht="12.75" customHeight="1" x14ac:dyDescent="0.2">
      <c r="A25" s="29">
        <v>22</v>
      </c>
      <c r="B25" s="30" t="s">
        <v>955</v>
      </c>
      <c r="C25" s="30"/>
      <c r="D25" s="20"/>
      <c r="E25" s="20"/>
      <c r="F25" s="2"/>
      <c r="G25" s="2"/>
      <c r="H25" s="2"/>
      <c r="I25" s="2"/>
      <c r="J25" s="2"/>
      <c r="K25" s="2"/>
    </row>
    <row r="26" spans="1:11" ht="12.75" customHeight="1" x14ac:dyDescent="0.2">
      <c r="A26" s="29">
        <v>23</v>
      </c>
      <c r="B26" s="30" t="s">
        <v>956</v>
      </c>
      <c r="C26" s="30"/>
      <c r="D26" s="20"/>
      <c r="E26" s="20"/>
      <c r="F26" s="2"/>
      <c r="G26" s="2"/>
      <c r="H26" s="2"/>
      <c r="I26" s="2"/>
      <c r="J26" s="2"/>
      <c r="K26" s="2"/>
    </row>
    <row r="27" spans="1:11" ht="12.75" customHeight="1" x14ac:dyDescent="0.2">
      <c r="A27" s="29">
        <v>24</v>
      </c>
      <c r="B27" s="30" t="s">
        <v>957</v>
      </c>
      <c r="C27" s="30"/>
      <c r="D27" s="20"/>
      <c r="E27" s="20"/>
      <c r="F27" s="2"/>
      <c r="G27" s="2"/>
      <c r="H27" s="2"/>
      <c r="I27" s="2"/>
      <c r="J27" s="2"/>
      <c r="K27" s="2"/>
    </row>
    <row r="28" spans="1:11" ht="12.75" customHeight="1" x14ac:dyDescent="0.2">
      <c r="A28" s="29">
        <v>25</v>
      </c>
      <c r="B28" s="30" t="s">
        <v>958</v>
      </c>
      <c r="C28" s="30"/>
      <c r="D28" s="20"/>
      <c r="E28" s="20"/>
      <c r="F28" s="2"/>
      <c r="G28" s="2"/>
      <c r="H28" s="2"/>
      <c r="I28" s="2"/>
      <c r="J28" s="2"/>
      <c r="K28" s="2"/>
    </row>
    <row r="29" spans="1:11" ht="12.75" customHeight="1" x14ac:dyDescent="0.2">
      <c r="A29" s="29">
        <v>26</v>
      </c>
      <c r="B29" s="30" t="s">
        <v>959</v>
      </c>
      <c r="C29" s="30"/>
      <c r="D29" s="20"/>
      <c r="E29" s="20"/>
      <c r="F29" s="2"/>
      <c r="G29" s="2"/>
      <c r="H29" s="2"/>
      <c r="I29" s="2"/>
      <c r="J29" s="2"/>
      <c r="K29" s="2"/>
    </row>
    <row r="30" spans="1:11" ht="12.75" customHeight="1" x14ac:dyDescent="0.2">
      <c r="A30" s="29">
        <v>27</v>
      </c>
      <c r="B30" s="30" t="s">
        <v>960</v>
      </c>
      <c r="C30" s="30"/>
      <c r="D30" s="20"/>
      <c r="E30" s="20"/>
      <c r="F30" s="2"/>
      <c r="G30" s="2"/>
      <c r="H30" s="2"/>
      <c r="I30" s="2"/>
      <c r="J30" s="2"/>
      <c r="K30" s="2"/>
    </row>
    <row r="31" spans="1:11" ht="12.75" customHeight="1" x14ac:dyDescent="0.2">
      <c r="A31" s="29">
        <v>28</v>
      </c>
      <c r="B31" s="30" t="s">
        <v>961</v>
      </c>
      <c r="C31" s="30"/>
      <c r="D31" s="20"/>
      <c r="E31" s="20"/>
      <c r="F31" s="2"/>
      <c r="G31" s="2"/>
      <c r="H31" s="2"/>
      <c r="I31" s="2"/>
      <c r="J31" s="2"/>
      <c r="K31" s="2"/>
    </row>
    <row r="32" spans="1:11" ht="12.75" customHeight="1" x14ac:dyDescent="0.2">
      <c r="A32" s="29">
        <v>29</v>
      </c>
      <c r="B32" s="30" t="s">
        <v>962</v>
      </c>
      <c r="C32" s="30"/>
      <c r="D32" s="20"/>
      <c r="E32" s="20"/>
      <c r="F32" s="2"/>
      <c r="G32" s="2"/>
      <c r="H32" s="2"/>
      <c r="I32" s="2"/>
      <c r="J32" s="2"/>
      <c r="K32" s="2"/>
    </row>
    <row r="33" spans="1:11" ht="12.75" customHeight="1" x14ac:dyDescent="0.2">
      <c r="A33" s="29">
        <v>30</v>
      </c>
      <c r="B33" s="30" t="s">
        <v>963</v>
      </c>
      <c r="C33" s="30"/>
      <c r="D33" s="20"/>
      <c r="E33" s="20"/>
      <c r="F33" s="2"/>
      <c r="G33" s="2"/>
      <c r="H33" s="2"/>
      <c r="I33" s="2"/>
      <c r="J33" s="2"/>
      <c r="K33" s="2"/>
    </row>
    <row r="34" spans="1:11" ht="12.75" customHeight="1" x14ac:dyDescent="0.2">
      <c r="A34" s="29">
        <v>31</v>
      </c>
      <c r="B34" s="30" t="s">
        <v>15</v>
      </c>
      <c r="C34" s="30"/>
      <c r="D34" s="20"/>
      <c r="E34" s="20"/>
      <c r="F34" s="2"/>
      <c r="G34" s="2"/>
      <c r="H34" s="2"/>
      <c r="I34" s="2"/>
      <c r="J34" s="2"/>
      <c r="K34" s="2"/>
    </row>
    <row r="35" spans="1:11" ht="12.75" customHeight="1" x14ac:dyDescent="0.2">
      <c r="A35" s="29">
        <v>32</v>
      </c>
      <c r="B35" s="30" t="s">
        <v>964</v>
      </c>
      <c r="C35" s="30"/>
      <c r="D35" s="20"/>
      <c r="E35" s="20"/>
      <c r="F35" s="2"/>
      <c r="G35" s="2"/>
      <c r="H35" s="2"/>
      <c r="I35" s="2"/>
      <c r="J35" s="2"/>
      <c r="K35" s="2"/>
    </row>
    <row r="36" spans="1:11" ht="12.75" customHeight="1" x14ac:dyDescent="0.2">
      <c r="A36" s="29">
        <v>33</v>
      </c>
      <c r="B36" s="30" t="s">
        <v>965</v>
      </c>
      <c r="C36" s="30"/>
      <c r="D36" s="20"/>
      <c r="E36" s="20"/>
      <c r="F36" s="2"/>
      <c r="G36" s="2"/>
      <c r="H36" s="2"/>
      <c r="I36" s="2"/>
      <c r="J36" s="2"/>
      <c r="K36" s="2"/>
    </row>
    <row r="37" spans="1:11" ht="12.75" customHeight="1" x14ac:dyDescent="0.2">
      <c r="A37" s="29">
        <v>34</v>
      </c>
      <c r="B37" s="30" t="s">
        <v>966</v>
      </c>
      <c r="C37" s="30"/>
      <c r="D37" s="20"/>
      <c r="E37" s="20"/>
      <c r="F37" s="2"/>
      <c r="G37" s="2"/>
      <c r="H37" s="2"/>
      <c r="I37" s="2"/>
      <c r="J37" s="2"/>
      <c r="K37" s="2"/>
    </row>
    <row r="38" spans="1:11" ht="12.75" customHeight="1" x14ac:dyDescent="0.2">
      <c r="A38" s="29">
        <v>35</v>
      </c>
      <c r="B38" s="30" t="s">
        <v>308</v>
      </c>
      <c r="C38" s="30"/>
      <c r="D38" s="20"/>
      <c r="E38" s="20"/>
      <c r="F38" s="2"/>
      <c r="G38" s="2"/>
      <c r="H38" s="2"/>
      <c r="I38" s="2"/>
      <c r="J38" s="2"/>
      <c r="K38" s="2"/>
    </row>
    <row r="39" spans="1:11" ht="12.75" customHeight="1" x14ac:dyDescent="0.2">
      <c r="A39" s="29">
        <v>36</v>
      </c>
      <c r="B39" s="30" t="s">
        <v>967</v>
      </c>
      <c r="C39" s="30"/>
      <c r="D39" s="20"/>
      <c r="E39" s="20"/>
      <c r="F39" s="2"/>
      <c r="G39" s="2"/>
      <c r="H39" s="2"/>
      <c r="I39" s="2"/>
      <c r="J39" s="2"/>
      <c r="K39" s="2"/>
    </row>
    <row r="40" spans="1:11" ht="12.75" customHeight="1" x14ac:dyDescent="0.2">
      <c r="A40" s="29">
        <v>37</v>
      </c>
      <c r="B40" s="30" t="s">
        <v>968</v>
      </c>
      <c r="C40" s="30"/>
      <c r="D40" s="20"/>
      <c r="E40" s="20"/>
      <c r="F40" s="2"/>
      <c r="G40" s="2"/>
      <c r="H40" s="2"/>
      <c r="I40" s="2"/>
      <c r="J40" s="2"/>
      <c r="K40" s="2"/>
    </row>
    <row r="41" spans="1:11" ht="12.75" customHeight="1" x14ac:dyDescent="0.2">
      <c r="A41" s="29">
        <v>38</v>
      </c>
      <c r="B41" s="30" t="s">
        <v>969</v>
      </c>
      <c r="C41" s="30"/>
      <c r="D41" s="20"/>
      <c r="E41" s="20"/>
      <c r="F41" s="2"/>
      <c r="G41" s="2"/>
      <c r="H41" s="2"/>
      <c r="I41" s="2"/>
      <c r="J41" s="2"/>
      <c r="K41" s="2"/>
    </row>
    <row r="42" spans="1:11" ht="12.75" customHeight="1" x14ac:dyDescent="0.2">
      <c r="A42" s="29">
        <v>39</v>
      </c>
      <c r="B42" s="30" t="s">
        <v>970</v>
      </c>
      <c r="C42" s="30"/>
      <c r="D42" s="20"/>
      <c r="E42" s="20"/>
      <c r="F42" s="2"/>
      <c r="G42" s="2"/>
      <c r="H42" s="2"/>
      <c r="I42" s="2"/>
      <c r="J42" s="2"/>
      <c r="K42" s="2"/>
    </row>
    <row r="43" spans="1:11" ht="12.75" customHeight="1" x14ac:dyDescent="0.2">
      <c r="A43" s="29">
        <v>40</v>
      </c>
      <c r="B43" s="30" t="s">
        <v>971</v>
      </c>
      <c r="C43" s="30"/>
      <c r="D43" s="20"/>
      <c r="E43" s="20"/>
      <c r="F43" s="2"/>
      <c r="G43" s="2"/>
      <c r="H43" s="2"/>
      <c r="I43" s="2"/>
      <c r="J43" s="2"/>
      <c r="K43" s="2"/>
    </row>
    <row r="44" spans="1:11" ht="12.75" customHeight="1" x14ac:dyDescent="0.2">
      <c r="A44" s="29">
        <v>41</v>
      </c>
      <c r="B44" s="30" t="s">
        <v>972</v>
      </c>
      <c r="C44" s="30"/>
      <c r="D44" s="20"/>
      <c r="E44" s="20"/>
      <c r="F44" s="2"/>
      <c r="G44" s="2"/>
      <c r="H44" s="2"/>
      <c r="I44" s="2"/>
      <c r="J44" s="2"/>
      <c r="K44" s="2"/>
    </row>
    <row r="45" spans="1:11" ht="12.75" customHeight="1" x14ac:dyDescent="0.2">
      <c r="A45" s="29">
        <v>42</v>
      </c>
      <c r="B45" s="30" t="s">
        <v>973</v>
      </c>
      <c r="C45" s="30"/>
      <c r="D45" s="20"/>
      <c r="E45" s="20"/>
      <c r="F45" s="2"/>
      <c r="G45" s="2"/>
      <c r="H45" s="2"/>
      <c r="I45" s="2"/>
      <c r="J45" s="2"/>
      <c r="K45" s="2"/>
    </row>
    <row r="46" spans="1:11" ht="12.75" customHeight="1" x14ac:dyDescent="0.2">
      <c r="A46" s="29">
        <v>43</v>
      </c>
      <c r="B46" s="30" t="s">
        <v>234</v>
      </c>
      <c r="C46" s="30"/>
      <c r="D46" s="20"/>
      <c r="E46" s="20"/>
      <c r="F46" s="2"/>
      <c r="G46" s="2"/>
      <c r="H46" s="2"/>
      <c r="I46" s="2"/>
      <c r="J46" s="2"/>
      <c r="K46" s="2"/>
    </row>
    <row r="47" spans="1:11" ht="12.75" customHeight="1" x14ac:dyDescent="0.2">
      <c r="A47" s="29">
        <v>44</v>
      </c>
      <c r="B47" s="30" t="s">
        <v>974</v>
      </c>
      <c r="C47" s="30"/>
      <c r="D47" s="20"/>
      <c r="E47" s="20"/>
      <c r="F47" s="2"/>
      <c r="G47" s="2"/>
      <c r="H47" s="2"/>
      <c r="I47" s="2"/>
      <c r="J47" s="2"/>
      <c r="K47" s="2"/>
    </row>
    <row r="48" spans="1:11" ht="12.75" customHeight="1" x14ac:dyDescent="0.2">
      <c r="A48" s="29">
        <v>45</v>
      </c>
      <c r="B48" s="30" t="s">
        <v>17</v>
      </c>
      <c r="C48" s="30"/>
      <c r="D48" s="20"/>
      <c r="E48" s="20"/>
      <c r="F48" s="2"/>
      <c r="G48" s="2"/>
      <c r="H48" s="2"/>
      <c r="I48" s="2"/>
      <c r="J48" s="2"/>
      <c r="K48" s="2"/>
    </row>
    <row r="49" spans="1:11" ht="12.75" customHeight="1" x14ac:dyDescent="0.2">
      <c r="A49" s="29">
        <v>46</v>
      </c>
      <c r="B49" s="30" t="s">
        <v>975</v>
      </c>
      <c r="C49" s="30"/>
      <c r="D49" s="20"/>
      <c r="E49" s="20"/>
      <c r="F49" s="2"/>
      <c r="G49" s="2"/>
      <c r="H49" s="2"/>
      <c r="I49" s="2"/>
      <c r="J49" s="2"/>
      <c r="K49" s="2"/>
    </row>
    <row r="50" spans="1:11" ht="12.75" customHeight="1" x14ac:dyDescent="0.2">
      <c r="A50" s="29">
        <v>47</v>
      </c>
      <c r="B50" s="30" t="s">
        <v>976</v>
      </c>
      <c r="C50" s="30"/>
      <c r="D50" s="20"/>
      <c r="E50" s="20"/>
      <c r="F50" s="2"/>
      <c r="G50" s="2"/>
      <c r="H50" s="2"/>
      <c r="I50" s="2"/>
      <c r="J50" s="2"/>
      <c r="K50" s="2"/>
    </row>
    <row r="51" spans="1:11" ht="12.75" customHeight="1" x14ac:dyDescent="0.2">
      <c r="A51" s="29">
        <v>48</v>
      </c>
      <c r="B51" s="30" t="s">
        <v>977</v>
      </c>
      <c r="C51" s="30"/>
      <c r="D51" s="20"/>
      <c r="E51" s="20"/>
      <c r="F51" s="2"/>
      <c r="G51" s="2"/>
      <c r="H51" s="2"/>
      <c r="I51" s="2"/>
      <c r="J51" s="2"/>
      <c r="K51" s="2"/>
    </row>
    <row r="52" spans="1:11" ht="12.75" customHeight="1" x14ac:dyDescent="0.2">
      <c r="A52" s="29">
        <v>49</v>
      </c>
      <c r="B52" s="30" t="s">
        <v>978</v>
      </c>
      <c r="C52" s="30"/>
      <c r="D52" s="20"/>
      <c r="E52" s="20"/>
      <c r="F52" s="2"/>
      <c r="G52" s="2"/>
      <c r="H52" s="2"/>
      <c r="I52" s="2"/>
      <c r="J52" s="2"/>
      <c r="K52" s="2"/>
    </row>
    <row r="53" spans="1:11" ht="12.75" customHeight="1" x14ac:dyDescent="0.2">
      <c r="A53" s="29">
        <v>50</v>
      </c>
      <c r="B53" s="30" t="s">
        <v>979</v>
      </c>
      <c r="C53" s="30"/>
      <c r="D53" s="20"/>
      <c r="E53" s="20"/>
      <c r="F53" s="2"/>
      <c r="G53" s="2"/>
      <c r="H53" s="2"/>
      <c r="I53" s="2"/>
      <c r="J53" s="2"/>
      <c r="K53" s="2"/>
    </row>
    <row r="54" spans="1:11" ht="12.75" customHeight="1" x14ac:dyDescent="0.2">
      <c r="A54" s="29">
        <v>51</v>
      </c>
      <c r="B54" s="30" t="s">
        <v>980</v>
      </c>
      <c r="C54" s="30"/>
      <c r="D54" s="20"/>
      <c r="E54" s="20"/>
      <c r="F54" s="2"/>
      <c r="G54" s="2"/>
      <c r="H54" s="2"/>
      <c r="I54" s="2"/>
      <c r="J54" s="2"/>
      <c r="K54" s="2"/>
    </row>
    <row r="55" spans="1:11" ht="12.75" customHeight="1" x14ac:dyDescent="0.2">
      <c r="A55" s="29">
        <v>52</v>
      </c>
      <c r="B55" s="30" t="s">
        <v>18</v>
      </c>
      <c r="C55" s="30"/>
      <c r="D55" s="20"/>
      <c r="E55" s="20"/>
      <c r="F55" s="2"/>
      <c r="G55" s="2"/>
      <c r="H55" s="2"/>
      <c r="I55" s="2"/>
      <c r="J55" s="2"/>
      <c r="K55" s="2"/>
    </row>
    <row r="56" spans="1:11" ht="12.75" customHeight="1" x14ac:dyDescent="0.2">
      <c r="A56" s="29">
        <v>53</v>
      </c>
      <c r="B56" s="30" t="s">
        <v>981</v>
      </c>
      <c r="C56" s="30"/>
      <c r="D56" s="20"/>
      <c r="E56" s="20"/>
      <c r="F56" s="2"/>
      <c r="G56" s="2"/>
      <c r="H56" s="2"/>
      <c r="I56" s="2"/>
      <c r="J56" s="2"/>
      <c r="K56" s="2"/>
    </row>
    <row r="57" spans="1:11" ht="12.75" customHeight="1" x14ac:dyDescent="0.2">
      <c r="A57" s="29">
        <v>54</v>
      </c>
      <c r="B57" s="30" t="s">
        <v>982</v>
      </c>
      <c r="C57" s="30"/>
      <c r="D57" s="20"/>
      <c r="E57" s="20"/>
      <c r="F57" s="2"/>
      <c r="G57" s="2"/>
      <c r="H57" s="2"/>
      <c r="I57" s="2"/>
      <c r="J57" s="2"/>
      <c r="K57" s="2"/>
    </row>
    <row r="58" spans="1:11" ht="12.75" customHeight="1" x14ac:dyDescent="0.2">
      <c r="A58" s="29">
        <v>55</v>
      </c>
      <c r="B58" s="30" t="s">
        <v>236</v>
      </c>
      <c r="C58" s="30"/>
      <c r="D58" s="20"/>
      <c r="E58" s="20"/>
      <c r="F58" s="2"/>
      <c r="G58" s="2"/>
      <c r="H58" s="2"/>
      <c r="I58" s="2"/>
      <c r="J58" s="2"/>
      <c r="K58" s="2"/>
    </row>
    <row r="59" spans="1:11" ht="12.75" customHeight="1" x14ac:dyDescent="0.2">
      <c r="A59" s="29">
        <v>56</v>
      </c>
      <c r="B59" s="30" t="s">
        <v>983</v>
      </c>
      <c r="C59" s="30"/>
      <c r="D59" s="20"/>
      <c r="E59" s="20"/>
      <c r="F59" s="2"/>
      <c r="G59" s="2"/>
      <c r="H59" s="2"/>
      <c r="I59" s="2"/>
      <c r="J59" s="2"/>
      <c r="K59" s="2"/>
    </row>
    <row r="60" spans="1:11" ht="12.75" customHeight="1" x14ac:dyDescent="0.2">
      <c r="A60" s="29">
        <v>57</v>
      </c>
      <c r="B60" s="30" t="s">
        <v>19</v>
      </c>
      <c r="C60" s="30"/>
      <c r="D60" s="20"/>
      <c r="E60" s="20"/>
      <c r="F60" s="2"/>
      <c r="G60" s="2"/>
      <c r="H60" s="2"/>
      <c r="I60" s="2"/>
      <c r="J60" s="2"/>
      <c r="K60" s="2"/>
    </row>
    <row r="61" spans="1:11" ht="12.75" customHeight="1" x14ac:dyDescent="0.2">
      <c r="A61" s="29">
        <v>58</v>
      </c>
      <c r="B61" s="30" t="s">
        <v>57</v>
      </c>
      <c r="C61" s="30"/>
      <c r="D61" s="20"/>
      <c r="E61" s="20"/>
      <c r="F61" s="2"/>
      <c r="G61" s="2"/>
      <c r="H61" s="2"/>
      <c r="I61" s="2"/>
      <c r="J61" s="2"/>
      <c r="K61" s="2"/>
    </row>
    <row r="62" spans="1:11" ht="12.75" customHeight="1" x14ac:dyDescent="0.2">
      <c r="A62" s="29">
        <v>59</v>
      </c>
      <c r="B62" s="30" t="s">
        <v>20</v>
      </c>
      <c r="C62" s="30"/>
      <c r="D62" s="20"/>
      <c r="E62" s="20"/>
      <c r="F62" s="2"/>
      <c r="G62" s="2"/>
      <c r="H62" s="2"/>
      <c r="I62" s="2"/>
      <c r="J62" s="2"/>
      <c r="K62" s="2"/>
    </row>
    <row r="63" spans="1:11" ht="12.75" customHeight="1" x14ac:dyDescent="0.2">
      <c r="A63" s="29">
        <v>60</v>
      </c>
      <c r="B63" s="30" t="s">
        <v>238</v>
      </c>
      <c r="C63" s="30"/>
      <c r="D63" s="20"/>
      <c r="E63" s="20"/>
      <c r="F63" s="2"/>
      <c r="G63" s="2"/>
      <c r="H63" s="2"/>
      <c r="I63" s="2"/>
      <c r="J63" s="2"/>
      <c r="K63" s="2"/>
    </row>
    <row r="64" spans="1:11" ht="12.75" customHeight="1" x14ac:dyDescent="0.2">
      <c r="A64" s="29">
        <v>61</v>
      </c>
      <c r="B64" s="30" t="s">
        <v>984</v>
      </c>
      <c r="C64" s="30"/>
      <c r="D64" s="20"/>
      <c r="E64" s="20"/>
      <c r="F64" s="2"/>
      <c r="G64" s="2"/>
      <c r="H64" s="2"/>
      <c r="I64" s="2"/>
      <c r="J64" s="2"/>
      <c r="K64" s="2"/>
    </row>
    <row r="65" spans="1:11" ht="12.75" customHeight="1" x14ac:dyDescent="0.2">
      <c r="A65" s="29">
        <v>62</v>
      </c>
      <c r="B65" s="30" t="s">
        <v>239</v>
      </c>
      <c r="C65" s="30"/>
      <c r="D65" s="20"/>
      <c r="E65" s="20"/>
      <c r="F65" s="2"/>
      <c r="G65" s="2"/>
      <c r="H65" s="2"/>
      <c r="I65" s="2"/>
      <c r="J65" s="2"/>
      <c r="K65" s="2"/>
    </row>
    <row r="66" spans="1:11" ht="12.75" customHeight="1" x14ac:dyDescent="0.2">
      <c r="A66" s="29">
        <v>63</v>
      </c>
      <c r="B66" s="30" t="s">
        <v>43</v>
      </c>
      <c r="C66" s="30"/>
      <c r="D66" s="20"/>
      <c r="E66" s="20"/>
      <c r="F66" s="2"/>
      <c r="G66" s="2"/>
      <c r="H66" s="2"/>
      <c r="I66" s="2"/>
      <c r="J66" s="2"/>
      <c r="K66" s="2"/>
    </row>
    <row r="67" spans="1:11" ht="12.75" customHeight="1" x14ac:dyDescent="0.2">
      <c r="A67" s="30"/>
      <c r="B67" s="4" t="s">
        <v>85</v>
      </c>
      <c r="C67" s="4">
        <f t="shared" ref="C67:E67" si="0">SUM(C4:C66)</f>
        <v>0</v>
      </c>
      <c r="D67" s="12">
        <f t="shared" si="0"/>
        <v>0</v>
      </c>
      <c r="E67" s="12">
        <f t="shared" si="0"/>
        <v>0</v>
      </c>
      <c r="F67" s="2"/>
      <c r="G67" s="2"/>
      <c r="H67" s="2"/>
      <c r="I67" s="2"/>
      <c r="J67" s="2"/>
      <c r="K67" s="2"/>
    </row>
    <row r="68" spans="1:11" ht="12.75" customHeight="1" x14ac:dyDescent="0.2">
      <c r="A68" s="2"/>
      <c r="B68" s="2"/>
      <c r="C68" s="10" t="s">
        <v>62</v>
      </c>
      <c r="D68" s="2"/>
      <c r="E68" s="2"/>
      <c r="F68" s="2"/>
      <c r="G68" s="2"/>
      <c r="H68" s="2"/>
      <c r="I68" s="2"/>
      <c r="J68" s="2"/>
      <c r="K68" s="2"/>
    </row>
    <row r="69" spans="1:1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A1:E1"/>
  </mergeCells>
  <pageMargins left="0.7" right="0.7" top="0.75" bottom="0.75" header="0" footer="0"/>
  <pageSetup orientation="portrait"/>
  <colBreaks count="1" manualBreakCount="1">
    <brk id="9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4.42578125" defaultRowHeight="15" customHeight="1" x14ac:dyDescent="0.2"/>
  <cols>
    <col min="1" max="1" width="6.85546875" customWidth="1"/>
    <col min="2" max="2" width="28.85546875" customWidth="1"/>
    <col min="3" max="3" width="13.140625" customWidth="1"/>
    <col min="4" max="4" width="11.28515625" customWidth="1"/>
    <col min="5" max="5" width="10.5703125" customWidth="1"/>
    <col min="6" max="6" width="11.28515625" customWidth="1"/>
    <col min="7" max="14" width="9.140625" customWidth="1"/>
  </cols>
  <sheetData>
    <row r="1" spans="1:14" ht="12.75" customHeight="1" x14ac:dyDescent="0.2">
      <c r="A1" s="70"/>
      <c r="B1" s="519" t="s">
        <v>985</v>
      </c>
      <c r="C1" s="503"/>
      <c r="D1" s="503"/>
      <c r="E1" s="503"/>
      <c r="F1" s="503"/>
      <c r="G1" s="503"/>
      <c r="H1" s="36"/>
      <c r="I1" s="36"/>
      <c r="J1" s="36"/>
      <c r="K1" s="36"/>
      <c r="L1" s="36"/>
      <c r="M1" s="36"/>
      <c r="N1" s="36"/>
    </row>
    <row r="2" spans="1:14" ht="12.75" customHeight="1" x14ac:dyDescent="0.2">
      <c r="A2" s="70"/>
      <c r="B2" s="36"/>
      <c r="C2" s="28"/>
      <c r="D2" s="28"/>
      <c r="E2" s="28"/>
      <c r="F2" s="520" t="s">
        <v>986</v>
      </c>
      <c r="G2" s="512"/>
      <c r="H2" s="36"/>
      <c r="I2" s="36"/>
      <c r="J2" s="36"/>
      <c r="K2" s="36"/>
      <c r="L2" s="36"/>
      <c r="M2" s="36"/>
      <c r="N2" s="36"/>
    </row>
    <row r="3" spans="1:14" ht="12.75" customHeight="1" x14ac:dyDescent="0.2">
      <c r="A3" s="34" t="s">
        <v>2</v>
      </c>
      <c r="B3" s="34" t="s">
        <v>285</v>
      </c>
      <c r="C3" s="71" t="s">
        <v>987</v>
      </c>
      <c r="D3" s="71" t="s">
        <v>988</v>
      </c>
      <c r="E3" s="71" t="s">
        <v>989</v>
      </c>
      <c r="F3" s="71" t="s">
        <v>990</v>
      </c>
      <c r="G3" s="71" t="s">
        <v>991</v>
      </c>
      <c r="H3" s="36"/>
      <c r="I3" s="36"/>
      <c r="J3" s="36"/>
      <c r="K3" s="36"/>
      <c r="L3" s="36"/>
      <c r="M3" s="36"/>
      <c r="N3" s="36"/>
    </row>
    <row r="4" spans="1:14" ht="12.75" customHeight="1" x14ac:dyDescent="0.2">
      <c r="A4" s="72">
        <v>1</v>
      </c>
      <c r="B4" s="30" t="s">
        <v>230</v>
      </c>
      <c r="C4" s="21"/>
      <c r="D4" s="21"/>
      <c r="E4" s="21"/>
      <c r="F4" s="21"/>
      <c r="G4" s="21"/>
      <c r="H4" s="36"/>
      <c r="I4" s="36"/>
      <c r="J4" s="36"/>
      <c r="K4" s="36"/>
      <c r="L4" s="36"/>
      <c r="M4" s="36"/>
      <c r="N4" s="36"/>
    </row>
    <row r="5" spans="1:14" ht="12.75" customHeight="1" x14ac:dyDescent="0.2">
      <c r="A5" s="72">
        <v>2</v>
      </c>
      <c r="B5" s="30" t="s">
        <v>231</v>
      </c>
      <c r="C5" s="21"/>
      <c r="D5" s="21"/>
      <c r="E5" s="21"/>
      <c r="F5" s="21"/>
      <c r="G5" s="21"/>
      <c r="H5" s="36"/>
      <c r="I5" s="36"/>
      <c r="J5" s="36"/>
      <c r="K5" s="36"/>
      <c r="L5" s="36"/>
      <c r="M5" s="36"/>
      <c r="N5" s="36"/>
    </row>
    <row r="6" spans="1:14" ht="12.75" customHeight="1" x14ac:dyDescent="0.2">
      <c r="A6" s="72">
        <v>3</v>
      </c>
      <c r="B6" s="30" t="s">
        <v>9</v>
      </c>
      <c r="C6" s="21"/>
      <c r="D6" s="21"/>
      <c r="E6" s="21"/>
      <c r="F6" s="21"/>
      <c r="G6" s="21"/>
      <c r="H6" s="36"/>
      <c r="I6" s="36"/>
      <c r="J6" s="36"/>
      <c r="K6" s="36"/>
      <c r="L6" s="36"/>
      <c r="M6" s="36"/>
      <c r="N6" s="36"/>
    </row>
    <row r="7" spans="1:14" ht="12.75" customHeight="1" x14ac:dyDescent="0.2">
      <c r="A7" s="72">
        <v>4</v>
      </c>
      <c r="B7" s="30" t="s">
        <v>10</v>
      </c>
      <c r="C7" s="21"/>
      <c r="D7" s="21"/>
      <c r="E7" s="21"/>
      <c r="F7" s="21"/>
      <c r="G7" s="21"/>
      <c r="H7" s="36"/>
      <c r="I7" s="36"/>
      <c r="J7" s="36"/>
      <c r="K7" s="36"/>
      <c r="L7" s="36"/>
      <c r="M7" s="36"/>
      <c r="N7" s="36"/>
    </row>
    <row r="8" spans="1:14" ht="12.75" customHeight="1" x14ac:dyDescent="0.2">
      <c r="A8" s="72">
        <v>5</v>
      </c>
      <c r="B8" s="30" t="s">
        <v>11</v>
      </c>
      <c r="C8" s="21"/>
      <c r="D8" s="21"/>
      <c r="E8" s="21"/>
      <c r="F8" s="21"/>
      <c r="G8" s="21"/>
      <c r="H8" s="36"/>
      <c r="I8" s="36"/>
      <c r="J8" s="36"/>
      <c r="K8" s="36"/>
      <c r="L8" s="36"/>
      <c r="M8" s="36"/>
      <c r="N8" s="36"/>
    </row>
    <row r="9" spans="1:14" ht="12.75" customHeight="1" x14ac:dyDescent="0.2">
      <c r="A9" s="72">
        <v>6</v>
      </c>
      <c r="B9" s="30" t="s">
        <v>12</v>
      </c>
      <c r="C9" s="21"/>
      <c r="D9" s="21"/>
      <c r="E9" s="21"/>
      <c r="F9" s="21"/>
      <c r="G9" s="21"/>
      <c r="H9" s="36"/>
      <c r="I9" s="36"/>
      <c r="J9" s="36"/>
      <c r="K9" s="36"/>
      <c r="L9" s="36"/>
      <c r="M9" s="36"/>
      <c r="N9" s="36"/>
    </row>
    <row r="10" spans="1:14" ht="12.75" customHeight="1" x14ac:dyDescent="0.2">
      <c r="A10" s="72">
        <v>7</v>
      </c>
      <c r="B10" s="30" t="s">
        <v>13</v>
      </c>
      <c r="C10" s="21"/>
      <c r="D10" s="21"/>
      <c r="E10" s="21"/>
      <c r="F10" s="21"/>
      <c r="G10" s="21"/>
      <c r="H10" s="36"/>
      <c r="I10" s="36"/>
      <c r="J10" s="36"/>
      <c r="K10" s="36"/>
      <c r="L10" s="36"/>
      <c r="M10" s="36"/>
      <c r="N10" s="36"/>
    </row>
    <row r="11" spans="1:14" ht="12.75" customHeight="1" x14ac:dyDescent="0.2">
      <c r="A11" s="72">
        <v>8</v>
      </c>
      <c r="B11" s="30" t="s">
        <v>232</v>
      </c>
      <c r="C11" s="21"/>
      <c r="D11" s="21"/>
      <c r="E11" s="21"/>
      <c r="F11" s="21"/>
      <c r="G11" s="21"/>
      <c r="H11" s="36"/>
      <c r="I11" s="36"/>
      <c r="J11" s="36"/>
      <c r="K11" s="36"/>
      <c r="L11" s="36"/>
      <c r="M11" s="36"/>
      <c r="N11" s="36"/>
    </row>
    <row r="12" spans="1:14" ht="12.75" customHeight="1" x14ac:dyDescent="0.2">
      <c r="A12" s="72">
        <v>9</v>
      </c>
      <c r="B12" s="30" t="s">
        <v>233</v>
      </c>
      <c r="C12" s="21"/>
      <c r="D12" s="21"/>
      <c r="E12" s="21"/>
      <c r="F12" s="21"/>
      <c r="G12" s="21"/>
      <c r="H12" s="36"/>
      <c r="I12" s="36"/>
      <c r="J12" s="36"/>
      <c r="K12" s="36"/>
      <c r="L12" s="36"/>
      <c r="M12" s="36"/>
      <c r="N12" s="36"/>
    </row>
    <row r="13" spans="1:14" ht="12.75" customHeight="1" x14ac:dyDescent="0.2">
      <c r="A13" s="72">
        <v>10</v>
      </c>
      <c r="B13" s="30" t="s">
        <v>298</v>
      </c>
      <c r="C13" s="21"/>
      <c r="D13" s="21"/>
      <c r="E13" s="21"/>
      <c r="F13" s="21"/>
      <c r="G13" s="21"/>
      <c r="H13" s="36"/>
      <c r="I13" s="36"/>
      <c r="J13" s="36"/>
      <c r="K13" s="36"/>
      <c r="L13" s="36"/>
      <c r="M13" s="36"/>
      <c r="N13" s="36"/>
    </row>
    <row r="14" spans="1:14" ht="12.75" customHeight="1" x14ac:dyDescent="0.2">
      <c r="A14" s="72">
        <v>11</v>
      </c>
      <c r="B14" s="30" t="s">
        <v>14</v>
      </c>
      <c r="C14" s="21"/>
      <c r="D14" s="21"/>
      <c r="E14" s="21"/>
      <c r="F14" s="21"/>
      <c r="G14" s="21"/>
      <c r="H14" s="36"/>
      <c r="I14" s="36"/>
      <c r="J14" s="36"/>
      <c r="K14" s="36"/>
      <c r="L14" s="36"/>
      <c r="M14" s="36"/>
      <c r="N14" s="36"/>
    </row>
    <row r="15" spans="1:14" ht="12.75" customHeight="1" x14ac:dyDescent="0.2">
      <c r="A15" s="72">
        <v>12</v>
      </c>
      <c r="B15" s="30" t="s">
        <v>15</v>
      </c>
      <c r="C15" s="21"/>
      <c r="D15" s="21"/>
      <c r="E15" s="21"/>
      <c r="F15" s="21"/>
      <c r="G15" s="21"/>
      <c r="H15" s="36"/>
      <c r="I15" s="36"/>
      <c r="J15" s="36"/>
      <c r="K15" s="36"/>
      <c r="L15" s="36"/>
      <c r="M15" s="36"/>
      <c r="N15" s="36"/>
    </row>
    <row r="16" spans="1:14" ht="12.75" customHeight="1" x14ac:dyDescent="0.2">
      <c r="A16" s="72">
        <v>13</v>
      </c>
      <c r="B16" s="30" t="s">
        <v>234</v>
      </c>
      <c r="C16" s="21"/>
      <c r="D16" s="21"/>
      <c r="E16" s="21"/>
      <c r="F16" s="21"/>
      <c r="G16" s="21"/>
      <c r="H16" s="36"/>
      <c r="I16" s="36"/>
      <c r="J16" s="36"/>
      <c r="K16" s="36"/>
      <c r="L16" s="36"/>
      <c r="M16" s="36"/>
      <c r="N16" s="36"/>
    </row>
    <row r="17" spans="1:14" ht="12.75" customHeight="1" x14ac:dyDescent="0.2">
      <c r="A17" s="72">
        <v>14</v>
      </c>
      <c r="B17" s="30" t="s">
        <v>235</v>
      </c>
      <c r="C17" s="21"/>
      <c r="D17" s="21"/>
      <c r="E17" s="21"/>
      <c r="F17" s="21"/>
      <c r="G17" s="21"/>
      <c r="H17" s="36"/>
      <c r="I17" s="36"/>
      <c r="J17" s="36"/>
      <c r="K17" s="36"/>
      <c r="L17" s="36"/>
      <c r="M17" s="36"/>
      <c r="N17" s="36"/>
    </row>
    <row r="18" spans="1:14" ht="12.75" customHeight="1" x14ac:dyDescent="0.2">
      <c r="A18" s="72">
        <v>15</v>
      </c>
      <c r="B18" s="30" t="s">
        <v>17</v>
      </c>
      <c r="C18" s="21"/>
      <c r="D18" s="21"/>
      <c r="E18" s="21"/>
      <c r="F18" s="21"/>
      <c r="G18" s="21"/>
      <c r="H18" s="36"/>
      <c r="I18" s="36"/>
      <c r="J18" s="36"/>
      <c r="K18" s="36"/>
      <c r="L18" s="36"/>
      <c r="M18" s="36"/>
      <c r="N18" s="36"/>
    </row>
    <row r="19" spans="1:14" ht="12.75" customHeight="1" x14ac:dyDescent="0.2">
      <c r="A19" s="72">
        <v>16</v>
      </c>
      <c r="B19" s="30" t="s">
        <v>18</v>
      </c>
      <c r="C19" s="21"/>
      <c r="D19" s="21"/>
      <c r="E19" s="21"/>
      <c r="F19" s="21"/>
      <c r="G19" s="21"/>
      <c r="H19" s="36"/>
      <c r="I19" s="36"/>
      <c r="J19" s="36"/>
      <c r="K19" s="36"/>
      <c r="L19" s="36"/>
      <c r="M19" s="36"/>
      <c r="N19" s="36"/>
    </row>
    <row r="20" spans="1:14" ht="12.75" customHeight="1" x14ac:dyDescent="0.2">
      <c r="A20" s="72">
        <v>17</v>
      </c>
      <c r="B20" s="30" t="s">
        <v>236</v>
      </c>
      <c r="C20" s="21"/>
      <c r="D20" s="21"/>
      <c r="E20" s="21"/>
      <c r="F20" s="21"/>
      <c r="G20" s="21"/>
      <c r="H20" s="36"/>
      <c r="I20" s="36"/>
      <c r="J20" s="36"/>
      <c r="K20" s="36"/>
      <c r="L20" s="36"/>
      <c r="M20" s="36"/>
      <c r="N20" s="36"/>
    </row>
    <row r="21" spans="1:14" ht="12.75" customHeight="1" x14ac:dyDescent="0.2">
      <c r="A21" s="72">
        <v>18</v>
      </c>
      <c r="B21" s="30" t="s">
        <v>19</v>
      </c>
      <c r="C21" s="21"/>
      <c r="D21" s="21"/>
      <c r="E21" s="21"/>
      <c r="F21" s="21"/>
      <c r="G21" s="21"/>
      <c r="H21" s="36"/>
      <c r="I21" s="36"/>
      <c r="J21" s="36"/>
      <c r="K21" s="36"/>
      <c r="L21" s="36"/>
      <c r="M21" s="36"/>
      <c r="N21" s="36"/>
    </row>
    <row r="22" spans="1:14" ht="12.75" customHeight="1" x14ac:dyDescent="0.2">
      <c r="A22" s="72">
        <v>19</v>
      </c>
      <c r="B22" s="30" t="s">
        <v>20</v>
      </c>
      <c r="C22" s="21"/>
      <c r="D22" s="21"/>
      <c r="E22" s="21"/>
      <c r="F22" s="21"/>
      <c r="G22" s="21"/>
      <c r="H22" s="36"/>
      <c r="I22" s="36"/>
      <c r="J22" s="36"/>
      <c r="K22" s="36"/>
      <c r="L22" s="36"/>
      <c r="M22" s="36"/>
      <c r="N22" s="36"/>
    </row>
    <row r="23" spans="1:14" ht="12.75" customHeight="1" x14ac:dyDescent="0.2">
      <c r="A23" s="72">
        <v>20</v>
      </c>
      <c r="B23" s="30" t="s">
        <v>238</v>
      </c>
      <c r="C23" s="21"/>
      <c r="D23" s="21"/>
      <c r="E23" s="21"/>
      <c r="F23" s="21"/>
      <c r="G23" s="21"/>
      <c r="H23" s="36"/>
      <c r="I23" s="36"/>
      <c r="J23" s="36"/>
      <c r="K23" s="36"/>
      <c r="L23" s="36"/>
      <c r="M23" s="36"/>
      <c r="N23" s="36"/>
    </row>
    <row r="24" spans="1:14" ht="12.75" customHeight="1" x14ac:dyDescent="0.2">
      <c r="A24" s="72">
        <v>21</v>
      </c>
      <c r="B24" s="30" t="s">
        <v>239</v>
      </c>
      <c r="C24" s="21"/>
      <c r="D24" s="21"/>
      <c r="E24" s="21"/>
      <c r="F24" s="21"/>
      <c r="G24" s="21"/>
      <c r="H24" s="36"/>
      <c r="I24" s="36"/>
      <c r="J24" s="36"/>
      <c r="K24" s="36"/>
      <c r="L24" s="36"/>
      <c r="M24" s="36"/>
      <c r="N24" s="36"/>
    </row>
    <row r="25" spans="1:14" ht="12.75" customHeight="1" x14ac:dyDescent="0.2">
      <c r="A25" s="34"/>
      <c r="B25" s="32" t="s">
        <v>992</v>
      </c>
      <c r="C25" s="23"/>
      <c r="D25" s="23"/>
      <c r="E25" s="23"/>
      <c r="F25" s="23"/>
      <c r="G25" s="23"/>
      <c r="H25" s="38"/>
      <c r="I25" s="38"/>
      <c r="J25" s="38"/>
      <c r="K25" s="38"/>
      <c r="L25" s="38"/>
      <c r="M25" s="38"/>
      <c r="N25" s="38"/>
    </row>
    <row r="26" spans="1:14" ht="12.75" customHeight="1" x14ac:dyDescent="0.2">
      <c r="A26" s="72">
        <v>22</v>
      </c>
      <c r="B26" s="30" t="s">
        <v>993</v>
      </c>
      <c r="C26" s="21"/>
      <c r="D26" s="21"/>
      <c r="E26" s="21"/>
      <c r="F26" s="21"/>
      <c r="G26" s="21"/>
      <c r="H26" s="36"/>
      <c r="I26" s="36"/>
      <c r="J26" s="36"/>
      <c r="K26" s="36"/>
      <c r="L26" s="36"/>
      <c r="M26" s="36"/>
      <c r="N26" s="36"/>
    </row>
    <row r="27" spans="1:14" ht="12.75" customHeight="1" x14ac:dyDescent="0.2">
      <c r="A27" s="72">
        <v>23</v>
      </c>
      <c r="B27" s="30" t="s">
        <v>293</v>
      </c>
      <c r="C27" s="21"/>
      <c r="D27" s="21"/>
      <c r="E27" s="21"/>
      <c r="F27" s="21"/>
      <c r="G27" s="21"/>
      <c r="H27" s="36"/>
      <c r="I27" s="36"/>
      <c r="J27" s="36"/>
      <c r="K27" s="36"/>
      <c r="L27" s="36"/>
      <c r="M27" s="36"/>
      <c r="N27" s="36"/>
    </row>
    <row r="28" spans="1:14" ht="12.75" customHeight="1" x14ac:dyDescent="0.2">
      <c r="A28" s="72">
        <v>24</v>
      </c>
      <c r="B28" s="30" t="s">
        <v>23</v>
      </c>
      <c r="C28" s="21"/>
      <c r="D28" s="21"/>
      <c r="E28" s="21"/>
      <c r="F28" s="21"/>
      <c r="G28" s="21"/>
      <c r="H28" s="36"/>
      <c r="I28" s="36"/>
      <c r="J28" s="36"/>
      <c r="K28" s="36"/>
      <c r="L28" s="36"/>
      <c r="M28" s="36"/>
      <c r="N28" s="36"/>
    </row>
    <row r="29" spans="1:14" ht="12.75" customHeight="1" x14ac:dyDescent="0.2">
      <c r="A29" s="72">
        <v>25</v>
      </c>
      <c r="B29" s="30" t="s">
        <v>994</v>
      </c>
      <c r="C29" s="21"/>
      <c r="D29" s="21"/>
      <c r="E29" s="21"/>
      <c r="F29" s="21"/>
      <c r="G29" s="21"/>
      <c r="H29" s="36"/>
      <c r="I29" s="36"/>
      <c r="J29" s="36"/>
      <c r="K29" s="36"/>
      <c r="L29" s="36"/>
      <c r="M29" s="36"/>
      <c r="N29" s="36"/>
    </row>
    <row r="30" spans="1:14" ht="12.75" customHeight="1" x14ac:dyDescent="0.2">
      <c r="A30" s="72">
        <v>26</v>
      </c>
      <c r="B30" s="30" t="s">
        <v>294</v>
      </c>
      <c r="C30" s="21"/>
      <c r="D30" s="21"/>
      <c r="E30" s="21"/>
      <c r="F30" s="21"/>
      <c r="G30" s="21"/>
      <c r="H30" s="36"/>
      <c r="I30" s="36"/>
      <c r="J30" s="36"/>
      <c r="K30" s="36"/>
      <c r="L30" s="36"/>
      <c r="M30" s="36"/>
      <c r="N30" s="36"/>
    </row>
    <row r="31" spans="1:14" ht="12.75" customHeight="1" x14ac:dyDescent="0.2">
      <c r="A31" s="72">
        <v>27</v>
      </c>
      <c r="B31" s="30" t="s">
        <v>995</v>
      </c>
      <c r="C31" s="21"/>
      <c r="D31" s="21"/>
      <c r="E31" s="21"/>
      <c r="F31" s="21"/>
      <c r="G31" s="21"/>
      <c r="H31" s="36"/>
      <c r="I31" s="36"/>
      <c r="J31" s="36"/>
      <c r="K31" s="36"/>
      <c r="L31" s="36"/>
      <c r="M31" s="36"/>
      <c r="N31" s="36"/>
    </row>
    <row r="32" spans="1:14" ht="12.75" customHeight="1" x14ac:dyDescent="0.2">
      <c r="A32" s="72">
        <v>28</v>
      </c>
      <c r="B32" s="30" t="s">
        <v>996</v>
      </c>
      <c r="C32" s="21"/>
      <c r="D32" s="21"/>
      <c r="E32" s="21"/>
      <c r="F32" s="21"/>
      <c r="G32" s="21"/>
      <c r="H32" s="36"/>
      <c r="I32" s="36"/>
      <c r="J32" s="36"/>
      <c r="K32" s="36"/>
      <c r="L32" s="36"/>
      <c r="M32" s="36"/>
      <c r="N32" s="36"/>
    </row>
    <row r="33" spans="1:14" ht="12.75" customHeight="1" x14ac:dyDescent="0.2">
      <c r="A33" s="72">
        <v>29</v>
      </c>
      <c r="B33" s="30" t="s">
        <v>295</v>
      </c>
      <c r="C33" s="21"/>
      <c r="D33" s="21"/>
      <c r="E33" s="21"/>
      <c r="F33" s="21"/>
      <c r="G33" s="21"/>
      <c r="H33" s="36"/>
      <c r="I33" s="36"/>
      <c r="J33" s="36"/>
      <c r="K33" s="36"/>
      <c r="L33" s="36"/>
      <c r="M33" s="36"/>
      <c r="N33" s="36"/>
    </row>
    <row r="34" spans="1:14" ht="12.75" customHeight="1" x14ac:dyDescent="0.2">
      <c r="A34" s="72">
        <v>30</v>
      </c>
      <c r="B34" s="30" t="s">
        <v>296</v>
      </c>
      <c r="C34" s="21"/>
      <c r="D34" s="21"/>
      <c r="E34" s="21"/>
      <c r="F34" s="21"/>
      <c r="G34" s="21"/>
      <c r="H34" s="36"/>
      <c r="I34" s="36"/>
      <c r="J34" s="36"/>
      <c r="K34" s="36"/>
      <c r="L34" s="36"/>
      <c r="M34" s="36"/>
      <c r="N34" s="36"/>
    </row>
    <row r="35" spans="1:14" ht="12.75" customHeight="1" x14ac:dyDescent="0.2">
      <c r="A35" s="72">
        <v>31</v>
      </c>
      <c r="B35" s="30" t="s">
        <v>297</v>
      </c>
      <c r="C35" s="21"/>
      <c r="D35" s="21"/>
      <c r="E35" s="21"/>
      <c r="F35" s="21"/>
      <c r="G35" s="21"/>
      <c r="H35" s="36"/>
      <c r="I35" s="36"/>
      <c r="J35" s="36"/>
      <c r="K35" s="36"/>
      <c r="L35" s="36"/>
      <c r="M35" s="36"/>
      <c r="N35" s="36"/>
    </row>
    <row r="36" spans="1:14" ht="12.75" customHeight="1" x14ac:dyDescent="0.2">
      <c r="A36" s="72">
        <v>32</v>
      </c>
      <c r="B36" s="30" t="s">
        <v>997</v>
      </c>
      <c r="C36" s="21"/>
      <c r="D36" s="21"/>
      <c r="E36" s="21"/>
      <c r="F36" s="21"/>
      <c r="G36" s="21"/>
      <c r="H36" s="36"/>
      <c r="I36" s="36"/>
      <c r="J36" s="36"/>
      <c r="K36" s="36"/>
      <c r="L36" s="36"/>
      <c r="M36" s="36"/>
      <c r="N36" s="36"/>
    </row>
    <row r="37" spans="1:14" ht="12.75" customHeight="1" x14ac:dyDescent="0.2">
      <c r="A37" s="72">
        <v>33</v>
      </c>
      <c r="B37" s="30" t="s">
        <v>299</v>
      </c>
      <c r="C37" s="21"/>
      <c r="D37" s="21"/>
      <c r="E37" s="21"/>
      <c r="F37" s="21"/>
      <c r="G37" s="21"/>
      <c r="H37" s="36"/>
      <c r="I37" s="36"/>
      <c r="J37" s="36"/>
      <c r="K37" s="36"/>
      <c r="L37" s="36"/>
      <c r="M37" s="36"/>
      <c r="N37" s="36"/>
    </row>
    <row r="38" spans="1:14" ht="12.75" customHeight="1" x14ac:dyDescent="0.2">
      <c r="A38" s="72">
        <v>34</v>
      </c>
      <c r="B38" s="30" t="s">
        <v>300</v>
      </c>
      <c r="C38" s="21"/>
      <c r="D38" s="21"/>
      <c r="E38" s="21"/>
      <c r="F38" s="21"/>
      <c r="G38" s="21"/>
      <c r="H38" s="36"/>
      <c r="I38" s="36"/>
      <c r="J38" s="36"/>
      <c r="K38" s="36"/>
      <c r="L38" s="36"/>
      <c r="M38" s="36"/>
      <c r="N38" s="36"/>
    </row>
    <row r="39" spans="1:14" ht="12.75" customHeight="1" x14ac:dyDescent="0.2">
      <c r="A39" s="72">
        <v>35</v>
      </c>
      <c r="B39" s="30" t="s">
        <v>247</v>
      </c>
      <c r="C39" s="21"/>
      <c r="D39" s="21"/>
      <c r="E39" s="21"/>
      <c r="F39" s="21"/>
      <c r="G39" s="21"/>
      <c r="H39" s="36"/>
      <c r="I39" s="36"/>
      <c r="J39" s="36"/>
      <c r="K39" s="36"/>
      <c r="L39" s="36"/>
      <c r="M39" s="36"/>
      <c r="N39" s="36"/>
    </row>
    <row r="40" spans="1:14" ht="12.75" customHeight="1" x14ac:dyDescent="0.2">
      <c r="A40" s="72">
        <v>36</v>
      </c>
      <c r="B40" s="30" t="s">
        <v>253</v>
      </c>
      <c r="C40" s="21"/>
      <c r="D40" s="21"/>
      <c r="E40" s="21"/>
      <c r="F40" s="21"/>
      <c r="G40" s="21"/>
      <c r="H40" s="36"/>
      <c r="I40" s="36"/>
      <c r="J40" s="36"/>
      <c r="K40" s="36"/>
      <c r="L40" s="36"/>
      <c r="M40" s="36"/>
      <c r="N40" s="36"/>
    </row>
    <row r="41" spans="1:14" ht="12.75" customHeight="1" x14ac:dyDescent="0.2">
      <c r="A41" s="72">
        <v>37</v>
      </c>
      <c r="B41" s="30" t="s">
        <v>301</v>
      </c>
      <c r="C41" s="21"/>
      <c r="D41" s="21"/>
      <c r="E41" s="21"/>
      <c r="F41" s="21"/>
      <c r="G41" s="21"/>
      <c r="H41" s="36"/>
      <c r="I41" s="36"/>
      <c r="J41" s="36"/>
      <c r="K41" s="36"/>
      <c r="L41" s="36"/>
      <c r="M41" s="36"/>
      <c r="N41" s="36"/>
    </row>
    <row r="42" spans="1:14" ht="12.75" customHeight="1" x14ac:dyDescent="0.2">
      <c r="A42" s="72">
        <v>38</v>
      </c>
      <c r="B42" s="30" t="s">
        <v>302</v>
      </c>
      <c r="C42" s="21"/>
      <c r="D42" s="21"/>
      <c r="E42" s="21"/>
      <c r="F42" s="21"/>
      <c r="G42" s="21"/>
      <c r="H42" s="36"/>
      <c r="I42" s="36"/>
      <c r="J42" s="36"/>
      <c r="K42" s="36"/>
      <c r="L42" s="36"/>
      <c r="M42" s="36"/>
      <c r="N42" s="36"/>
    </row>
    <row r="43" spans="1:14" ht="12.75" customHeight="1" x14ac:dyDescent="0.2">
      <c r="A43" s="72">
        <v>39</v>
      </c>
      <c r="B43" s="30" t="s">
        <v>303</v>
      </c>
      <c r="C43" s="21"/>
      <c r="D43" s="21"/>
      <c r="E43" s="21"/>
      <c r="F43" s="21"/>
      <c r="G43" s="21"/>
      <c r="H43" s="36"/>
      <c r="I43" s="36"/>
      <c r="J43" s="36"/>
      <c r="K43" s="36"/>
      <c r="L43" s="36"/>
      <c r="M43" s="36"/>
      <c r="N43" s="36"/>
    </row>
    <row r="44" spans="1:14" ht="12.75" customHeight="1" x14ac:dyDescent="0.2">
      <c r="A44" s="72">
        <v>40</v>
      </c>
      <c r="B44" s="30" t="s">
        <v>304</v>
      </c>
      <c r="C44" s="21"/>
      <c r="D44" s="21"/>
      <c r="E44" s="21"/>
      <c r="F44" s="21"/>
      <c r="G44" s="21"/>
      <c r="H44" s="36"/>
      <c r="I44" s="36"/>
      <c r="J44" s="36"/>
      <c r="K44" s="36"/>
      <c r="L44" s="36"/>
      <c r="M44" s="36"/>
      <c r="N44" s="36"/>
    </row>
    <row r="45" spans="1:14" ht="12.75" customHeight="1" x14ac:dyDescent="0.2">
      <c r="A45" s="72">
        <v>41</v>
      </c>
      <c r="B45" s="30" t="s">
        <v>998</v>
      </c>
      <c r="C45" s="21"/>
      <c r="D45" s="21"/>
      <c r="E45" s="21"/>
      <c r="F45" s="21"/>
      <c r="G45" s="21"/>
      <c r="H45" s="36"/>
      <c r="I45" s="36"/>
      <c r="J45" s="36"/>
      <c r="K45" s="36"/>
      <c r="L45" s="36"/>
      <c r="M45" s="36"/>
      <c r="N45" s="36"/>
    </row>
    <row r="46" spans="1:14" ht="12.75" customHeight="1" x14ac:dyDescent="0.2">
      <c r="A46" s="72">
        <v>42</v>
      </c>
      <c r="B46" s="30" t="s">
        <v>305</v>
      </c>
      <c r="C46" s="21"/>
      <c r="D46" s="21"/>
      <c r="E46" s="21"/>
      <c r="F46" s="21"/>
      <c r="G46" s="21"/>
      <c r="H46" s="36"/>
      <c r="I46" s="36"/>
      <c r="J46" s="36"/>
      <c r="K46" s="36"/>
      <c r="L46" s="36"/>
      <c r="M46" s="36"/>
      <c r="N46" s="36"/>
    </row>
    <row r="47" spans="1:14" ht="12.75" customHeight="1" x14ac:dyDescent="0.2">
      <c r="A47" s="72"/>
      <c r="B47" s="32" t="s">
        <v>999</v>
      </c>
      <c r="C47" s="23"/>
      <c r="D47" s="23"/>
      <c r="E47" s="23"/>
      <c r="F47" s="23"/>
      <c r="G47" s="23"/>
      <c r="H47" s="36"/>
      <c r="I47" s="36"/>
      <c r="J47" s="36"/>
      <c r="K47" s="36"/>
      <c r="L47" s="36"/>
      <c r="M47" s="36"/>
      <c r="N47" s="36"/>
    </row>
    <row r="48" spans="1:14" ht="12.75" customHeight="1" x14ac:dyDescent="0.2">
      <c r="A48" s="72">
        <v>43</v>
      </c>
      <c r="B48" s="30" t="s">
        <v>259</v>
      </c>
      <c r="C48" s="21"/>
      <c r="D48" s="21"/>
      <c r="E48" s="21"/>
      <c r="F48" s="21"/>
      <c r="G48" s="21"/>
      <c r="H48" s="36"/>
      <c r="I48" s="36"/>
      <c r="J48" s="36"/>
      <c r="K48" s="36"/>
      <c r="L48" s="36"/>
      <c r="M48" s="36"/>
      <c r="N48" s="36"/>
    </row>
    <row r="49" spans="1:14" ht="12.75" customHeight="1" x14ac:dyDescent="0.2">
      <c r="A49" s="72">
        <v>44</v>
      </c>
      <c r="B49" s="30" t="s">
        <v>260</v>
      </c>
      <c r="C49" s="21"/>
      <c r="D49" s="21"/>
      <c r="E49" s="21"/>
      <c r="F49" s="21"/>
      <c r="G49" s="21"/>
      <c r="H49" s="36"/>
      <c r="I49" s="36"/>
      <c r="J49" s="36"/>
      <c r="K49" s="36"/>
      <c r="L49" s="36"/>
      <c r="M49" s="36"/>
      <c r="N49" s="36"/>
    </row>
    <row r="50" spans="1:14" ht="12.75" customHeight="1" x14ac:dyDescent="0.2">
      <c r="A50" s="72">
        <v>45</v>
      </c>
      <c r="B50" s="30" t="s">
        <v>46</v>
      </c>
      <c r="C50" s="21"/>
      <c r="D50" s="21"/>
      <c r="E50" s="21"/>
      <c r="F50" s="21"/>
      <c r="G50" s="21"/>
      <c r="H50" s="36"/>
      <c r="I50" s="36"/>
      <c r="J50" s="36"/>
      <c r="K50" s="36"/>
      <c r="L50" s="36"/>
      <c r="M50" s="36"/>
      <c r="N50" s="36"/>
    </row>
    <row r="51" spans="1:14" ht="12.75" customHeight="1" x14ac:dyDescent="0.2">
      <c r="A51" s="34"/>
      <c r="B51" s="32" t="s">
        <v>1000</v>
      </c>
      <c r="C51" s="23"/>
      <c r="D51" s="23"/>
      <c r="E51" s="23"/>
      <c r="F51" s="23"/>
      <c r="G51" s="23"/>
      <c r="H51" s="38"/>
      <c r="I51" s="38"/>
      <c r="J51" s="38"/>
      <c r="K51" s="38"/>
      <c r="L51" s="38"/>
      <c r="M51" s="38"/>
      <c r="N51" s="38"/>
    </row>
    <row r="52" spans="1:14" ht="12.75" customHeight="1" x14ac:dyDescent="0.2">
      <c r="A52" s="34"/>
      <c r="B52" s="35" t="s">
        <v>7</v>
      </c>
      <c r="C52" s="73">
        <f t="shared" ref="C52:D52" si="0">C51+C47+C25</f>
        <v>0</v>
      </c>
      <c r="D52" s="73">
        <f t="shared" si="0"/>
        <v>0</v>
      </c>
      <c r="E52" s="23" t="e">
        <f>D52*100/C52</f>
        <v>#DIV/0!</v>
      </c>
      <c r="F52" s="73">
        <f>F51+F47+F25</f>
        <v>0</v>
      </c>
      <c r="G52" s="23" t="e">
        <f>F52*100/C52</f>
        <v>#DIV/0!</v>
      </c>
      <c r="H52" s="36"/>
      <c r="I52" s="36"/>
      <c r="J52" s="36"/>
      <c r="K52" s="36"/>
      <c r="L52" s="36"/>
      <c r="M52" s="36"/>
      <c r="N52" s="36"/>
    </row>
    <row r="53" spans="1:14" ht="12.75" customHeight="1" x14ac:dyDescent="0.2">
      <c r="A53" s="70"/>
      <c r="B53" s="36"/>
      <c r="C53" s="28"/>
      <c r="D53" s="74" t="s">
        <v>62</v>
      </c>
      <c r="E53" s="28"/>
      <c r="F53" s="28"/>
      <c r="G53" s="28"/>
      <c r="H53" s="36"/>
      <c r="I53" s="36"/>
      <c r="J53" s="36"/>
      <c r="K53" s="36"/>
      <c r="L53" s="36"/>
      <c r="M53" s="36"/>
      <c r="N53" s="36"/>
    </row>
    <row r="54" spans="1:14" ht="12.75" customHeight="1" x14ac:dyDescent="0.2">
      <c r="A54" s="70"/>
      <c r="B54" s="36"/>
      <c r="C54" s="28"/>
      <c r="D54" s="28"/>
      <c r="E54" s="28"/>
      <c r="F54" s="28"/>
      <c r="G54" s="28"/>
      <c r="H54" s="36"/>
      <c r="I54" s="36"/>
      <c r="J54" s="36"/>
      <c r="K54" s="36"/>
      <c r="L54" s="36"/>
      <c r="M54" s="36"/>
      <c r="N54" s="36"/>
    </row>
    <row r="55" spans="1:14" ht="12.75" customHeight="1" x14ac:dyDescent="0.2">
      <c r="A55" s="70"/>
      <c r="B55" s="36"/>
      <c r="C55" s="28"/>
      <c r="D55" s="28"/>
      <c r="E55" s="28"/>
      <c r="F55" s="28"/>
      <c r="G55" s="28"/>
      <c r="H55" s="36"/>
      <c r="I55" s="36"/>
      <c r="J55" s="36"/>
      <c r="K55" s="36"/>
      <c r="L55" s="36"/>
      <c r="M55" s="36"/>
      <c r="N55" s="36"/>
    </row>
    <row r="56" spans="1:14" ht="12.75" customHeight="1" x14ac:dyDescent="0.2">
      <c r="A56" s="70"/>
      <c r="B56" s="36"/>
      <c r="C56" s="28"/>
      <c r="D56" s="28"/>
      <c r="E56" s="28"/>
      <c r="F56" s="28"/>
      <c r="G56" s="28"/>
      <c r="H56" s="36"/>
      <c r="I56" s="36"/>
      <c r="J56" s="36"/>
      <c r="K56" s="36"/>
      <c r="L56" s="36"/>
      <c r="M56" s="36"/>
      <c r="N56" s="36"/>
    </row>
    <row r="57" spans="1:14" ht="12.75" customHeight="1" x14ac:dyDescent="0.2">
      <c r="A57" s="70"/>
      <c r="B57" s="36"/>
      <c r="C57" s="28"/>
      <c r="D57" s="28"/>
      <c r="E57" s="28"/>
      <c r="F57" s="28"/>
      <c r="G57" s="28"/>
      <c r="H57" s="36"/>
      <c r="I57" s="36"/>
      <c r="J57" s="36"/>
      <c r="K57" s="36"/>
      <c r="L57" s="36"/>
      <c r="M57" s="36"/>
      <c r="N57" s="36"/>
    </row>
    <row r="58" spans="1:14" ht="12.75" customHeight="1" x14ac:dyDescent="0.2">
      <c r="A58" s="70"/>
      <c r="B58" s="36"/>
      <c r="C58" s="28"/>
      <c r="D58" s="28"/>
      <c r="E58" s="28"/>
      <c r="F58" s="28"/>
      <c r="G58" s="28"/>
      <c r="H58" s="36"/>
      <c r="I58" s="36"/>
      <c r="J58" s="36"/>
      <c r="K58" s="36"/>
      <c r="L58" s="36"/>
      <c r="M58" s="36"/>
      <c r="N58" s="36"/>
    </row>
    <row r="59" spans="1:14" ht="12.75" customHeight="1" x14ac:dyDescent="0.2">
      <c r="A59" s="70"/>
      <c r="B59" s="36"/>
      <c r="C59" s="28"/>
      <c r="D59" s="28"/>
      <c r="E59" s="28"/>
      <c r="F59" s="28"/>
      <c r="G59" s="28"/>
      <c r="H59" s="36"/>
      <c r="I59" s="36"/>
      <c r="J59" s="36"/>
      <c r="K59" s="36"/>
      <c r="L59" s="36"/>
      <c r="M59" s="36"/>
      <c r="N59" s="36"/>
    </row>
    <row r="60" spans="1:14" ht="12.75" customHeight="1" x14ac:dyDescent="0.2">
      <c r="A60" s="70"/>
      <c r="B60" s="36"/>
      <c r="C60" s="28"/>
      <c r="D60" s="28"/>
      <c r="E60" s="28"/>
      <c r="F60" s="28"/>
      <c r="G60" s="28"/>
      <c r="H60" s="36"/>
      <c r="I60" s="36"/>
      <c r="J60" s="36"/>
      <c r="K60" s="36"/>
      <c r="L60" s="36"/>
      <c r="M60" s="36"/>
      <c r="N60" s="36"/>
    </row>
    <row r="61" spans="1:14" ht="12.75" customHeight="1" x14ac:dyDescent="0.2">
      <c r="A61" s="70"/>
      <c r="B61" s="36"/>
      <c r="C61" s="28"/>
      <c r="D61" s="28"/>
      <c r="E61" s="28"/>
      <c r="F61" s="28"/>
      <c r="G61" s="28"/>
      <c r="H61" s="36"/>
      <c r="I61" s="36"/>
      <c r="J61" s="36"/>
      <c r="K61" s="36"/>
      <c r="L61" s="36"/>
      <c r="M61" s="36"/>
      <c r="N61" s="36"/>
    </row>
    <row r="62" spans="1:14" ht="12.75" customHeight="1" x14ac:dyDescent="0.2">
      <c r="A62" s="70"/>
      <c r="B62" s="36"/>
      <c r="C62" s="28"/>
      <c r="D62" s="28"/>
      <c r="E62" s="28"/>
      <c r="F62" s="28"/>
      <c r="G62" s="28"/>
      <c r="H62" s="36"/>
      <c r="I62" s="36"/>
      <c r="J62" s="36"/>
      <c r="K62" s="36"/>
      <c r="L62" s="36"/>
      <c r="M62" s="36"/>
      <c r="N62" s="36"/>
    </row>
    <row r="63" spans="1:14" ht="12.75" customHeight="1" x14ac:dyDescent="0.2">
      <c r="A63" s="70"/>
      <c r="B63" s="36"/>
      <c r="C63" s="28"/>
      <c r="D63" s="28"/>
      <c r="E63" s="28"/>
      <c r="F63" s="28"/>
      <c r="G63" s="28"/>
      <c r="H63" s="36"/>
      <c r="I63" s="36"/>
      <c r="J63" s="36"/>
      <c r="K63" s="36"/>
      <c r="L63" s="36"/>
      <c r="M63" s="36"/>
      <c r="N63" s="36"/>
    </row>
    <row r="64" spans="1:14" ht="12.75" customHeight="1" x14ac:dyDescent="0.2">
      <c r="A64" s="70"/>
      <c r="B64" s="36"/>
      <c r="C64" s="28"/>
      <c r="D64" s="28"/>
      <c r="E64" s="28"/>
      <c r="F64" s="28"/>
      <c r="G64" s="28"/>
      <c r="H64" s="36"/>
      <c r="I64" s="36"/>
      <c r="J64" s="36"/>
      <c r="K64" s="36"/>
      <c r="L64" s="36"/>
      <c r="M64" s="36"/>
      <c r="N64" s="36"/>
    </row>
    <row r="65" spans="1:14" ht="12.75" customHeight="1" x14ac:dyDescent="0.2">
      <c r="A65" s="70"/>
      <c r="B65" s="36"/>
      <c r="C65" s="28"/>
      <c r="D65" s="28"/>
      <c r="E65" s="28"/>
      <c r="F65" s="28"/>
      <c r="G65" s="28"/>
      <c r="H65" s="36"/>
      <c r="I65" s="36"/>
      <c r="J65" s="36"/>
      <c r="K65" s="36"/>
      <c r="L65" s="36"/>
      <c r="M65" s="36"/>
      <c r="N65" s="36"/>
    </row>
    <row r="66" spans="1:14" ht="12.75" customHeight="1" x14ac:dyDescent="0.2">
      <c r="A66" s="70"/>
      <c r="B66" s="36"/>
      <c r="C66" s="28"/>
      <c r="D66" s="28"/>
      <c r="E66" s="28"/>
      <c r="F66" s="28"/>
      <c r="G66" s="28"/>
      <c r="H66" s="36"/>
      <c r="I66" s="36"/>
      <c r="J66" s="36"/>
      <c r="K66" s="36"/>
      <c r="L66" s="36"/>
      <c r="M66" s="36"/>
      <c r="N66" s="36"/>
    </row>
    <row r="67" spans="1:14" ht="12.75" customHeight="1" x14ac:dyDescent="0.2">
      <c r="A67" s="70"/>
      <c r="B67" s="36"/>
      <c r="C67" s="28"/>
      <c r="D67" s="28"/>
      <c r="E67" s="28"/>
      <c r="F67" s="28"/>
      <c r="G67" s="28"/>
      <c r="H67" s="36"/>
      <c r="I67" s="36"/>
      <c r="J67" s="36"/>
      <c r="K67" s="36"/>
      <c r="L67" s="36"/>
      <c r="M67" s="36"/>
      <c r="N67" s="36"/>
    </row>
    <row r="68" spans="1:14" ht="12.75" customHeight="1" x14ac:dyDescent="0.2">
      <c r="A68" s="70"/>
      <c r="B68" s="36"/>
      <c r="C68" s="28"/>
      <c r="D68" s="28"/>
      <c r="E68" s="28"/>
      <c r="F68" s="28"/>
      <c r="G68" s="28"/>
      <c r="H68" s="36"/>
      <c r="I68" s="36"/>
      <c r="J68" s="36"/>
      <c r="K68" s="36"/>
      <c r="L68" s="36"/>
      <c r="M68" s="36"/>
      <c r="N68" s="36"/>
    </row>
    <row r="69" spans="1:14" ht="12.75" customHeight="1" x14ac:dyDescent="0.2">
      <c r="A69" s="70"/>
      <c r="B69" s="36"/>
      <c r="C69" s="28"/>
      <c r="D69" s="28"/>
      <c r="E69" s="28"/>
      <c r="F69" s="28"/>
      <c r="G69" s="28"/>
      <c r="H69" s="36"/>
      <c r="I69" s="36"/>
      <c r="J69" s="36"/>
      <c r="K69" s="36"/>
      <c r="L69" s="36"/>
      <c r="M69" s="36"/>
      <c r="N69" s="36"/>
    </row>
    <row r="70" spans="1:14" ht="12.75" customHeight="1" x14ac:dyDescent="0.2">
      <c r="A70" s="70"/>
      <c r="B70" s="36"/>
      <c r="C70" s="28"/>
      <c r="D70" s="28"/>
      <c r="E70" s="28"/>
      <c r="F70" s="28"/>
      <c r="G70" s="28"/>
      <c r="H70" s="36"/>
      <c r="I70" s="36"/>
      <c r="J70" s="36"/>
      <c r="K70" s="36"/>
      <c r="L70" s="36"/>
      <c r="M70" s="36"/>
      <c r="N70" s="36"/>
    </row>
    <row r="71" spans="1:14" ht="12.75" customHeight="1" x14ac:dyDescent="0.2">
      <c r="A71" s="70"/>
      <c r="B71" s="36"/>
      <c r="C71" s="28"/>
      <c r="D71" s="28"/>
      <c r="E71" s="28"/>
      <c r="F71" s="28"/>
      <c r="G71" s="28"/>
      <c r="H71" s="36"/>
      <c r="I71" s="36"/>
      <c r="J71" s="36"/>
      <c r="K71" s="36"/>
      <c r="L71" s="36"/>
      <c r="M71" s="36"/>
      <c r="N71" s="36"/>
    </row>
    <row r="72" spans="1:14" ht="12.75" customHeight="1" x14ac:dyDescent="0.2">
      <c r="A72" s="70"/>
      <c r="B72" s="36"/>
      <c r="C72" s="28"/>
      <c r="D72" s="28"/>
      <c r="E72" s="28"/>
      <c r="F72" s="28"/>
      <c r="G72" s="28"/>
      <c r="H72" s="36"/>
      <c r="I72" s="36"/>
      <c r="J72" s="36"/>
      <c r="K72" s="36"/>
      <c r="L72" s="36"/>
      <c r="M72" s="36"/>
      <c r="N72" s="36"/>
    </row>
    <row r="73" spans="1:14" ht="12.75" customHeight="1" x14ac:dyDescent="0.2">
      <c r="A73" s="70"/>
      <c r="B73" s="36"/>
      <c r="C73" s="28"/>
      <c r="D73" s="28"/>
      <c r="E73" s="28"/>
      <c r="F73" s="28"/>
      <c r="G73" s="28"/>
      <c r="H73" s="36"/>
      <c r="I73" s="36"/>
      <c r="J73" s="36"/>
      <c r="K73" s="36"/>
      <c r="L73" s="36"/>
      <c r="M73" s="36"/>
      <c r="N73" s="36"/>
    </row>
    <row r="74" spans="1:14" ht="12.75" customHeight="1" x14ac:dyDescent="0.2">
      <c r="A74" s="70"/>
      <c r="B74" s="36"/>
      <c r="C74" s="28"/>
      <c r="D74" s="28"/>
      <c r="E74" s="28"/>
      <c r="F74" s="28"/>
      <c r="G74" s="28"/>
      <c r="H74" s="36"/>
      <c r="I74" s="36"/>
      <c r="J74" s="36"/>
      <c r="K74" s="36"/>
      <c r="L74" s="36"/>
      <c r="M74" s="36"/>
      <c r="N74" s="36"/>
    </row>
    <row r="75" spans="1:14" ht="12.75" customHeight="1" x14ac:dyDescent="0.2">
      <c r="A75" s="70"/>
      <c r="B75" s="36"/>
      <c r="C75" s="28"/>
      <c r="D75" s="28"/>
      <c r="E75" s="28"/>
      <c r="F75" s="28"/>
      <c r="G75" s="28"/>
      <c r="H75" s="36"/>
      <c r="I75" s="36"/>
      <c r="J75" s="36"/>
      <c r="K75" s="36"/>
      <c r="L75" s="36"/>
      <c r="M75" s="36"/>
      <c r="N75" s="36"/>
    </row>
    <row r="76" spans="1:14" ht="12.75" customHeight="1" x14ac:dyDescent="0.2">
      <c r="A76" s="70"/>
      <c r="B76" s="36"/>
      <c r="C76" s="28"/>
      <c r="D76" s="28"/>
      <c r="E76" s="28"/>
      <c r="F76" s="28"/>
      <c r="G76" s="28"/>
      <c r="H76" s="36"/>
      <c r="I76" s="36"/>
      <c r="J76" s="36"/>
      <c r="K76" s="36"/>
      <c r="L76" s="36"/>
      <c r="M76" s="36"/>
      <c r="N76" s="36"/>
    </row>
    <row r="77" spans="1:14" ht="12.75" customHeight="1" x14ac:dyDescent="0.2">
      <c r="A77" s="70"/>
      <c r="B77" s="36"/>
      <c r="C77" s="28"/>
      <c r="D77" s="28"/>
      <c r="E77" s="28"/>
      <c r="F77" s="28"/>
      <c r="G77" s="28"/>
      <c r="H77" s="36"/>
      <c r="I77" s="36"/>
      <c r="J77" s="36"/>
      <c r="K77" s="36"/>
      <c r="L77" s="36"/>
      <c r="M77" s="36"/>
      <c r="N77" s="36"/>
    </row>
    <row r="78" spans="1:14" ht="12.75" customHeight="1" x14ac:dyDescent="0.2">
      <c r="A78" s="70"/>
      <c r="B78" s="36"/>
      <c r="C78" s="28"/>
      <c r="D78" s="28"/>
      <c r="E78" s="28"/>
      <c r="F78" s="28"/>
      <c r="G78" s="28"/>
      <c r="H78" s="36"/>
      <c r="I78" s="36"/>
      <c r="J78" s="36"/>
      <c r="K78" s="36"/>
      <c r="L78" s="36"/>
      <c r="M78" s="36"/>
      <c r="N78" s="36"/>
    </row>
    <row r="79" spans="1:14" ht="12.75" customHeight="1" x14ac:dyDescent="0.2">
      <c r="A79" s="70"/>
      <c r="B79" s="36"/>
      <c r="C79" s="28"/>
      <c r="D79" s="28"/>
      <c r="E79" s="28"/>
      <c r="F79" s="28"/>
      <c r="G79" s="28"/>
      <c r="H79" s="36"/>
      <c r="I79" s="36"/>
      <c r="J79" s="36"/>
      <c r="K79" s="36"/>
      <c r="L79" s="36"/>
      <c r="M79" s="36"/>
      <c r="N79" s="36"/>
    </row>
    <row r="80" spans="1:14" ht="12.75" customHeight="1" x14ac:dyDescent="0.2">
      <c r="A80" s="70"/>
      <c r="B80" s="36"/>
      <c r="C80" s="28"/>
      <c r="D80" s="28"/>
      <c r="E80" s="28"/>
      <c r="F80" s="28"/>
      <c r="G80" s="28"/>
      <c r="H80" s="36"/>
      <c r="I80" s="36"/>
      <c r="J80" s="36"/>
      <c r="K80" s="36"/>
      <c r="L80" s="36"/>
      <c r="M80" s="36"/>
      <c r="N80" s="36"/>
    </row>
    <row r="81" spans="1:14" ht="12.75" customHeight="1" x14ac:dyDescent="0.2">
      <c r="A81" s="70"/>
      <c r="B81" s="36"/>
      <c r="C81" s="28"/>
      <c r="D81" s="28"/>
      <c r="E81" s="28"/>
      <c r="F81" s="28"/>
      <c r="G81" s="28"/>
      <c r="H81" s="36"/>
      <c r="I81" s="36"/>
      <c r="J81" s="36"/>
      <c r="K81" s="36"/>
      <c r="L81" s="36"/>
      <c r="M81" s="36"/>
      <c r="N81" s="36"/>
    </row>
    <row r="82" spans="1:14" ht="12.75" customHeight="1" x14ac:dyDescent="0.2">
      <c r="A82" s="70"/>
      <c r="B82" s="36"/>
      <c r="C82" s="28"/>
      <c r="D82" s="28"/>
      <c r="E82" s="28"/>
      <c r="F82" s="28"/>
      <c r="G82" s="28"/>
      <c r="H82" s="36"/>
      <c r="I82" s="36"/>
      <c r="J82" s="36"/>
      <c r="K82" s="36"/>
      <c r="L82" s="36"/>
      <c r="M82" s="36"/>
      <c r="N82" s="36"/>
    </row>
    <row r="83" spans="1:14" ht="12.75" customHeight="1" x14ac:dyDescent="0.2">
      <c r="A83" s="70"/>
      <c r="B83" s="36"/>
      <c r="C83" s="28"/>
      <c r="D83" s="28"/>
      <c r="E83" s="28"/>
      <c r="F83" s="28"/>
      <c r="G83" s="28"/>
      <c r="H83" s="36"/>
      <c r="I83" s="36"/>
      <c r="J83" s="36"/>
      <c r="K83" s="36"/>
      <c r="L83" s="36"/>
      <c r="M83" s="36"/>
      <c r="N83" s="36"/>
    </row>
    <row r="84" spans="1:14" ht="12.75" customHeight="1" x14ac:dyDescent="0.2">
      <c r="A84" s="70"/>
      <c r="B84" s="36"/>
      <c r="C84" s="28"/>
      <c r="D84" s="28"/>
      <c r="E84" s="28"/>
      <c r="F84" s="28"/>
      <c r="G84" s="28"/>
      <c r="H84" s="36"/>
      <c r="I84" s="36"/>
      <c r="J84" s="36"/>
      <c r="K84" s="36"/>
      <c r="L84" s="36"/>
      <c r="M84" s="36"/>
      <c r="N84" s="36"/>
    </row>
    <row r="85" spans="1:14" ht="12.75" customHeight="1" x14ac:dyDescent="0.2">
      <c r="A85" s="70"/>
      <c r="B85" s="36"/>
      <c r="C85" s="28"/>
      <c r="D85" s="28"/>
      <c r="E85" s="28"/>
      <c r="F85" s="28"/>
      <c r="G85" s="28"/>
      <c r="H85" s="36"/>
      <c r="I85" s="36"/>
      <c r="J85" s="36"/>
      <c r="K85" s="36"/>
      <c r="L85" s="36"/>
      <c r="M85" s="36"/>
      <c r="N85" s="36"/>
    </row>
    <row r="86" spans="1:14" ht="12.75" customHeight="1" x14ac:dyDescent="0.2">
      <c r="A86" s="70"/>
      <c r="B86" s="36"/>
      <c r="C86" s="28"/>
      <c r="D86" s="28"/>
      <c r="E86" s="28"/>
      <c r="F86" s="28"/>
      <c r="G86" s="28"/>
      <c r="H86" s="36"/>
      <c r="I86" s="36"/>
      <c r="J86" s="36"/>
      <c r="K86" s="36"/>
      <c r="L86" s="36"/>
      <c r="M86" s="36"/>
      <c r="N86" s="36"/>
    </row>
    <row r="87" spans="1:14" ht="12.75" customHeight="1" x14ac:dyDescent="0.2">
      <c r="A87" s="70"/>
      <c r="B87" s="36"/>
      <c r="C87" s="28"/>
      <c r="D87" s="28"/>
      <c r="E87" s="28"/>
      <c r="F87" s="28"/>
      <c r="G87" s="28"/>
      <c r="H87" s="36"/>
      <c r="I87" s="36"/>
      <c r="J87" s="36"/>
      <c r="K87" s="36"/>
      <c r="L87" s="36"/>
      <c r="M87" s="36"/>
      <c r="N87" s="36"/>
    </row>
    <row r="88" spans="1:14" ht="12.75" customHeight="1" x14ac:dyDescent="0.2">
      <c r="A88" s="70"/>
      <c r="B88" s="36"/>
      <c r="C88" s="28"/>
      <c r="D88" s="28"/>
      <c r="E88" s="28"/>
      <c r="F88" s="28"/>
      <c r="G88" s="28"/>
      <c r="H88" s="36"/>
      <c r="I88" s="36"/>
      <c r="J88" s="36"/>
      <c r="K88" s="36"/>
      <c r="L88" s="36"/>
      <c r="M88" s="36"/>
      <c r="N88" s="36"/>
    </row>
    <row r="89" spans="1:14" ht="12.75" customHeight="1" x14ac:dyDescent="0.2">
      <c r="A89" s="70"/>
      <c r="B89" s="36"/>
      <c r="C89" s="28"/>
      <c r="D89" s="28"/>
      <c r="E89" s="28"/>
      <c r="F89" s="28"/>
      <c r="G89" s="28"/>
      <c r="H89" s="36"/>
      <c r="I89" s="36"/>
      <c r="J89" s="36"/>
      <c r="K89" s="36"/>
      <c r="L89" s="36"/>
      <c r="M89" s="36"/>
      <c r="N89" s="36"/>
    </row>
    <row r="90" spans="1:14" ht="12.75" customHeight="1" x14ac:dyDescent="0.2">
      <c r="A90" s="70"/>
      <c r="B90" s="36"/>
      <c r="C90" s="28"/>
      <c r="D90" s="28"/>
      <c r="E90" s="28"/>
      <c r="F90" s="28"/>
      <c r="G90" s="28"/>
      <c r="H90" s="36"/>
      <c r="I90" s="36"/>
      <c r="J90" s="36"/>
      <c r="K90" s="36"/>
      <c r="L90" s="36"/>
      <c r="M90" s="36"/>
      <c r="N90" s="36"/>
    </row>
    <row r="91" spans="1:14" ht="12.75" customHeight="1" x14ac:dyDescent="0.2">
      <c r="A91" s="70"/>
      <c r="B91" s="36"/>
      <c r="C91" s="28"/>
      <c r="D91" s="28"/>
      <c r="E91" s="28"/>
      <c r="F91" s="28"/>
      <c r="G91" s="28"/>
      <c r="H91" s="36"/>
      <c r="I91" s="36"/>
      <c r="J91" s="36"/>
      <c r="K91" s="36"/>
      <c r="L91" s="36"/>
      <c r="M91" s="36"/>
      <c r="N91" s="36"/>
    </row>
    <row r="92" spans="1:14" ht="12.75" customHeight="1" x14ac:dyDescent="0.2">
      <c r="A92" s="70"/>
      <c r="B92" s="36"/>
      <c r="C92" s="28"/>
      <c r="D92" s="28"/>
      <c r="E92" s="28"/>
      <c r="F92" s="28"/>
      <c r="G92" s="28"/>
      <c r="H92" s="36"/>
      <c r="I92" s="36"/>
      <c r="J92" s="36"/>
      <c r="K92" s="36"/>
      <c r="L92" s="36"/>
      <c r="M92" s="36"/>
      <c r="N92" s="36"/>
    </row>
    <row r="93" spans="1:14" ht="12.75" customHeight="1" x14ac:dyDescent="0.2">
      <c r="A93" s="70"/>
      <c r="B93" s="36"/>
      <c r="C93" s="28"/>
      <c r="D93" s="28"/>
      <c r="E93" s="28"/>
      <c r="F93" s="28"/>
      <c r="G93" s="28"/>
      <c r="H93" s="36"/>
      <c r="I93" s="36"/>
      <c r="J93" s="36"/>
      <c r="K93" s="36"/>
      <c r="L93" s="36"/>
      <c r="M93" s="36"/>
      <c r="N93" s="36"/>
    </row>
    <row r="94" spans="1:14" ht="12.75" customHeight="1" x14ac:dyDescent="0.2">
      <c r="A94" s="70"/>
      <c r="B94" s="36"/>
      <c r="C94" s="28"/>
      <c r="D94" s="28"/>
      <c r="E94" s="28"/>
      <c r="F94" s="28"/>
      <c r="G94" s="28"/>
      <c r="H94" s="36"/>
      <c r="I94" s="36"/>
      <c r="J94" s="36"/>
      <c r="K94" s="36"/>
      <c r="L94" s="36"/>
      <c r="M94" s="36"/>
      <c r="N94" s="36"/>
    </row>
    <row r="95" spans="1:14" ht="12.75" customHeight="1" x14ac:dyDescent="0.2">
      <c r="A95" s="70"/>
      <c r="B95" s="36"/>
      <c r="C95" s="28"/>
      <c r="D95" s="28"/>
      <c r="E95" s="28"/>
      <c r="F95" s="28"/>
      <c r="G95" s="28"/>
      <c r="H95" s="36"/>
      <c r="I95" s="36"/>
      <c r="J95" s="36"/>
      <c r="K95" s="36"/>
      <c r="L95" s="36"/>
      <c r="M95" s="36"/>
      <c r="N95" s="36"/>
    </row>
    <row r="96" spans="1:14" ht="12.75" customHeight="1" x14ac:dyDescent="0.2">
      <c r="A96" s="70"/>
      <c r="B96" s="36"/>
      <c r="C96" s="28"/>
      <c r="D96" s="28"/>
      <c r="E96" s="28"/>
      <c r="F96" s="28"/>
      <c r="G96" s="28"/>
      <c r="H96" s="36"/>
      <c r="I96" s="36"/>
      <c r="J96" s="36"/>
      <c r="K96" s="36"/>
      <c r="L96" s="36"/>
      <c r="M96" s="36"/>
      <c r="N96" s="36"/>
    </row>
    <row r="97" spans="1:14" ht="12.75" customHeight="1" x14ac:dyDescent="0.2">
      <c r="A97" s="70"/>
      <c r="B97" s="36"/>
      <c r="C97" s="28"/>
      <c r="D97" s="28"/>
      <c r="E97" s="28"/>
      <c r="F97" s="28"/>
      <c r="G97" s="28"/>
      <c r="H97" s="36"/>
      <c r="I97" s="36"/>
      <c r="J97" s="36"/>
      <c r="K97" s="36"/>
      <c r="L97" s="36"/>
      <c r="M97" s="36"/>
      <c r="N97" s="36"/>
    </row>
    <row r="98" spans="1:14" ht="12.75" customHeight="1" x14ac:dyDescent="0.2">
      <c r="A98" s="70"/>
      <c r="B98" s="36"/>
      <c r="C98" s="28"/>
      <c r="D98" s="28"/>
      <c r="E98" s="28"/>
      <c r="F98" s="28"/>
      <c r="G98" s="28"/>
      <c r="H98" s="36"/>
      <c r="I98" s="36"/>
      <c r="J98" s="36"/>
      <c r="K98" s="36"/>
      <c r="L98" s="36"/>
      <c r="M98" s="36"/>
      <c r="N98" s="36"/>
    </row>
    <row r="99" spans="1:14" ht="12.75" customHeight="1" x14ac:dyDescent="0.2">
      <c r="A99" s="70"/>
      <c r="B99" s="36"/>
      <c r="C99" s="28"/>
      <c r="D99" s="28"/>
      <c r="E99" s="28"/>
      <c r="F99" s="28"/>
      <c r="G99" s="28"/>
      <c r="H99" s="36"/>
      <c r="I99" s="36"/>
      <c r="J99" s="36"/>
      <c r="K99" s="36"/>
      <c r="L99" s="36"/>
      <c r="M99" s="36"/>
      <c r="N99" s="36"/>
    </row>
    <row r="100" spans="1:14" ht="12.75" customHeight="1" x14ac:dyDescent="0.2">
      <c r="A100" s="70"/>
      <c r="B100" s="36"/>
      <c r="C100" s="28"/>
      <c r="D100" s="28"/>
      <c r="E100" s="28"/>
      <c r="F100" s="28"/>
      <c r="G100" s="28"/>
      <c r="H100" s="36"/>
      <c r="I100" s="36"/>
      <c r="J100" s="36"/>
      <c r="K100" s="36"/>
      <c r="L100" s="36"/>
      <c r="M100" s="36"/>
      <c r="N100" s="36"/>
    </row>
  </sheetData>
  <mergeCells count="2">
    <mergeCell ref="B1:G1"/>
    <mergeCell ref="F2:G2"/>
  </mergeCells>
  <pageMargins left="1.45" right="0.7" top="0.5" bottom="0.5" header="0" footer="0"/>
  <pageSetup orientation="portrait"/>
  <rowBreaks count="1" manualBreakCount="1">
    <brk id="5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4.42578125" defaultRowHeight="15" customHeight="1" x14ac:dyDescent="0.2"/>
  <cols>
    <col min="1" max="1" width="35.7109375" customWidth="1"/>
    <col min="2" max="2" width="10.85546875" customWidth="1"/>
    <col min="3" max="11" width="9.140625" customWidth="1"/>
  </cols>
  <sheetData>
    <row r="1" spans="1:11" ht="12.75" customHeight="1" x14ac:dyDescent="0.25">
      <c r="A1" s="521" t="s">
        <v>1001</v>
      </c>
      <c r="B1" s="503"/>
      <c r="C1" s="503"/>
      <c r="D1" s="503"/>
      <c r="E1" s="503"/>
      <c r="F1" s="503"/>
      <c r="G1" s="75"/>
      <c r="H1" s="75"/>
      <c r="I1" s="75"/>
      <c r="J1" s="75"/>
      <c r="K1" s="75"/>
    </row>
    <row r="2" spans="1:11" ht="12.75" customHeight="1" x14ac:dyDescent="0.2">
      <c r="A2" s="75"/>
      <c r="B2" s="75"/>
      <c r="C2" s="75"/>
      <c r="D2" s="75" t="s">
        <v>1002</v>
      </c>
      <c r="E2" s="75"/>
      <c r="F2" s="75"/>
      <c r="G2" s="75"/>
      <c r="H2" s="75"/>
      <c r="I2" s="75"/>
      <c r="J2" s="75"/>
      <c r="K2" s="75"/>
    </row>
    <row r="3" spans="1:11" ht="12.75" customHeight="1" x14ac:dyDescent="0.2">
      <c r="A3" s="76" t="s">
        <v>285</v>
      </c>
      <c r="B3" s="77" t="s">
        <v>987</v>
      </c>
      <c r="C3" s="77" t="s">
        <v>988</v>
      </c>
      <c r="D3" s="77" t="s">
        <v>989</v>
      </c>
      <c r="E3" s="77" t="s">
        <v>990</v>
      </c>
      <c r="F3" s="77" t="s">
        <v>991</v>
      </c>
      <c r="G3" s="75"/>
      <c r="H3" s="75"/>
      <c r="I3" s="75"/>
      <c r="J3" s="75"/>
      <c r="K3" s="75"/>
    </row>
    <row r="4" spans="1:11" ht="15" customHeight="1" x14ac:dyDescent="0.2">
      <c r="A4" s="78" t="s">
        <v>230</v>
      </c>
      <c r="B4" s="79">
        <v>17.739999999999998</v>
      </c>
      <c r="C4" s="79">
        <v>15.53</v>
      </c>
      <c r="D4" s="79">
        <v>87.5</v>
      </c>
      <c r="E4" s="79">
        <v>10.43</v>
      </c>
      <c r="F4" s="79">
        <v>58.8</v>
      </c>
      <c r="G4" s="75"/>
      <c r="H4" s="75"/>
      <c r="I4" s="75"/>
      <c r="J4" s="75"/>
      <c r="K4" s="75"/>
    </row>
    <row r="5" spans="1:11" ht="15" customHeight="1" x14ac:dyDescent="0.2">
      <c r="A5" s="78" t="s">
        <v>231</v>
      </c>
      <c r="B5" s="79">
        <v>1.46</v>
      </c>
      <c r="C5" s="79">
        <v>1.01</v>
      </c>
      <c r="D5" s="79">
        <v>69.3</v>
      </c>
      <c r="E5" s="79">
        <v>0.94</v>
      </c>
      <c r="F5" s="79">
        <v>64.5</v>
      </c>
      <c r="G5" s="75"/>
      <c r="H5" s="75"/>
      <c r="I5" s="75"/>
      <c r="J5" s="75"/>
      <c r="K5" s="75"/>
    </row>
    <row r="6" spans="1:11" ht="15" customHeight="1" x14ac:dyDescent="0.2">
      <c r="A6" s="78" t="s">
        <v>9</v>
      </c>
      <c r="B6" s="79">
        <v>20.89</v>
      </c>
      <c r="C6" s="79">
        <v>16.18</v>
      </c>
      <c r="D6" s="79">
        <v>77.400000000000006</v>
      </c>
      <c r="E6" s="79">
        <v>12.2</v>
      </c>
      <c r="F6" s="79">
        <v>58.4</v>
      </c>
      <c r="G6" s="75"/>
      <c r="H6" s="75"/>
      <c r="I6" s="75"/>
      <c r="J6" s="75"/>
      <c r="K6" s="75"/>
    </row>
    <row r="7" spans="1:11" ht="15" customHeight="1" x14ac:dyDescent="0.2">
      <c r="A7" s="78" t="s">
        <v>10</v>
      </c>
      <c r="B7" s="79">
        <v>66.290000000000006</v>
      </c>
      <c r="C7" s="79">
        <v>54.92</v>
      </c>
      <c r="D7" s="79">
        <v>82.8</v>
      </c>
      <c r="E7" s="79">
        <v>33.21</v>
      </c>
      <c r="F7" s="79">
        <v>50.1</v>
      </c>
      <c r="G7" s="75"/>
      <c r="H7" s="75"/>
      <c r="I7" s="75"/>
      <c r="J7" s="75"/>
      <c r="K7" s="75"/>
    </row>
    <row r="8" spans="1:11" ht="15" customHeight="1" x14ac:dyDescent="0.2">
      <c r="A8" s="78" t="s">
        <v>11</v>
      </c>
      <c r="B8" s="79">
        <v>14.13</v>
      </c>
      <c r="C8" s="79">
        <v>10.57</v>
      </c>
      <c r="D8" s="79">
        <v>74.8</v>
      </c>
      <c r="E8" s="79">
        <v>5.85</v>
      </c>
      <c r="F8" s="79">
        <v>41.4</v>
      </c>
      <c r="G8" s="75"/>
      <c r="H8" s="75"/>
      <c r="I8" s="75"/>
      <c r="J8" s="75"/>
      <c r="K8" s="75"/>
    </row>
    <row r="9" spans="1:11" ht="15" customHeight="1" x14ac:dyDescent="0.2">
      <c r="A9" s="78" t="s">
        <v>12</v>
      </c>
      <c r="B9" s="79">
        <v>20.29</v>
      </c>
      <c r="C9" s="79">
        <v>15.96</v>
      </c>
      <c r="D9" s="79">
        <v>78.599999999999994</v>
      </c>
      <c r="E9" s="79">
        <v>10.93</v>
      </c>
      <c r="F9" s="79">
        <v>53.8</v>
      </c>
      <c r="G9" s="75"/>
      <c r="H9" s="75"/>
      <c r="I9" s="75"/>
      <c r="J9" s="75"/>
      <c r="K9" s="75"/>
    </row>
    <row r="10" spans="1:11" ht="15" customHeight="1" x14ac:dyDescent="0.2">
      <c r="A10" s="78" t="s">
        <v>13</v>
      </c>
      <c r="B10" s="79">
        <v>40.770000000000003</v>
      </c>
      <c r="C10" s="79">
        <v>37.07</v>
      </c>
      <c r="D10" s="79">
        <v>90.9</v>
      </c>
      <c r="E10" s="79">
        <v>26.12</v>
      </c>
      <c r="F10" s="79">
        <v>64.099999999999994</v>
      </c>
      <c r="G10" s="75"/>
      <c r="H10" s="75"/>
      <c r="I10" s="75"/>
      <c r="J10" s="75"/>
      <c r="K10" s="75"/>
    </row>
    <row r="11" spans="1:11" ht="15" customHeight="1" x14ac:dyDescent="0.2">
      <c r="A11" s="78" t="s">
        <v>232</v>
      </c>
      <c r="B11" s="79">
        <v>4.05</v>
      </c>
      <c r="C11" s="79">
        <v>2.86</v>
      </c>
      <c r="D11" s="79">
        <v>70.5</v>
      </c>
      <c r="E11" s="79">
        <v>2.06</v>
      </c>
      <c r="F11" s="79">
        <v>50.8</v>
      </c>
      <c r="G11" s="75"/>
      <c r="H11" s="75"/>
      <c r="I11" s="75"/>
      <c r="J11" s="75"/>
      <c r="K11" s="75"/>
    </row>
    <row r="12" spans="1:11" ht="15" customHeight="1" x14ac:dyDescent="0.2">
      <c r="A12" s="78" t="s">
        <v>233</v>
      </c>
      <c r="B12" s="79">
        <v>3.59</v>
      </c>
      <c r="C12" s="79">
        <v>3.22</v>
      </c>
      <c r="D12" s="79">
        <v>89.9</v>
      </c>
      <c r="E12" s="79">
        <v>2.0699999999999998</v>
      </c>
      <c r="F12" s="79">
        <v>57.6</v>
      </c>
      <c r="G12" s="75"/>
      <c r="H12" s="75"/>
      <c r="I12" s="75"/>
      <c r="J12" s="75"/>
      <c r="K12" s="75"/>
    </row>
    <row r="13" spans="1:11" ht="15" customHeight="1" x14ac:dyDescent="0.2">
      <c r="A13" s="78" t="s">
        <v>298</v>
      </c>
      <c r="B13" s="79">
        <v>4.67</v>
      </c>
      <c r="C13" s="79">
        <v>3.31</v>
      </c>
      <c r="D13" s="79">
        <v>70.900000000000006</v>
      </c>
      <c r="E13" s="79">
        <v>2.4300000000000002</v>
      </c>
      <c r="F13" s="79">
        <v>52</v>
      </c>
      <c r="G13" s="75"/>
      <c r="H13" s="75"/>
      <c r="I13" s="75"/>
      <c r="J13" s="75"/>
      <c r="K13" s="75"/>
    </row>
    <row r="14" spans="1:11" ht="15" customHeight="1" x14ac:dyDescent="0.2">
      <c r="A14" s="78" t="s">
        <v>14</v>
      </c>
      <c r="B14" s="79">
        <v>1.79</v>
      </c>
      <c r="C14" s="79">
        <v>1.38</v>
      </c>
      <c r="D14" s="79">
        <v>77.099999999999994</v>
      </c>
      <c r="E14" s="79">
        <v>0.73</v>
      </c>
      <c r="F14" s="79">
        <v>41</v>
      </c>
      <c r="G14" s="75"/>
      <c r="H14" s="75"/>
      <c r="I14" s="75"/>
      <c r="J14" s="75"/>
      <c r="K14" s="75"/>
    </row>
    <row r="15" spans="1:11" ht="15" customHeight="1" x14ac:dyDescent="0.2">
      <c r="A15" s="78" t="s">
        <v>15</v>
      </c>
      <c r="B15" s="79">
        <v>1.91</v>
      </c>
      <c r="C15" s="79">
        <v>1.47</v>
      </c>
      <c r="D15" s="79">
        <v>77</v>
      </c>
      <c r="E15" s="79">
        <v>0.8</v>
      </c>
      <c r="F15" s="79">
        <v>42</v>
      </c>
      <c r="G15" s="75"/>
      <c r="H15" s="75"/>
      <c r="I15" s="75"/>
      <c r="J15" s="75"/>
      <c r="K15" s="75"/>
    </row>
    <row r="16" spans="1:11" ht="15" customHeight="1" x14ac:dyDescent="0.2">
      <c r="A16" s="78" t="s">
        <v>234</v>
      </c>
      <c r="B16" s="79">
        <v>4.3099999999999996</v>
      </c>
      <c r="C16" s="79">
        <v>2.92</v>
      </c>
      <c r="D16" s="79">
        <v>67.8</v>
      </c>
      <c r="E16" s="79">
        <v>2.62</v>
      </c>
      <c r="F16" s="79">
        <v>60.9</v>
      </c>
      <c r="G16" s="75"/>
      <c r="H16" s="75"/>
      <c r="I16" s="75"/>
      <c r="J16" s="75"/>
      <c r="K16" s="75"/>
    </row>
    <row r="17" spans="1:11" ht="15" customHeight="1" x14ac:dyDescent="0.2">
      <c r="A17" s="78" t="s">
        <v>235</v>
      </c>
      <c r="B17" s="79">
        <v>0.94</v>
      </c>
      <c r="C17" s="79">
        <v>0.81</v>
      </c>
      <c r="D17" s="79">
        <v>85.8</v>
      </c>
      <c r="E17" s="79">
        <v>0.62</v>
      </c>
      <c r="F17" s="79">
        <v>66.099999999999994</v>
      </c>
      <c r="G17" s="75"/>
      <c r="H17" s="75"/>
      <c r="I17" s="75"/>
      <c r="J17" s="75"/>
      <c r="K17" s="75"/>
    </row>
    <row r="18" spans="1:11" ht="15" customHeight="1" x14ac:dyDescent="0.2">
      <c r="A18" s="78" t="s">
        <v>17</v>
      </c>
      <c r="B18" s="79">
        <v>28.07</v>
      </c>
      <c r="C18" s="79">
        <v>25.99</v>
      </c>
      <c r="D18" s="79">
        <v>92.6</v>
      </c>
      <c r="E18" s="79">
        <v>19.03</v>
      </c>
      <c r="F18" s="79">
        <v>67.8</v>
      </c>
      <c r="G18" s="75"/>
      <c r="H18" s="75"/>
      <c r="I18" s="75"/>
      <c r="J18" s="75"/>
      <c r="K18" s="75"/>
    </row>
    <row r="19" spans="1:11" ht="15" customHeight="1" x14ac:dyDescent="0.2">
      <c r="A19" s="78" t="s">
        <v>18</v>
      </c>
      <c r="B19" s="79">
        <v>214.91</v>
      </c>
      <c r="C19" s="79">
        <v>173.98</v>
      </c>
      <c r="D19" s="79">
        <v>81</v>
      </c>
      <c r="E19" s="79">
        <v>88.35</v>
      </c>
      <c r="F19" s="79">
        <v>41.1</v>
      </c>
      <c r="G19" s="75"/>
      <c r="H19" s="75"/>
      <c r="I19" s="75"/>
      <c r="J19" s="75"/>
      <c r="K19" s="75"/>
    </row>
    <row r="20" spans="1:11" ht="15" customHeight="1" x14ac:dyDescent="0.2">
      <c r="A20" s="78" t="s">
        <v>236</v>
      </c>
      <c r="B20" s="79">
        <v>3.95</v>
      </c>
      <c r="C20" s="79">
        <v>3.28</v>
      </c>
      <c r="D20" s="79">
        <v>83.2</v>
      </c>
      <c r="E20" s="79">
        <v>2.34</v>
      </c>
      <c r="F20" s="79">
        <v>59.4</v>
      </c>
      <c r="G20" s="75"/>
      <c r="H20" s="75"/>
      <c r="I20" s="75"/>
      <c r="J20" s="75"/>
      <c r="K20" s="75"/>
    </row>
    <row r="21" spans="1:11" ht="15" customHeight="1" x14ac:dyDescent="0.2">
      <c r="A21" s="78" t="s">
        <v>19</v>
      </c>
      <c r="B21" s="79">
        <v>11.26</v>
      </c>
      <c r="C21" s="79">
        <v>9.08</v>
      </c>
      <c r="D21" s="79">
        <v>80.599999999999994</v>
      </c>
      <c r="E21" s="79">
        <v>3.11</v>
      </c>
      <c r="F21" s="79">
        <v>27.6</v>
      </c>
      <c r="G21" s="75"/>
      <c r="H21" s="75"/>
      <c r="I21" s="75"/>
      <c r="J21" s="75"/>
      <c r="K21" s="75"/>
    </row>
    <row r="22" spans="1:11" ht="15" customHeight="1" x14ac:dyDescent="0.2">
      <c r="A22" s="78" t="s">
        <v>20</v>
      </c>
      <c r="B22" s="79">
        <v>25.71</v>
      </c>
      <c r="C22" s="79">
        <v>20.68</v>
      </c>
      <c r="D22" s="79">
        <v>80.400000000000006</v>
      </c>
      <c r="E22" s="79">
        <v>9.66</v>
      </c>
      <c r="F22" s="79">
        <v>37.6</v>
      </c>
      <c r="G22" s="75"/>
      <c r="H22" s="75"/>
      <c r="I22" s="75"/>
      <c r="J22" s="75"/>
      <c r="K22" s="75"/>
    </row>
    <row r="23" spans="1:11" ht="15" customHeight="1" x14ac:dyDescent="0.2">
      <c r="A23" s="78" t="s">
        <v>238</v>
      </c>
      <c r="B23" s="79">
        <v>0.57999999999999996</v>
      </c>
      <c r="C23" s="79">
        <v>0.42</v>
      </c>
      <c r="D23" s="79">
        <v>71.3</v>
      </c>
      <c r="E23" s="79">
        <v>0.32</v>
      </c>
      <c r="F23" s="79">
        <v>55.6</v>
      </c>
      <c r="G23" s="75"/>
      <c r="H23" s="75"/>
      <c r="I23" s="75"/>
      <c r="J23" s="75"/>
      <c r="K23" s="75"/>
    </row>
    <row r="24" spans="1:11" ht="15" customHeight="1" x14ac:dyDescent="0.2">
      <c r="A24" s="78" t="s">
        <v>239</v>
      </c>
      <c r="B24" s="79">
        <v>2.44</v>
      </c>
      <c r="C24" s="79">
        <v>1.88</v>
      </c>
      <c r="D24" s="79">
        <v>77.099999999999994</v>
      </c>
      <c r="E24" s="79">
        <v>1.63</v>
      </c>
      <c r="F24" s="79">
        <v>66.900000000000006</v>
      </c>
      <c r="G24" s="75"/>
      <c r="H24" s="75"/>
      <c r="I24" s="75"/>
      <c r="J24" s="75"/>
      <c r="K24" s="75"/>
    </row>
    <row r="25" spans="1:11" ht="15" customHeight="1" x14ac:dyDescent="0.2">
      <c r="A25" s="78" t="s">
        <v>993</v>
      </c>
      <c r="B25" s="79">
        <v>7.22</v>
      </c>
      <c r="C25" s="79">
        <v>7.22</v>
      </c>
      <c r="D25" s="79">
        <v>100</v>
      </c>
      <c r="E25" s="79">
        <v>7.22</v>
      </c>
      <c r="F25" s="79">
        <v>100</v>
      </c>
      <c r="G25" s="75"/>
      <c r="H25" s="75"/>
      <c r="I25" s="75"/>
      <c r="J25" s="75"/>
      <c r="K25" s="75"/>
    </row>
    <row r="26" spans="1:11" ht="15" customHeight="1" x14ac:dyDescent="0.2">
      <c r="A26" s="78" t="s">
        <v>293</v>
      </c>
      <c r="B26" s="79">
        <v>6.09</v>
      </c>
      <c r="C26" s="79">
        <v>4.16</v>
      </c>
      <c r="D26" s="79">
        <v>68.3</v>
      </c>
      <c r="E26" s="79">
        <v>4</v>
      </c>
      <c r="F26" s="79">
        <v>65.7</v>
      </c>
      <c r="G26" s="75"/>
      <c r="H26" s="75"/>
      <c r="I26" s="75"/>
      <c r="J26" s="75"/>
      <c r="K26" s="75"/>
    </row>
    <row r="27" spans="1:11" ht="15" customHeight="1" x14ac:dyDescent="0.2">
      <c r="A27" s="78" t="s">
        <v>23</v>
      </c>
      <c r="B27" s="79">
        <v>4.16</v>
      </c>
      <c r="C27" s="79">
        <v>2.34</v>
      </c>
      <c r="D27" s="79">
        <v>56.2</v>
      </c>
      <c r="E27" s="79">
        <v>1.82</v>
      </c>
      <c r="F27" s="79">
        <v>43.7</v>
      </c>
      <c r="G27" s="75"/>
      <c r="H27" s="75"/>
      <c r="I27" s="75"/>
      <c r="J27" s="75"/>
      <c r="K27" s="75"/>
    </row>
    <row r="28" spans="1:11" ht="15" customHeight="1" x14ac:dyDescent="0.2">
      <c r="A28" s="78" t="s">
        <v>294</v>
      </c>
      <c r="B28" s="79">
        <v>0.04</v>
      </c>
      <c r="C28" s="79">
        <v>0.02</v>
      </c>
      <c r="D28" s="79">
        <v>63.3</v>
      </c>
      <c r="E28" s="79">
        <v>0.01</v>
      </c>
      <c r="F28" s="79">
        <v>15</v>
      </c>
      <c r="G28" s="75"/>
      <c r="H28" s="75"/>
      <c r="I28" s="75"/>
      <c r="J28" s="75"/>
      <c r="K28" s="75"/>
    </row>
    <row r="29" spans="1:11" ht="15" customHeight="1" x14ac:dyDescent="0.2">
      <c r="A29" s="78" t="s">
        <v>995</v>
      </c>
      <c r="B29" s="79">
        <v>0.36</v>
      </c>
      <c r="C29" s="79">
        <v>0.21</v>
      </c>
      <c r="D29" s="79">
        <v>57.4</v>
      </c>
      <c r="E29" s="79">
        <v>0.19</v>
      </c>
      <c r="F29" s="79">
        <v>52.9</v>
      </c>
      <c r="G29" s="75"/>
      <c r="H29" s="75"/>
      <c r="I29" s="75"/>
      <c r="J29" s="75"/>
      <c r="K29" s="75"/>
    </row>
    <row r="30" spans="1:11" ht="15" customHeight="1" x14ac:dyDescent="0.2">
      <c r="A30" s="78" t="s">
        <v>996</v>
      </c>
      <c r="B30" s="79">
        <v>0.01</v>
      </c>
      <c r="C30" s="79">
        <v>0</v>
      </c>
      <c r="D30" s="79">
        <v>56.6</v>
      </c>
      <c r="E30" s="79">
        <v>0</v>
      </c>
      <c r="F30" s="79">
        <v>46.2</v>
      </c>
      <c r="G30" s="75"/>
      <c r="H30" s="75"/>
      <c r="I30" s="75"/>
      <c r="J30" s="75"/>
      <c r="K30" s="75"/>
    </row>
    <row r="31" spans="1:11" ht="15" customHeight="1" x14ac:dyDescent="0.2">
      <c r="A31" s="78" t="s">
        <v>295</v>
      </c>
      <c r="B31" s="79">
        <v>0.28999999999999998</v>
      </c>
      <c r="C31" s="79">
        <v>0.23</v>
      </c>
      <c r="D31" s="79">
        <v>79.3</v>
      </c>
      <c r="E31" s="79">
        <v>0.18</v>
      </c>
      <c r="F31" s="79">
        <v>61.3</v>
      </c>
      <c r="G31" s="75"/>
      <c r="H31" s="75"/>
      <c r="I31" s="75"/>
      <c r="J31" s="75"/>
      <c r="K31" s="75"/>
    </row>
    <row r="32" spans="1:11" ht="15" customHeight="1" x14ac:dyDescent="0.2">
      <c r="A32" s="78" t="s">
        <v>296</v>
      </c>
      <c r="B32" s="79">
        <v>6.77</v>
      </c>
      <c r="C32" s="79">
        <v>4.76</v>
      </c>
      <c r="D32" s="79">
        <v>70.400000000000006</v>
      </c>
      <c r="E32" s="79">
        <v>4.62</v>
      </c>
      <c r="F32" s="79">
        <v>68.2</v>
      </c>
      <c r="G32" s="75"/>
      <c r="H32" s="75"/>
      <c r="I32" s="75"/>
      <c r="J32" s="75"/>
      <c r="K32" s="75"/>
    </row>
    <row r="33" spans="1:11" ht="15" customHeight="1" x14ac:dyDescent="0.2">
      <c r="A33" s="78" t="s">
        <v>297</v>
      </c>
      <c r="B33" s="79">
        <v>7.48</v>
      </c>
      <c r="C33" s="79">
        <v>5.14</v>
      </c>
      <c r="D33" s="79">
        <v>68.7</v>
      </c>
      <c r="E33" s="79">
        <v>4.82</v>
      </c>
      <c r="F33" s="79">
        <v>64.5</v>
      </c>
      <c r="G33" s="75"/>
      <c r="H33" s="75"/>
      <c r="I33" s="75"/>
      <c r="J33" s="75"/>
      <c r="K33" s="75"/>
    </row>
    <row r="34" spans="1:11" ht="15" customHeight="1" x14ac:dyDescent="0.2">
      <c r="A34" s="78" t="s">
        <v>997</v>
      </c>
      <c r="B34" s="79">
        <v>2.0299999999999998</v>
      </c>
      <c r="C34" s="79">
        <v>1.86</v>
      </c>
      <c r="D34" s="79">
        <v>91.4</v>
      </c>
      <c r="E34" s="79">
        <v>1.84</v>
      </c>
      <c r="F34" s="79">
        <v>90.7</v>
      </c>
      <c r="G34" s="75"/>
      <c r="H34" s="75"/>
      <c r="I34" s="75"/>
      <c r="J34" s="75"/>
      <c r="K34" s="75"/>
    </row>
    <row r="35" spans="1:11" ht="15" customHeight="1" x14ac:dyDescent="0.2">
      <c r="A35" s="78" t="s">
        <v>299</v>
      </c>
      <c r="B35" s="79">
        <v>1.07</v>
      </c>
      <c r="C35" s="79">
        <v>0.94</v>
      </c>
      <c r="D35" s="79">
        <v>87.3</v>
      </c>
      <c r="E35" s="79">
        <v>0.94</v>
      </c>
      <c r="F35" s="79">
        <v>87.3</v>
      </c>
      <c r="G35" s="75"/>
      <c r="H35" s="75"/>
      <c r="I35" s="75"/>
      <c r="J35" s="75"/>
      <c r="K35" s="75"/>
    </row>
    <row r="36" spans="1:11" ht="15" customHeight="1" x14ac:dyDescent="0.2">
      <c r="A36" s="78" t="s">
        <v>300</v>
      </c>
      <c r="B36" s="79">
        <v>0.03</v>
      </c>
      <c r="C36" s="79">
        <v>0.01</v>
      </c>
      <c r="D36" s="79">
        <v>47.9</v>
      </c>
      <c r="E36" s="79">
        <v>0</v>
      </c>
      <c r="F36" s="79">
        <v>0</v>
      </c>
      <c r="G36" s="75"/>
      <c r="H36" s="75"/>
      <c r="I36" s="75"/>
      <c r="J36" s="75"/>
      <c r="K36" s="75"/>
    </row>
    <row r="37" spans="1:11" ht="15" customHeight="1" x14ac:dyDescent="0.2">
      <c r="A37" s="78" t="s">
        <v>247</v>
      </c>
      <c r="B37" s="79">
        <v>0.36</v>
      </c>
      <c r="C37" s="79">
        <v>0.25</v>
      </c>
      <c r="D37" s="79">
        <v>69.900000000000006</v>
      </c>
      <c r="E37" s="79">
        <v>0.23</v>
      </c>
      <c r="F37" s="79">
        <v>62.5</v>
      </c>
      <c r="G37" s="75"/>
      <c r="H37" s="75"/>
      <c r="I37" s="75"/>
      <c r="J37" s="75"/>
      <c r="K37" s="75"/>
    </row>
    <row r="38" spans="1:11" ht="15" customHeight="1" x14ac:dyDescent="0.2">
      <c r="A38" s="78" t="s">
        <v>253</v>
      </c>
      <c r="B38" s="79">
        <v>0.12</v>
      </c>
      <c r="C38" s="79">
        <v>0.08</v>
      </c>
      <c r="D38" s="79">
        <v>61.4</v>
      </c>
      <c r="E38" s="79">
        <v>0.04</v>
      </c>
      <c r="F38" s="79">
        <v>29</v>
      </c>
      <c r="G38" s="75"/>
      <c r="H38" s="75"/>
      <c r="I38" s="75"/>
      <c r="J38" s="75"/>
      <c r="K38" s="75"/>
    </row>
    <row r="39" spans="1:11" ht="15" customHeight="1" x14ac:dyDescent="0.2">
      <c r="A39" s="78" t="s">
        <v>301</v>
      </c>
      <c r="B39" s="79">
        <v>1.08</v>
      </c>
      <c r="C39" s="79">
        <v>0.9</v>
      </c>
      <c r="D39" s="79">
        <v>82.6</v>
      </c>
      <c r="E39" s="79">
        <v>0.75</v>
      </c>
      <c r="F39" s="79">
        <v>69.599999999999994</v>
      </c>
      <c r="G39" s="75"/>
      <c r="H39" s="75"/>
      <c r="I39" s="75"/>
      <c r="J39" s="75"/>
      <c r="K39" s="75"/>
    </row>
    <row r="40" spans="1:11" ht="15" customHeight="1" x14ac:dyDescent="0.2">
      <c r="A40" s="78" t="s">
        <v>302</v>
      </c>
      <c r="B40" s="79">
        <v>0.05</v>
      </c>
      <c r="C40" s="79">
        <v>0.03</v>
      </c>
      <c r="D40" s="79">
        <v>55.4</v>
      </c>
      <c r="E40" s="79">
        <v>0.03</v>
      </c>
      <c r="F40" s="79">
        <v>49.2</v>
      </c>
      <c r="G40" s="75"/>
      <c r="H40" s="75"/>
      <c r="I40" s="75"/>
      <c r="J40" s="75"/>
      <c r="K40" s="75"/>
    </row>
    <row r="41" spans="1:11" ht="15" customHeight="1" x14ac:dyDescent="0.2">
      <c r="A41" s="78" t="s">
        <v>303</v>
      </c>
      <c r="B41" s="79">
        <v>1.56</v>
      </c>
      <c r="C41" s="79">
        <v>1.28</v>
      </c>
      <c r="D41" s="79">
        <v>82.3</v>
      </c>
      <c r="E41" s="79">
        <v>0.88</v>
      </c>
      <c r="F41" s="79">
        <v>56.4</v>
      </c>
      <c r="G41" s="75"/>
      <c r="H41" s="75"/>
      <c r="I41" s="75"/>
      <c r="J41" s="75"/>
      <c r="K41" s="75"/>
    </row>
    <row r="42" spans="1:11" ht="15" customHeight="1" x14ac:dyDescent="0.2">
      <c r="A42" s="78" t="s">
        <v>304</v>
      </c>
      <c r="B42" s="79">
        <v>7.0000000000000007E-2</v>
      </c>
      <c r="C42" s="79">
        <v>0.05</v>
      </c>
      <c r="D42" s="79">
        <v>66.8</v>
      </c>
      <c r="E42" s="79">
        <v>0.03</v>
      </c>
      <c r="F42" s="79">
        <v>35.299999999999997</v>
      </c>
      <c r="G42" s="75"/>
      <c r="H42" s="75"/>
      <c r="I42" s="75"/>
      <c r="J42" s="75"/>
      <c r="K42" s="75"/>
    </row>
    <row r="43" spans="1:11" ht="15" customHeight="1" x14ac:dyDescent="0.2">
      <c r="A43" s="78" t="s">
        <v>305</v>
      </c>
      <c r="B43" s="79">
        <v>0.54</v>
      </c>
      <c r="C43" s="79">
        <v>0.34</v>
      </c>
      <c r="D43" s="79">
        <v>62.8</v>
      </c>
      <c r="E43" s="79">
        <v>0.21</v>
      </c>
      <c r="F43" s="79">
        <v>38.5</v>
      </c>
      <c r="G43" s="75"/>
      <c r="H43" s="75"/>
      <c r="I43" s="75"/>
      <c r="J43" s="75"/>
      <c r="K43" s="75"/>
    </row>
    <row r="44" spans="1:11" ht="15" customHeight="1" x14ac:dyDescent="0.2">
      <c r="A44" s="78" t="s">
        <v>10</v>
      </c>
      <c r="B44" s="79">
        <v>20.8</v>
      </c>
      <c r="C44" s="79">
        <v>16.43</v>
      </c>
      <c r="D44" s="79">
        <v>79</v>
      </c>
      <c r="E44" s="79">
        <v>9.66</v>
      </c>
      <c r="F44" s="79">
        <v>46.4</v>
      </c>
      <c r="G44" s="75"/>
      <c r="H44" s="75"/>
      <c r="I44" s="75"/>
      <c r="J44" s="75"/>
      <c r="K44" s="75"/>
    </row>
    <row r="45" spans="1:11" ht="15" customHeight="1" x14ac:dyDescent="0.2">
      <c r="A45" s="78" t="s">
        <v>13</v>
      </c>
      <c r="B45" s="79">
        <v>8.77</v>
      </c>
      <c r="C45" s="79">
        <v>6.95</v>
      </c>
      <c r="D45" s="79">
        <v>79.2</v>
      </c>
      <c r="E45" s="79">
        <v>4.84</v>
      </c>
      <c r="F45" s="79">
        <v>55.2</v>
      </c>
      <c r="G45" s="75"/>
      <c r="H45" s="75"/>
      <c r="I45" s="75"/>
      <c r="J45" s="75"/>
      <c r="K45" s="75"/>
    </row>
    <row r="46" spans="1:11" ht="15" customHeight="1" x14ac:dyDescent="0.2">
      <c r="A46" s="78" t="s">
        <v>18</v>
      </c>
      <c r="B46" s="79">
        <v>22.89</v>
      </c>
      <c r="C46" s="79">
        <v>16.96</v>
      </c>
      <c r="D46" s="79">
        <v>74.099999999999994</v>
      </c>
      <c r="E46" s="79">
        <v>0</v>
      </c>
      <c r="F46" s="79">
        <v>0</v>
      </c>
      <c r="G46" s="75"/>
      <c r="H46" s="75"/>
      <c r="I46" s="75"/>
      <c r="J46" s="75"/>
      <c r="K46" s="75"/>
    </row>
    <row r="47" spans="1:11" ht="15" customHeight="1" x14ac:dyDescent="0.2">
      <c r="A47" s="80"/>
      <c r="B47" s="81">
        <v>581.55999999999995</v>
      </c>
      <c r="C47" s="81">
        <v>472.69</v>
      </c>
      <c r="D47" s="81">
        <v>81.28</v>
      </c>
      <c r="E47" s="81">
        <v>277.8</v>
      </c>
      <c r="F47" s="81">
        <v>47.77</v>
      </c>
      <c r="G47" s="75"/>
      <c r="H47" s="75"/>
      <c r="I47" s="75"/>
      <c r="J47" s="75"/>
      <c r="K47" s="75"/>
    </row>
    <row r="48" spans="1:11" ht="15" customHeight="1" x14ac:dyDescent="0.2">
      <c r="A48" s="75"/>
      <c r="B48" s="75"/>
      <c r="C48" s="75" t="s">
        <v>1003</v>
      </c>
      <c r="D48" s="75"/>
      <c r="E48" s="75"/>
      <c r="F48" s="75"/>
      <c r="G48" s="75"/>
      <c r="H48" s="75"/>
      <c r="I48" s="75"/>
      <c r="J48" s="75"/>
      <c r="K48" s="75"/>
    </row>
    <row r="49" spans="1:11" ht="12.75" customHeight="1" x14ac:dyDescent="0.2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2.75" customHeight="1" x14ac:dyDescent="0.2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</row>
    <row r="51" spans="1:11" ht="12.75" customHeight="1" x14ac:dyDescent="0.2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</row>
    <row r="52" spans="1:11" ht="12.75" customHeight="1" x14ac:dyDescent="0.2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2.75" customHeight="1" x14ac:dyDescent="0.2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</row>
    <row r="54" spans="1:11" ht="12.75" customHeight="1" x14ac:dyDescent="0.2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1" ht="12.75" customHeight="1" x14ac:dyDescent="0.2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1" ht="12.75" customHeight="1" x14ac:dyDescent="0.2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</row>
    <row r="57" spans="1:11" ht="12.75" customHeight="1" x14ac:dyDescent="0.2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</row>
    <row r="58" spans="1:11" ht="12.75" customHeight="1" x14ac:dyDescent="0.2">
      <c r="A58" s="75"/>
      <c r="B58" s="75"/>
      <c r="C58" s="75"/>
      <c r="D58" s="75"/>
      <c r="E58" s="75"/>
      <c r="F58" s="75"/>
      <c r="G58" s="75"/>
      <c r="H58" s="75"/>
      <c r="I58" s="75"/>
      <c r="J58" s="75"/>
      <c r="K58" s="75"/>
    </row>
    <row r="59" spans="1:11" ht="12.75" customHeight="1" x14ac:dyDescent="0.2">
      <c r="A59" s="75"/>
      <c r="B59" s="75"/>
      <c r="C59" s="75"/>
      <c r="D59" s="75"/>
      <c r="E59" s="75"/>
      <c r="F59" s="75"/>
      <c r="G59" s="75"/>
      <c r="H59" s="75"/>
      <c r="I59" s="75"/>
      <c r="J59" s="75"/>
      <c r="K59" s="75"/>
    </row>
    <row r="60" spans="1:11" ht="12.75" customHeight="1" x14ac:dyDescent="0.2">
      <c r="A60" s="75"/>
      <c r="B60" s="75"/>
      <c r="C60" s="75"/>
      <c r="D60" s="75"/>
      <c r="E60" s="75"/>
      <c r="F60" s="75"/>
      <c r="G60" s="75"/>
      <c r="H60" s="75"/>
      <c r="I60" s="75"/>
      <c r="J60" s="75"/>
      <c r="K60" s="75"/>
    </row>
    <row r="61" spans="1:11" ht="12.75" customHeight="1" x14ac:dyDescent="0.2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</row>
    <row r="62" spans="1:11" ht="12.75" customHeight="1" x14ac:dyDescent="0.2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</row>
    <row r="63" spans="1:11" ht="12.75" customHeight="1" x14ac:dyDescent="0.2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</row>
    <row r="64" spans="1:11" ht="12.75" customHeight="1" x14ac:dyDescent="0.2">
      <c r="A64" s="75"/>
      <c r="B64" s="75"/>
      <c r="C64" s="75"/>
      <c r="D64" s="75"/>
      <c r="E64" s="75"/>
      <c r="F64" s="75"/>
      <c r="G64" s="75"/>
      <c r="H64" s="75"/>
      <c r="I64" s="75"/>
      <c r="J64" s="75"/>
      <c r="K64" s="75"/>
    </row>
    <row r="65" spans="1:11" ht="12.75" customHeight="1" x14ac:dyDescent="0.2">
      <c r="A65" s="75"/>
      <c r="B65" s="75"/>
      <c r="C65" s="75"/>
      <c r="D65" s="75"/>
      <c r="E65" s="75"/>
      <c r="F65" s="75"/>
      <c r="G65" s="75"/>
      <c r="H65" s="75"/>
      <c r="I65" s="75"/>
      <c r="J65" s="75"/>
      <c r="K65" s="75"/>
    </row>
    <row r="66" spans="1:11" ht="12.75" customHeight="1" x14ac:dyDescent="0.2">
      <c r="A66" s="75"/>
      <c r="B66" s="75"/>
      <c r="C66" s="75"/>
      <c r="D66" s="75"/>
      <c r="E66" s="75"/>
      <c r="F66" s="75"/>
      <c r="G66" s="75"/>
      <c r="H66" s="75"/>
      <c r="I66" s="75"/>
      <c r="J66" s="75"/>
      <c r="K66" s="75"/>
    </row>
    <row r="67" spans="1:11" ht="12.75" customHeight="1" x14ac:dyDescent="0.2">
      <c r="A67" s="75"/>
      <c r="B67" s="75"/>
      <c r="C67" s="75"/>
      <c r="D67" s="75"/>
      <c r="E67" s="75"/>
      <c r="F67" s="75"/>
      <c r="G67" s="75"/>
      <c r="H67" s="75"/>
      <c r="I67" s="75"/>
      <c r="J67" s="75"/>
      <c r="K67" s="75"/>
    </row>
    <row r="68" spans="1:11" ht="12.75" customHeight="1" x14ac:dyDescent="0.2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</row>
    <row r="69" spans="1:11" ht="12.75" customHeight="1" x14ac:dyDescent="0.2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</row>
    <row r="70" spans="1:11" ht="12.75" customHeight="1" x14ac:dyDescent="0.2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</row>
    <row r="71" spans="1:11" ht="12.75" customHeight="1" x14ac:dyDescent="0.2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</row>
    <row r="72" spans="1:11" ht="12.75" customHeight="1" x14ac:dyDescent="0.2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</row>
    <row r="73" spans="1:11" ht="12.75" customHeight="1" x14ac:dyDescent="0.2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</row>
    <row r="74" spans="1:11" ht="12.75" customHeight="1" x14ac:dyDescent="0.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</row>
    <row r="75" spans="1:11" ht="12.75" customHeight="1" x14ac:dyDescent="0.2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</row>
    <row r="76" spans="1:11" ht="12.75" customHeight="1" x14ac:dyDescent="0.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</row>
    <row r="77" spans="1:11" ht="12.75" customHeight="1" x14ac:dyDescent="0.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</row>
    <row r="78" spans="1:11" ht="12.75" customHeight="1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11" ht="12.75" customHeight="1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</row>
    <row r="80" spans="1:11" ht="12.75" customHeight="1" x14ac:dyDescent="0.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</row>
    <row r="81" spans="1:11" ht="12.75" customHeight="1" x14ac:dyDescent="0.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</row>
    <row r="82" spans="1:11" ht="12.75" customHeight="1" x14ac:dyDescent="0.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</row>
    <row r="83" spans="1:11" ht="12.75" customHeight="1" x14ac:dyDescent="0.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</row>
    <row r="84" spans="1:11" ht="12.75" customHeight="1" x14ac:dyDescent="0.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</row>
    <row r="85" spans="1:11" ht="12.75" customHeight="1" x14ac:dyDescent="0.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</row>
    <row r="86" spans="1:11" ht="12.75" customHeight="1" x14ac:dyDescent="0.2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</row>
    <row r="87" spans="1:11" ht="12.75" customHeight="1" x14ac:dyDescent="0.2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</row>
    <row r="88" spans="1:11" ht="12.75" customHeight="1" x14ac:dyDescent="0.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</row>
    <row r="89" spans="1:11" ht="12.75" customHeight="1" x14ac:dyDescent="0.2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</row>
    <row r="90" spans="1:11" ht="12.75" customHeight="1" x14ac:dyDescent="0.2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</row>
    <row r="91" spans="1:11" ht="12.75" customHeight="1" x14ac:dyDescent="0.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</row>
    <row r="92" spans="1:11" ht="12.75" customHeight="1" x14ac:dyDescent="0.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 ht="12.75" customHeight="1" x14ac:dyDescent="0.2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 ht="12.75" customHeight="1" x14ac:dyDescent="0.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</row>
    <row r="95" spans="1:11" ht="12.75" customHeight="1" x14ac:dyDescent="0.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</row>
    <row r="96" spans="1:11" ht="12.75" customHeight="1" x14ac:dyDescent="0.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11" ht="12.75" customHeight="1" x14ac:dyDescent="0.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</row>
    <row r="98" spans="1:11" ht="12.75" customHeight="1" x14ac:dyDescent="0.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</row>
    <row r="99" spans="1:11" ht="12.75" customHeight="1" x14ac:dyDescent="0.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 ht="12.75" customHeight="1" x14ac:dyDescent="0.2">
      <c r="A100" s="75"/>
      <c r="B100" s="75"/>
      <c r="C100" s="75"/>
      <c r="D100" s="75"/>
      <c r="E100" s="75"/>
      <c r="F100" s="75"/>
      <c r="G100" s="75"/>
      <c r="H100" s="75"/>
      <c r="I100" s="75"/>
      <c r="J100" s="75"/>
      <c r="K100" s="75"/>
    </row>
  </sheetData>
  <mergeCells count="1">
    <mergeCell ref="A1:F1"/>
  </mergeCells>
  <pageMargins left="1.45" right="0.7" top="0.75" bottom="0.75" header="0" footer="0"/>
  <pageSetup scale="85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3.5" customHeight="1" x14ac:dyDescent="0.2"/>
    <row r="2" ht="13.5" customHeight="1" x14ac:dyDescent="0.2"/>
    <row r="3" ht="13.5" customHeight="1" x14ac:dyDescent="0.2"/>
    <row r="4" ht="13.5" customHeight="1" x14ac:dyDescent="0.2"/>
    <row r="5" ht="13.5" customHeight="1" x14ac:dyDescent="0.2"/>
    <row r="6" ht="13.5" customHeight="1" x14ac:dyDescent="0.2"/>
    <row r="7" ht="13.5" customHeight="1" x14ac:dyDescent="0.2"/>
    <row r="8" ht="13.5" customHeight="1" x14ac:dyDescent="0.2"/>
    <row r="9" ht="13.5" customHeight="1" x14ac:dyDescent="0.2"/>
    <row r="10" ht="13.5" customHeight="1" x14ac:dyDescent="0.2"/>
    <row r="11" ht="13.5" customHeight="1" x14ac:dyDescent="0.2"/>
    <row r="12" ht="13.5" customHeight="1" x14ac:dyDescent="0.2"/>
    <row r="13" ht="13.5" customHeight="1" x14ac:dyDescent="0.2"/>
    <row r="14" ht="13.5" customHeight="1" x14ac:dyDescent="0.2"/>
    <row r="15" ht="13.5" customHeight="1" x14ac:dyDescent="0.2"/>
    <row r="16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I17" sqref="I17"/>
    </sheetView>
  </sheetViews>
  <sheetFormatPr defaultColWidth="14.42578125" defaultRowHeight="15" customHeight="1" x14ac:dyDescent="0.2"/>
  <cols>
    <col min="1" max="1" width="5.28515625" style="355" customWidth="1"/>
    <col min="2" max="2" width="28.140625" style="355" customWidth="1"/>
    <col min="3" max="3" width="19" style="355" customWidth="1"/>
    <col min="4" max="4" width="19.28515625" style="355" customWidth="1"/>
    <col min="5" max="5" width="16.42578125" style="355" customWidth="1"/>
    <col min="6" max="11" width="9.140625" style="355" customWidth="1"/>
    <col min="12" max="16384" width="14.42578125" style="355"/>
  </cols>
  <sheetData>
    <row r="1" spans="1:11" ht="13.5" customHeight="1" x14ac:dyDescent="0.2">
      <c r="A1" s="393" t="s">
        <v>79</v>
      </c>
      <c r="B1" s="380"/>
      <c r="C1" s="380"/>
      <c r="D1" s="380"/>
      <c r="E1" s="380"/>
      <c r="F1" s="357"/>
      <c r="G1" s="357"/>
      <c r="H1" s="357"/>
      <c r="I1" s="357"/>
      <c r="J1" s="357"/>
      <c r="K1" s="357"/>
    </row>
    <row r="2" spans="1:11" ht="15" customHeight="1" x14ac:dyDescent="0.2">
      <c r="A2" s="397" t="s">
        <v>80</v>
      </c>
      <c r="B2" s="389"/>
      <c r="C2" s="389"/>
      <c r="D2" s="389"/>
      <c r="E2" s="389"/>
      <c r="F2" s="357"/>
      <c r="G2" s="357"/>
      <c r="H2" s="357"/>
      <c r="I2" s="357"/>
      <c r="J2" s="357"/>
      <c r="K2" s="357"/>
    </row>
    <row r="3" spans="1:11" ht="19.5" customHeight="1" x14ac:dyDescent="0.2">
      <c r="A3" s="358" t="s">
        <v>2</v>
      </c>
      <c r="B3" s="359" t="s">
        <v>81</v>
      </c>
      <c r="C3" s="171" t="s">
        <v>82</v>
      </c>
      <c r="D3" s="171" t="s">
        <v>83</v>
      </c>
      <c r="E3" s="360" t="s">
        <v>84</v>
      </c>
      <c r="F3" s="361"/>
      <c r="G3" s="361"/>
      <c r="H3" s="361"/>
      <c r="I3" s="361"/>
      <c r="J3" s="361"/>
      <c r="K3" s="361"/>
    </row>
    <row r="4" spans="1:11" ht="13.5" customHeight="1" x14ac:dyDescent="0.2">
      <c r="A4" s="362">
        <v>1</v>
      </c>
      <c r="B4" s="363" t="s">
        <v>1022</v>
      </c>
      <c r="C4" s="132">
        <v>94077</v>
      </c>
      <c r="D4" s="132">
        <v>253705</v>
      </c>
      <c r="E4" s="364">
        <f t="shared" ref="E4:E56" si="0">(D4/C4)*100</f>
        <v>269.67802969907632</v>
      </c>
      <c r="F4" s="357"/>
      <c r="G4" s="357"/>
      <c r="H4" s="145"/>
      <c r="I4" s="145"/>
      <c r="J4" s="357"/>
      <c r="K4" s="357"/>
    </row>
    <row r="5" spans="1:11" ht="13.5" customHeight="1" x14ac:dyDescent="0.2">
      <c r="A5" s="362">
        <v>2</v>
      </c>
      <c r="B5" s="363" t="s">
        <v>1023</v>
      </c>
      <c r="C5" s="132">
        <v>133526</v>
      </c>
      <c r="D5" s="132">
        <v>77429</v>
      </c>
      <c r="E5" s="364">
        <f t="shared" si="0"/>
        <v>57.987957401554759</v>
      </c>
      <c r="F5" s="357"/>
      <c r="G5" s="357"/>
      <c r="H5" s="145"/>
      <c r="I5" s="145"/>
      <c r="J5" s="357"/>
      <c r="K5" s="357"/>
    </row>
    <row r="6" spans="1:11" ht="13.5" customHeight="1" x14ac:dyDescent="0.2">
      <c r="A6" s="362">
        <v>3</v>
      </c>
      <c r="B6" s="363" t="s">
        <v>1024</v>
      </c>
      <c r="C6" s="132">
        <v>420559</v>
      </c>
      <c r="D6" s="132">
        <v>106356</v>
      </c>
      <c r="E6" s="364">
        <f t="shared" si="0"/>
        <v>25.28919842400234</v>
      </c>
      <c r="F6" s="357"/>
      <c r="G6" s="357"/>
      <c r="H6" s="145"/>
      <c r="I6" s="145"/>
      <c r="J6" s="357"/>
      <c r="K6" s="357"/>
    </row>
    <row r="7" spans="1:11" ht="13.5" customHeight="1" x14ac:dyDescent="0.2">
      <c r="A7" s="362">
        <v>4</v>
      </c>
      <c r="B7" s="363" t="s">
        <v>1025</v>
      </c>
      <c r="C7" s="132">
        <v>207364</v>
      </c>
      <c r="D7" s="132">
        <v>247692</v>
      </c>
      <c r="E7" s="364">
        <f t="shared" si="0"/>
        <v>119.44792731621689</v>
      </c>
      <c r="F7" s="357"/>
      <c r="G7" s="357"/>
      <c r="H7" s="145"/>
      <c r="I7" s="145"/>
      <c r="J7" s="357"/>
      <c r="K7" s="357"/>
    </row>
    <row r="8" spans="1:11" ht="13.5" customHeight="1" x14ac:dyDescent="0.2">
      <c r="A8" s="362">
        <v>5</v>
      </c>
      <c r="B8" s="363" t="s">
        <v>1026</v>
      </c>
      <c r="C8" s="132">
        <v>544075</v>
      </c>
      <c r="D8" s="132">
        <v>308370</v>
      </c>
      <c r="E8" s="364">
        <f t="shared" si="0"/>
        <v>56.677847723199925</v>
      </c>
      <c r="F8" s="357"/>
      <c r="G8" s="357"/>
      <c r="H8" s="145"/>
      <c r="I8" s="145"/>
      <c r="J8" s="357"/>
      <c r="K8" s="357"/>
    </row>
    <row r="9" spans="1:11" ht="13.5" customHeight="1" x14ac:dyDescent="0.2">
      <c r="A9" s="362">
        <v>6</v>
      </c>
      <c r="B9" s="363" t="s">
        <v>916</v>
      </c>
      <c r="C9" s="132">
        <v>293461</v>
      </c>
      <c r="D9" s="132">
        <v>396773</v>
      </c>
      <c r="E9" s="364">
        <f t="shared" si="0"/>
        <v>135.20467796402247</v>
      </c>
      <c r="F9" s="357"/>
      <c r="G9" s="357"/>
      <c r="H9" s="145"/>
      <c r="I9" s="145"/>
      <c r="J9" s="357"/>
      <c r="K9" s="357"/>
    </row>
    <row r="10" spans="1:11" ht="13.5" customHeight="1" x14ac:dyDescent="0.2">
      <c r="A10" s="362">
        <v>7</v>
      </c>
      <c r="B10" s="363" t="s">
        <v>1027</v>
      </c>
      <c r="C10" s="132">
        <v>753242</v>
      </c>
      <c r="D10" s="132">
        <v>436210</v>
      </c>
      <c r="E10" s="364">
        <f t="shared" si="0"/>
        <v>57.911003369435058</v>
      </c>
      <c r="F10" s="357"/>
      <c r="G10" s="357"/>
      <c r="H10" s="145"/>
      <c r="I10" s="145"/>
      <c r="J10" s="357"/>
      <c r="K10" s="357"/>
    </row>
    <row r="11" spans="1:11" ht="13.5" customHeight="1" x14ac:dyDescent="0.2">
      <c r="A11" s="362">
        <v>8</v>
      </c>
      <c r="B11" s="363" t="s">
        <v>1028</v>
      </c>
      <c r="C11" s="132">
        <v>452256</v>
      </c>
      <c r="D11" s="132">
        <v>201475</v>
      </c>
      <c r="E11" s="364">
        <f t="shared" si="0"/>
        <v>44.548883818014581</v>
      </c>
      <c r="F11" s="357"/>
      <c r="G11" s="357"/>
      <c r="H11" s="145"/>
      <c r="I11" s="145"/>
      <c r="J11" s="357"/>
      <c r="K11" s="357"/>
    </row>
    <row r="12" spans="1:11" ht="13.5" customHeight="1" x14ac:dyDescent="0.2">
      <c r="A12" s="362">
        <v>9</v>
      </c>
      <c r="B12" s="363" t="s">
        <v>917</v>
      </c>
      <c r="C12" s="132">
        <v>12074756</v>
      </c>
      <c r="D12" s="132">
        <v>7145238</v>
      </c>
      <c r="E12" s="364">
        <f t="shared" si="0"/>
        <v>59.175009416339343</v>
      </c>
      <c r="F12" s="357"/>
      <c r="G12" s="357"/>
      <c r="H12" s="145"/>
      <c r="I12" s="145"/>
      <c r="J12" s="357"/>
      <c r="K12" s="357"/>
    </row>
    <row r="13" spans="1:11" ht="15.75" customHeight="1" x14ac:dyDescent="0.2">
      <c r="A13" s="362">
        <v>10</v>
      </c>
      <c r="B13" s="363" t="s">
        <v>1029</v>
      </c>
      <c r="C13" s="132">
        <v>252831</v>
      </c>
      <c r="D13" s="132">
        <v>269756</v>
      </c>
      <c r="E13" s="364">
        <f t="shared" si="0"/>
        <v>106.69419493653865</v>
      </c>
      <c r="F13" s="357"/>
      <c r="G13" s="357"/>
      <c r="H13" s="145"/>
      <c r="I13" s="145"/>
      <c r="J13" s="357"/>
      <c r="K13" s="357"/>
    </row>
    <row r="14" spans="1:11" ht="13.5" customHeight="1" x14ac:dyDescent="0.2">
      <c r="A14" s="362">
        <v>11</v>
      </c>
      <c r="B14" s="363" t="s">
        <v>918</v>
      </c>
      <c r="C14" s="132">
        <v>703302</v>
      </c>
      <c r="D14" s="132">
        <v>339248</v>
      </c>
      <c r="E14" s="364">
        <f t="shared" si="0"/>
        <v>48.236461719147677</v>
      </c>
      <c r="F14" s="357"/>
      <c r="G14" s="357"/>
      <c r="H14" s="145"/>
      <c r="I14" s="145"/>
      <c r="J14" s="357"/>
      <c r="K14" s="357"/>
    </row>
    <row r="15" spans="1:11" ht="13.5" customHeight="1" x14ac:dyDescent="0.2">
      <c r="A15" s="362">
        <v>12</v>
      </c>
      <c r="B15" s="363" t="s">
        <v>1030</v>
      </c>
      <c r="C15" s="132">
        <v>1039281</v>
      </c>
      <c r="D15" s="132">
        <v>728277</v>
      </c>
      <c r="E15" s="364">
        <f t="shared" si="0"/>
        <v>70.07508075294362</v>
      </c>
      <c r="F15" s="357"/>
      <c r="G15" s="357"/>
      <c r="H15" s="145"/>
      <c r="I15" s="145"/>
      <c r="J15" s="357"/>
      <c r="K15" s="357"/>
    </row>
    <row r="16" spans="1:11" ht="13.5" customHeight="1" x14ac:dyDescent="0.2">
      <c r="A16" s="362">
        <v>13</v>
      </c>
      <c r="B16" s="363" t="s">
        <v>1031</v>
      </c>
      <c r="C16" s="132">
        <v>398861</v>
      </c>
      <c r="D16" s="132">
        <v>254415</v>
      </c>
      <c r="E16" s="364">
        <f t="shared" si="0"/>
        <v>63.78537886632185</v>
      </c>
      <c r="F16" s="357"/>
      <c r="G16" s="357"/>
      <c r="H16" s="145"/>
      <c r="I16" s="145"/>
      <c r="J16" s="357"/>
      <c r="K16" s="357"/>
    </row>
    <row r="17" spans="1:11" ht="13.5" customHeight="1" x14ac:dyDescent="0.2">
      <c r="A17" s="362">
        <v>14</v>
      </c>
      <c r="B17" s="363" t="s">
        <v>1032</v>
      </c>
      <c r="C17" s="132">
        <v>263424</v>
      </c>
      <c r="D17" s="132">
        <v>193265</v>
      </c>
      <c r="E17" s="364">
        <f t="shared" si="0"/>
        <v>73.366511783284736</v>
      </c>
      <c r="F17" s="357"/>
      <c r="G17" s="357"/>
      <c r="H17" s="145"/>
      <c r="I17" s="145"/>
      <c r="J17" s="357"/>
      <c r="K17" s="357"/>
    </row>
    <row r="18" spans="1:11" ht="13.5" customHeight="1" x14ac:dyDescent="0.2">
      <c r="A18" s="362">
        <v>15</v>
      </c>
      <c r="B18" s="363" t="s">
        <v>919</v>
      </c>
      <c r="C18" s="132">
        <v>579113</v>
      </c>
      <c r="D18" s="132">
        <v>810512</v>
      </c>
      <c r="E18" s="364">
        <f t="shared" si="0"/>
        <v>139.95748670812088</v>
      </c>
      <c r="F18" s="357"/>
      <c r="G18" s="357"/>
      <c r="H18" s="145"/>
      <c r="I18" s="145"/>
      <c r="J18" s="357"/>
      <c r="K18" s="357"/>
    </row>
    <row r="19" spans="1:11" ht="13.5" customHeight="1" x14ac:dyDescent="0.2">
      <c r="A19" s="362">
        <v>16</v>
      </c>
      <c r="B19" s="363" t="s">
        <v>920</v>
      </c>
      <c r="C19" s="132">
        <v>757294</v>
      </c>
      <c r="D19" s="132">
        <v>964861</v>
      </c>
      <c r="E19" s="364">
        <f t="shared" si="0"/>
        <v>127.40903796940157</v>
      </c>
      <c r="F19" s="357"/>
      <c r="G19" s="357"/>
      <c r="H19" s="145"/>
      <c r="I19" s="145"/>
      <c r="J19" s="357"/>
      <c r="K19" s="357"/>
    </row>
    <row r="20" spans="1:11" ht="13.5" customHeight="1" x14ac:dyDescent="0.2">
      <c r="A20" s="362">
        <v>17</v>
      </c>
      <c r="B20" s="363" t="s">
        <v>1033</v>
      </c>
      <c r="C20" s="132">
        <v>149203</v>
      </c>
      <c r="D20" s="132">
        <v>66417</v>
      </c>
      <c r="E20" s="364">
        <f t="shared" si="0"/>
        <v>44.514520485513025</v>
      </c>
      <c r="F20" s="357"/>
      <c r="G20" s="357"/>
      <c r="H20" s="145"/>
      <c r="I20" s="145"/>
      <c r="J20" s="357"/>
      <c r="K20" s="357"/>
    </row>
    <row r="21" spans="1:11" ht="13.5" customHeight="1" x14ac:dyDescent="0.2">
      <c r="A21" s="362">
        <v>18</v>
      </c>
      <c r="B21" s="363" t="s">
        <v>1034</v>
      </c>
      <c r="C21" s="132">
        <v>380432</v>
      </c>
      <c r="D21" s="132">
        <v>546422</v>
      </c>
      <c r="E21" s="364">
        <f t="shared" si="0"/>
        <v>143.63197627959795</v>
      </c>
      <c r="F21" s="357"/>
      <c r="G21" s="357"/>
      <c r="H21" s="145"/>
      <c r="I21" s="145"/>
      <c r="J21" s="357"/>
      <c r="K21" s="357"/>
    </row>
    <row r="22" spans="1:11" ht="13.5" customHeight="1" x14ac:dyDescent="0.2">
      <c r="A22" s="362">
        <v>19</v>
      </c>
      <c r="B22" s="363" t="s">
        <v>1035</v>
      </c>
      <c r="C22" s="132">
        <v>414290</v>
      </c>
      <c r="D22" s="132">
        <v>434931</v>
      </c>
      <c r="E22" s="364">
        <f t="shared" si="0"/>
        <v>104.98225880421927</v>
      </c>
      <c r="F22" s="357"/>
      <c r="G22" s="357"/>
      <c r="H22" s="145"/>
      <c r="I22" s="145"/>
      <c r="J22" s="357"/>
      <c r="K22" s="357"/>
    </row>
    <row r="23" spans="1:11" ht="13.5" customHeight="1" x14ac:dyDescent="0.2">
      <c r="A23" s="362">
        <v>20</v>
      </c>
      <c r="B23" s="363" t="s">
        <v>921</v>
      </c>
      <c r="C23" s="132">
        <v>2573362</v>
      </c>
      <c r="D23" s="132">
        <v>1389889</v>
      </c>
      <c r="E23" s="364">
        <f t="shared" si="0"/>
        <v>54.01062889713922</v>
      </c>
      <c r="F23" s="357"/>
      <c r="G23" s="357"/>
      <c r="H23" s="145"/>
      <c r="I23" s="145"/>
      <c r="J23" s="357"/>
      <c r="K23" s="357"/>
    </row>
    <row r="24" spans="1:11" ht="13.5" customHeight="1" x14ac:dyDescent="0.2">
      <c r="A24" s="362">
        <v>21</v>
      </c>
      <c r="B24" s="363" t="s">
        <v>1036</v>
      </c>
      <c r="C24" s="132">
        <v>235126</v>
      </c>
      <c r="D24" s="132">
        <v>345840</v>
      </c>
      <c r="E24" s="364">
        <f t="shared" si="0"/>
        <v>147.087093728469</v>
      </c>
      <c r="F24" s="357"/>
      <c r="G24" s="357"/>
      <c r="H24" s="145"/>
      <c r="I24" s="145"/>
      <c r="J24" s="357"/>
      <c r="K24" s="357"/>
    </row>
    <row r="25" spans="1:11" ht="13.5" customHeight="1" x14ac:dyDescent="0.2">
      <c r="A25" s="362">
        <v>22</v>
      </c>
      <c r="B25" s="363" t="s">
        <v>1037</v>
      </c>
      <c r="C25" s="132">
        <v>843803</v>
      </c>
      <c r="D25" s="132">
        <v>801712</v>
      </c>
      <c r="E25" s="364">
        <f t="shared" si="0"/>
        <v>95.011750373013598</v>
      </c>
      <c r="F25" s="357"/>
      <c r="G25" s="357"/>
      <c r="H25" s="145"/>
      <c r="I25" s="145"/>
      <c r="J25" s="357"/>
      <c r="K25" s="357"/>
    </row>
    <row r="26" spans="1:11" ht="13.5" customHeight="1" x14ac:dyDescent="0.2">
      <c r="A26" s="362">
        <v>23</v>
      </c>
      <c r="B26" s="363" t="s">
        <v>922</v>
      </c>
      <c r="C26" s="132">
        <v>9015393</v>
      </c>
      <c r="D26" s="132">
        <v>6950074</v>
      </c>
      <c r="E26" s="364">
        <f t="shared" si="0"/>
        <v>77.09119280767905</v>
      </c>
      <c r="F26" s="357"/>
      <c r="G26" s="357"/>
      <c r="H26" s="145"/>
      <c r="I26" s="145"/>
      <c r="J26" s="357"/>
      <c r="K26" s="357"/>
    </row>
    <row r="27" spans="1:11" ht="13.5" customHeight="1" x14ac:dyDescent="0.2">
      <c r="A27" s="362">
        <v>24</v>
      </c>
      <c r="B27" s="363" t="s">
        <v>923</v>
      </c>
      <c r="C27" s="132">
        <v>3324983</v>
      </c>
      <c r="D27" s="132">
        <v>2359727</v>
      </c>
      <c r="E27" s="364">
        <f t="shared" si="0"/>
        <v>70.969595934776208</v>
      </c>
      <c r="F27" s="357"/>
      <c r="G27" s="357"/>
      <c r="H27" s="145"/>
      <c r="I27" s="145"/>
      <c r="J27" s="357"/>
      <c r="K27" s="357"/>
    </row>
    <row r="28" spans="1:11" ht="13.5" customHeight="1" x14ac:dyDescent="0.2">
      <c r="A28" s="362">
        <v>25</v>
      </c>
      <c r="B28" s="363" t="s">
        <v>1038</v>
      </c>
      <c r="C28" s="132">
        <v>234500</v>
      </c>
      <c r="D28" s="132">
        <v>220428</v>
      </c>
      <c r="E28" s="364">
        <f t="shared" si="0"/>
        <v>93.999147121535174</v>
      </c>
      <c r="F28" s="357"/>
      <c r="G28" s="357"/>
      <c r="H28" s="145"/>
      <c r="I28" s="145"/>
      <c r="J28" s="357"/>
      <c r="K28" s="357"/>
    </row>
    <row r="29" spans="1:11" ht="13.5" customHeight="1" x14ac:dyDescent="0.2">
      <c r="A29" s="362">
        <v>26</v>
      </c>
      <c r="B29" s="363" t="s">
        <v>924</v>
      </c>
      <c r="C29" s="132">
        <v>630829</v>
      </c>
      <c r="D29" s="132">
        <v>350947</v>
      </c>
      <c r="E29" s="364">
        <f t="shared" si="0"/>
        <v>55.632667489921992</v>
      </c>
      <c r="F29" s="357"/>
      <c r="G29" s="357"/>
      <c r="H29" s="145"/>
      <c r="I29" s="145"/>
      <c r="J29" s="357"/>
      <c r="K29" s="357"/>
    </row>
    <row r="30" spans="1:11" ht="13.5" customHeight="1" x14ac:dyDescent="0.2">
      <c r="A30" s="362">
        <v>27</v>
      </c>
      <c r="B30" s="363" t="s">
        <v>1039</v>
      </c>
      <c r="C30" s="132">
        <v>598320</v>
      </c>
      <c r="D30" s="132">
        <v>968411</v>
      </c>
      <c r="E30" s="364">
        <f t="shared" si="0"/>
        <v>161.85502741008156</v>
      </c>
      <c r="F30" s="357"/>
      <c r="G30" s="357"/>
      <c r="H30" s="145"/>
      <c r="I30" s="145"/>
      <c r="J30" s="357"/>
      <c r="K30" s="357"/>
    </row>
    <row r="31" spans="1:11" ht="13.5" customHeight="1" x14ac:dyDescent="0.2">
      <c r="A31" s="362">
        <v>28</v>
      </c>
      <c r="B31" s="363" t="s">
        <v>1040</v>
      </c>
      <c r="C31" s="132">
        <v>364955</v>
      </c>
      <c r="D31" s="132">
        <v>156620</v>
      </c>
      <c r="E31" s="364">
        <f t="shared" si="0"/>
        <v>42.914879916702056</v>
      </c>
      <c r="F31" s="357"/>
      <c r="G31" s="357"/>
      <c r="H31" s="145"/>
      <c r="I31" s="145"/>
      <c r="J31" s="357"/>
      <c r="K31" s="357"/>
    </row>
    <row r="32" spans="1:11" ht="13.5" customHeight="1" x14ac:dyDescent="0.2">
      <c r="A32" s="362">
        <v>29</v>
      </c>
      <c r="B32" s="363" t="s">
        <v>925</v>
      </c>
      <c r="C32" s="132">
        <v>498563</v>
      </c>
      <c r="D32" s="132">
        <v>621980</v>
      </c>
      <c r="E32" s="364">
        <f t="shared" si="0"/>
        <v>124.75454456106851</v>
      </c>
      <c r="F32" s="357"/>
      <c r="G32" s="357"/>
      <c r="H32" s="145"/>
      <c r="I32" s="145"/>
      <c r="J32" s="357"/>
      <c r="K32" s="357"/>
    </row>
    <row r="33" spans="1:11" ht="13.5" customHeight="1" x14ac:dyDescent="0.2">
      <c r="A33" s="362">
        <v>30</v>
      </c>
      <c r="B33" s="363" t="s">
        <v>1041</v>
      </c>
      <c r="C33" s="132">
        <v>509812</v>
      </c>
      <c r="D33" s="132">
        <v>318414</v>
      </c>
      <c r="E33" s="364">
        <f t="shared" si="0"/>
        <v>62.457141063764688</v>
      </c>
      <c r="F33" s="357"/>
      <c r="G33" s="357"/>
      <c r="H33" s="145"/>
      <c r="I33" s="145"/>
      <c r="J33" s="357"/>
      <c r="K33" s="357"/>
    </row>
    <row r="34" spans="1:11" ht="13.5" customHeight="1" x14ac:dyDescent="0.2">
      <c r="A34" s="362">
        <v>31</v>
      </c>
      <c r="B34" s="363" t="s">
        <v>1042</v>
      </c>
      <c r="C34" s="132">
        <v>485211</v>
      </c>
      <c r="D34" s="132">
        <v>488678</v>
      </c>
      <c r="E34" s="364">
        <f t="shared" si="0"/>
        <v>100.71453450148493</v>
      </c>
      <c r="F34" s="357"/>
      <c r="G34" s="357"/>
      <c r="H34" s="145"/>
      <c r="I34" s="145"/>
      <c r="J34" s="357"/>
      <c r="K34" s="357"/>
    </row>
    <row r="35" spans="1:11" ht="13.5" customHeight="1" x14ac:dyDescent="0.2">
      <c r="A35" s="362">
        <v>32</v>
      </c>
      <c r="B35" s="363" t="s">
        <v>1043</v>
      </c>
      <c r="C35" s="132">
        <v>427466</v>
      </c>
      <c r="D35" s="132">
        <v>380363</v>
      </c>
      <c r="E35" s="364">
        <f t="shared" si="0"/>
        <v>88.980878011350612</v>
      </c>
      <c r="F35" s="357"/>
      <c r="G35" s="357"/>
      <c r="H35" s="145"/>
      <c r="I35" s="145"/>
      <c r="J35" s="357"/>
      <c r="K35" s="357"/>
    </row>
    <row r="36" spans="1:11" ht="13.5" customHeight="1" x14ac:dyDescent="0.2">
      <c r="A36" s="362">
        <v>33</v>
      </c>
      <c r="B36" s="363" t="s">
        <v>1044</v>
      </c>
      <c r="C36" s="132">
        <v>103208</v>
      </c>
      <c r="D36" s="132">
        <v>28343</v>
      </c>
      <c r="E36" s="364">
        <f t="shared" si="0"/>
        <v>27.462018448182313</v>
      </c>
      <c r="F36" s="357"/>
      <c r="G36" s="357"/>
      <c r="H36" s="145"/>
      <c r="I36" s="145"/>
      <c r="J36" s="357"/>
      <c r="K36" s="357"/>
    </row>
    <row r="37" spans="1:11" ht="13.5" customHeight="1" x14ac:dyDescent="0.2">
      <c r="A37" s="362">
        <v>34</v>
      </c>
      <c r="B37" s="363" t="s">
        <v>1045</v>
      </c>
      <c r="C37" s="132">
        <v>289085</v>
      </c>
      <c r="D37" s="132">
        <v>136177</v>
      </c>
      <c r="E37" s="364">
        <f t="shared" si="0"/>
        <v>47.106214435200719</v>
      </c>
      <c r="F37" s="357"/>
      <c r="G37" s="357"/>
      <c r="H37" s="145"/>
      <c r="I37" s="145"/>
      <c r="J37" s="357"/>
      <c r="K37" s="357"/>
    </row>
    <row r="38" spans="1:11" ht="13.5" customHeight="1" x14ac:dyDescent="0.2">
      <c r="A38" s="362">
        <v>35</v>
      </c>
      <c r="B38" s="363" t="s">
        <v>926</v>
      </c>
      <c r="C38" s="132">
        <v>405360</v>
      </c>
      <c r="D38" s="132">
        <v>710253</v>
      </c>
      <c r="E38" s="364">
        <f t="shared" si="0"/>
        <v>175.21536412078154</v>
      </c>
      <c r="F38" s="357"/>
      <c r="G38" s="357"/>
      <c r="H38" s="145"/>
      <c r="I38" s="145"/>
      <c r="J38" s="357"/>
      <c r="K38" s="357"/>
    </row>
    <row r="39" spans="1:11" ht="13.5" customHeight="1" x14ac:dyDescent="0.2">
      <c r="A39" s="362">
        <v>36</v>
      </c>
      <c r="B39" s="363" t="s">
        <v>1046</v>
      </c>
      <c r="C39" s="132">
        <v>282121</v>
      </c>
      <c r="D39" s="132">
        <v>580846</v>
      </c>
      <c r="E39" s="364">
        <f t="shared" si="0"/>
        <v>205.88541795896086</v>
      </c>
      <c r="F39" s="357"/>
      <c r="G39" s="357"/>
      <c r="H39" s="145"/>
      <c r="I39" s="145"/>
      <c r="J39" s="357"/>
      <c r="K39" s="357"/>
    </row>
    <row r="40" spans="1:11" ht="13.5" customHeight="1" x14ac:dyDescent="0.2">
      <c r="A40" s="362">
        <v>37</v>
      </c>
      <c r="B40" s="363" t="s">
        <v>927</v>
      </c>
      <c r="C40" s="132">
        <v>714421</v>
      </c>
      <c r="D40" s="132">
        <v>803597</v>
      </c>
      <c r="E40" s="364">
        <f t="shared" si="0"/>
        <v>112.4822758569527</v>
      </c>
      <c r="F40" s="357"/>
      <c r="G40" s="357"/>
      <c r="H40" s="145"/>
      <c r="I40" s="145"/>
      <c r="J40" s="357"/>
      <c r="K40" s="357"/>
    </row>
    <row r="41" spans="1:11" ht="13.5" customHeight="1" x14ac:dyDescent="0.2">
      <c r="A41" s="362">
        <v>38</v>
      </c>
      <c r="B41" s="363" t="s">
        <v>928</v>
      </c>
      <c r="C41" s="132">
        <v>1302267</v>
      </c>
      <c r="D41" s="132">
        <v>465196</v>
      </c>
      <c r="E41" s="364">
        <f t="shared" si="0"/>
        <v>35.722013995593841</v>
      </c>
      <c r="F41" s="357"/>
      <c r="G41" s="357"/>
      <c r="H41" s="145"/>
      <c r="I41" s="145"/>
      <c r="J41" s="357"/>
      <c r="K41" s="357"/>
    </row>
    <row r="42" spans="1:11" ht="13.5" customHeight="1" x14ac:dyDescent="0.2">
      <c r="A42" s="362">
        <v>39</v>
      </c>
      <c r="B42" s="363" t="s">
        <v>1047</v>
      </c>
      <c r="C42" s="132">
        <v>1187012</v>
      </c>
      <c r="D42" s="132">
        <v>681833</v>
      </c>
      <c r="E42" s="364">
        <f t="shared" si="0"/>
        <v>57.441121067015331</v>
      </c>
      <c r="F42" s="357"/>
      <c r="G42" s="357"/>
      <c r="H42" s="145"/>
      <c r="I42" s="145"/>
      <c r="J42" s="357"/>
      <c r="K42" s="357"/>
    </row>
    <row r="43" spans="1:11" ht="13.5" customHeight="1" x14ac:dyDescent="0.2">
      <c r="A43" s="362">
        <v>40</v>
      </c>
      <c r="B43" s="363" t="s">
        <v>1048</v>
      </c>
      <c r="C43" s="132">
        <v>1152731</v>
      </c>
      <c r="D43" s="132">
        <v>531658</v>
      </c>
      <c r="E43" s="364">
        <f t="shared" si="0"/>
        <v>46.121601657281708</v>
      </c>
      <c r="F43" s="357"/>
      <c r="G43" s="357"/>
      <c r="H43" s="145"/>
      <c r="I43" s="145"/>
      <c r="J43" s="357"/>
      <c r="K43" s="357"/>
    </row>
    <row r="44" spans="1:11" ht="13.5" customHeight="1" x14ac:dyDescent="0.2">
      <c r="A44" s="362">
        <v>41</v>
      </c>
      <c r="B44" s="363" t="s">
        <v>1049</v>
      </c>
      <c r="C44" s="132">
        <v>422293</v>
      </c>
      <c r="D44" s="132">
        <v>689061</v>
      </c>
      <c r="E44" s="364">
        <f t="shared" si="0"/>
        <v>163.17130523120201</v>
      </c>
      <c r="F44" s="357"/>
      <c r="G44" s="357"/>
      <c r="H44" s="145"/>
      <c r="I44" s="145"/>
      <c r="J44" s="357"/>
      <c r="K44" s="357"/>
    </row>
    <row r="45" spans="1:11" ht="13.5" customHeight="1" x14ac:dyDescent="0.2">
      <c r="A45" s="362">
        <v>42</v>
      </c>
      <c r="B45" s="363" t="s">
        <v>929</v>
      </c>
      <c r="C45" s="132">
        <v>452515</v>
      </c>
      <c r="D45" s="132">
        <v>315789</v>
      </c>
      <c r="E45" s="364">
        <f t="shared" si="0"/>
        <v>69.785310984166273</v>
      </c>
      <c r="F45" s="357"/>
      <c r="G45" s="357"/>
      <c r="H45" s="145"/>
      <c r="I45" s="145"/>
      <c r="J45" s="357"/>
      <c r="K45" s="357"/>
    </row>
    <row r="46" spans="1:11" ht="13.5" customHeight="1" x14ac:dyDescent="0.2">
      <c r="A46" s="362">
        <v>43</v>
      </c>
      <c r="B46" s="363" t="s">
        <v>930</v>
      </c>
      <c r="C46" s="132">
        <v>479252</v>
      </c>
      <c r="D46" s="132">
        <v>153371</v>
      </c>
      <c r="E46" s="364">
        <f t="shared" si="0"/>
        <v>32.002161701985592</v>
      </c>
      <c r="F46" s="357"/>
      <c r="G46" s="357"/>
      <c r="H46" s="145"/>
      <c r="I46" s="145"/>
      <c r="J46" s="357"/>
      <c r="K46" s="357"/>
    </row>
    <row r="47" spans="1:11" ht="13.5" customHeight="1" x14ac:dyDescent="0.2">
      <c r="A47" s="362">
        <v>44</v>
      </c>
      <c r="B47" s="363" t="s">
        <v>1050</v>
      </c>
      <c r="C47" s="132">
        <v>255126</v>
      </c>
      <c r="D47" s="132">
        <v>525074</v>
      </c>
      <c r="E47" s="364">
        <f t="shared" si="0"/>
        <v>205.80967835500891</v>
      </c>
      <c r="F47" s="357"/>
      <c r="G47" s="357"/>
      <c r="H47" s="145"/>
      <c r="I47" s="145"/>
      <c r="J47" s="357"/>
      <c r="K47" s="357"/>
    </row>
    <row r="48" spans="1:11" ht="13.5" customHeight="1" x14ac:dyDescent="0.2">
      <c r="A48" s="362">
        <v>45</v>
      </c>
      <c r="B48" s="363" t="s">
        <v>1051</v>
      </c>
      <c r="C48" s="132">
        <v>136576</v>
      </c>
      <c r="D48" s="132">
        <v>128224</v>
      </c>
      <c r="E48" s="364">
        <f t="shared" si="0"/>
        <v>93.884723523898785</v>
      </c>
      <c r="F48" s="357"/>
      <c r="G48" s="357"/>
      <c r="H48" s="145"/>
      <c r="I48" s="145"/>
      <c r="J48" s="357"/>
      <c r="K48" s="357"/>
    </row>
    <row r="49" spans="1:11" ht="13.5" customHeight="1" x14ac:dyDescent="0.2">
      <c r="A49" s="362">
        <v>46</v>
      </c>
      <c r="B49" s="363" t="s">
        <v>1052</v>
      </c>
      <c r="C49" s="132">
        <v>468016</v>
      </c>
      <c r="D49" s="132">
        <v>304539</v>
      </c>
      <c r="E49" s="364">
        <f t="shared" si="0"/>
        <v>65.07021127482821</v>
      </c>
      <c r="F49" s="357"/>
      <c r="G49" s="357"/>
      <c r="H49" s="145"/>
      <c r="I49" s="145"/>
      <c r="J49" s="357"/>
      <c r="K49" s="357"/>
    </row>
    <row r="50" spans="1:11" ht="13.5" customHeight="1" x14ac:dyDescent="0.2">
      <c r="A50" s="362">
        <v>47</v>
      </c>
      <c r="B50" s="363" t="s">
        <v>931</v>
      </c>
      <c r="C50" s="132">
        <v>392177</v>
      </c>
      <c r="D50" s="132">
        <v>120918</v>
      </c>
      <c r="E50" s="364">
        <f t="shared" si="0"/>
        <v>30.83250675077835</v>
      </c>
      <c r="F50" s="357"/>
      <c r="G50" s="357"/>
      <c r="H50" s="145"/>
      <c r="I50" s="145"/>
      <c r="J50" s="357"/>
      <c r="K50" s="357"/>
    </row>
    <row r="51" spans="1:11" ht="13.5" customHeight="1" x14ac:dyDescent="0.2">
      <c r="A51" s="362">
        <v>48</v>
      </c>
      <c r="B51" s="363" t="s">
        <v>932</v>
      </c>
      <c r="C51" s="132">
        <v>1247585</v>
      </c>
      <c r="D51" s="132">
        <v>177360</v>
      </c>
      <c r="E51" s="364">
        <f t="shared" si="0"/>
        <v>14.216265825575011</v>
      </c>
      <c r="F51" s="357"/>
      <c r="G51" s="357"/>
      <c r="H51" s="145"/>
      <c r="I51" s="145"/>
      <c r="J51" s="357"/>
      <c r="K51" s="357"/>
    </row>
    <row r="52" spans="1:11" ht="13.5" customHeight="1" x14ac:dyDescent="0.2">
      <c r="A52" s="362">
        <v>49</v>
      </c>
      <c r="B52" s="363" t="s">
        <v>1053</v>
      </c>
      <c r="C52" s="132">
        <v>352868</v>
      </c>
      <c r="D52" s="132">
        <v>160383</v>
      </c>
      <c r="E52" s="364">
        <f t="shared" si="0"/>
        <v>45.451273564052279</v>
      </c>
      <c r="F52" s="357"/>
      <c r="G52" s="357"/>
      <c r="H52" s="145"/>
      <c r="I52" s="145"/>
      <c r="J52" s="357"/>
      <c r="K52" s="357"/>
    </row>
    <row r="53" spans="1:11" ht="13.5" customHeight="1" x14ac:dyDescent="0.2">
      <c r="A53" s="362">
        <v>50</v>
      </c>
      <c r="B53" s="363" t="s">
        <v>933</v>
      </c>
      <c r="C53" s="132">
        <v>1206982</v>
      </c>
      <c r="D53" s="132">
        <v>1520830</v>
      </c>
      <c r="E53" s="364">
        <f t="shared" si="0"/>
        <v>126.00270757973193</v>
      </c>
      <c r="F53" s="357"/>
      <c r="G53" s="357"/>
      <c r="H53" s="145"/>
      <c r="I53" s="145"/>
      <c r="J53" s="357"/>
      <c r="K53" s="357"/>
    </row>
    <row r="54" spans="1:11" ht="13.5" customHeight="1" x14ac:dyDescent="0.2">
      <c r="A54" s="362">
        <v>51</v>
      </c>
      <c r="B54" s="363" t="s">
        <v>1054</v>
      </c>
      <c r="C54" s="132">
        <v>270985</v>
      </c>
      <c r="D54" s="132">
        <v>73946</v>
      </c>
      <c r="E54" s="364">
        <f t="shared" si="0"/>
        <v>27.287857261472038</v>
      </c>
      <c r="F54" s="357"/>
      <c r="G54" s="357"/>
      <c r="H54" s="145"/>
      <c r="I54" s="145"/>
      <c r="J54" s="357"/>
      <c r="K54" s="357"/>
    </row>
    <row r="55" spans="1:11" ht="13.5" customHeight="1" x14ac:dyDescent="0.2">
      <c r="A55" s="362">
        <v>52</v>
      </c>
      <c r="B55" s="363" t="s">
        <v>1055</v>
      </c>
      <c r="C55" s="132">
        <v>555894</v>
      </c>
      <c r="D55" s="132">
        <v>662626</v>
      </c>
      <c r="E55" s="364">
        <f t="shared" si="0"/>
        <v>119.20006332142459</v>
      </c>
      <c r="F55" s="357"/>
      <c r="G55" s="357"/>
      <c r="H55" s="145"/>
      <c r="I55" s="145"/>
      <c r="J55" s="357"/>
      <c r="K55" s="357"/>
    </row>
    <row r="56" spans="1:11" ht="13.5" customHeight="1" x14ac:dyDescent="0.2">
      <c r="A56" s="358"/>
      <c r="B56" s="359" t="s">
        <v>85</v>
      </c>
      <c r="C56" s="134">
        <f>SUM(C4:C55)</f>
        <v>51330144</v>
      </c>
      <c r="D56" s="134">
        <f>SUM(D4:D55)</f>
        <v>37904459</v>
      </c>
      <c r="E56" s="365">
        <f t="shared" si="0"/>
        <v>73.84444314046732</v>
      </c>
      <c r="F56" s="361"/>
      <c r="G56" s="361"/>
      <c r="H56" s="361"/>
      <c r="I56" s="361"/>
      <c r="J56" s="361"/>
      <c r="K56" s="361"/>
    </row>
    <row r="57" spans="1:11" ht="13.5" customHeight="1" x14ac:dyDescent="0.2">
      <c r="A57" s="366"/>
      <c r="B57" s="357"/>
      <c r="C57" s="145"/>
      <c r="D57" s="145"/>
      <c r="E57" s="357"/>
      <c r="F57" s="357"/>
      <c r="G57" s="357"/>
      <c r="H57" s="357"/>
      <c r="I57" s="357"/>
      <c r="J57" s="357"/>
      <c r="K57" s="357"/>
    </row>
    <row r="58" spans="1:11" ht="13.5" customHeight="1" x14ac:dyDescent="0.2">
      <c r="A58" s="366"/>
      <c r="B58" s="357"/>
      <c r="C58" s="145"/>
      <c r="D58" s="145"/>
      <c r="E58" s="357"/>
      <c r="F58" s="357"/>
      <c r="G58" s="357"/>
      <c r="H58" s="357"/>
      <c r="I58" s="357"/>
      <c r="J58" s="357"/>
      <c r="K58" s="357"/>
    </row>
    <row r="59" spans="1:11" ht="13.5" customHeight="1" x14ac:dyDescent="0.2">
      <c r="A59" s="366"/>
      <c r="B59" s="357"/>
      <c r="C59" s="145"/>
      <c r="D59" s="145"/>
      <c r="E59" s="357"/>
      <c r="F59" s="357"/>
      <c r="G59" s="357"/>
      <c r="H59" s="357"/>
      <c r="I59" s="357"/>
      <c r="J59" s="357"/>
      <c r="K59" s="357"/>
    </row>
    <row r="60" spans="1:11" ht="13.5" customHeight="1" x14ac:dyDescent="0.2">
      <c r="A60" s="366"/>
      <c r="B60" s="357"/>
      <c r="C60" s="145"/>
      <c r="D60" s="145"/>
      <c r="E60" s="357"/>
      <c r="F60" s="357"/>
      <c r="G60" s="357"/>
      <c r="H60" s="357"/>
      <c r="I60" s="357"/>
      <c r="J60" s="357"/>
      <c r="K60" s="357"/>
    </row>
    <row r="61" spans="1:11" ht="13.5" customHeight="1" x14ac:dyDescent="0.2">
      <c r="A61" s="366"/>
      <c r="B61" s="357"/>
      <c r="C61" s="145"/>
      <c r="D61" s="145"/>
      <c r="E61" s="357"/>
      <c r="F61" s="357"/>
      <c r="G61" s="357"/>
      <c r="H61" s="357"/>
      <c r="I61" s="357"/>
      <c r="J61" s="357"/>
      <c r="K61" s="357"/>
    </row>
    <row r="62" spans="1:11" ht="13.5" customHeight="1" x14ac:dyDescent="0.2">
      <c r="A62" s="366"/>
      <c r="B62" s="357"/>
      <c r="C62" s="145"/>
      <c r="D62" s="145"/>
      <c r="E62" s="357"/>
      <c r="F62" s="357"/>
      <c r="G62" s="357"/>
      <c r="H62" s="357"/>
      <c r="I62" s="357"/>
      <c r="J62" s="357"/>
      <c r="K62" s="357"/>
    </row>
    <row r="63" spans="1:11" ht="13.5" customHeight="1" x14ac:dyDescent="0.2">
      <c r="A63" s="366"/>
      <c r="B63" s="357"/>
      <c r="C63" s="145"/>
      <c r="D63" s="145"/>
      <c r="E63" s="357"/>
      <c r="F63" s="357"/>
      <c r="G63" s="357"/>
      <c r="H63" s="357"/>
      <c r="I63" s="357"/>
      <c r="J63" s="357"/>
      <c r="K63" s="357"/>
    </row>
    <row r="64" spans="1:11" ht="13.5" customHeight="1" x14ac:dyDescent="0.2">
      <c r="A64" s="366"/>
      <c r="B64" s="357"/>
      <c r="C64" s="145"/>
      <c r="D64" s="145"/>
      <c r="E64" s="357"/>
      <c r="F64" s="357"/>
      <c r="G64" s="357"/>
      <c r="H64" s="357"/>
      <c r="I64" s="357"/>
      <c r="J64" s="357"/>
      <c r="K64" s="357"/>
    </row>
    <row r="65" spans="1:11" ht="13.5" customHeight="1" x14ac:dyDescent="0.2">
      <c r="A65" s="366"/>
      <c r="B65" s="357"/>
      <c r="C65" s="145"/>
      <c r="D65" s="145"/>
      <c r="E65" s="357"/>
      <c r="F65" s="357"/>
      <c r="G65" s="357"/>
      <c r="H65" s="357"/>
      <c r="I65" s="357"/>
      <c r="J65" s="357"/>
      <c r="K65" s="357"/>
    </row>
    <row r="66" spans="1:11" ht="13.5" customHeight="1" x14ac:dyDescent="0.2">
      <c r="A66" s="366"/>
      <c r="B66" s="357"/>
      <c r="C66" s="145"/>
      <c r="D66" s="145"/>
      <c r="E66" s="357"/>
      <c r="F66" s="357"/>
      <c r="G66" s="357"/>
      <c r="H66" s="357"/>
      <c r="I66" s="357"/>
      <c r="J66" s="357"/>
      <c r="K66" s="357"/>
    </row>
    <row r="67" spans="1:11" ht="13.5" customHeight="1" x14ac:dyDescent="0.2">
      <c r="A67" s="366"/>
      <c r="B67" s="357"/>
      <c r="C67" s="145"/>
      <c r="D67" s="145"/>
      <c r="E67" s="357"/>
      <c r="F67" s="357"/>
      <c r="G67" s="357"/>
      <c r="H67" s="357"/>
      <c r="I67" s="357"/>
      <c r="J67" s="357"/>
      <c r="K67" s="357"/>
    </row>
    <row r="68" spans="1:11" ht="13.5" customHeight="1" x14ac:dyDescent="0.2">
      <c r="A68" s="366"/>
      <c r="B68" s="357"/>
      <c r="C68" s="145"/>
      <c r="D68" s="145"/>
      <c r="E68" s="357"/>
      <c r="F68" s="357"/>
      <c r="G68" s="357"/>
      <c r="H68" s="357"/>
      <c r="I68" s="357"/>
      <c r="J68" s="357"/>
      <c r="K68" s="357"/>
    </row>
    <row r="69" spans="1:11" ht="13.5" customHeight="1" x14ac:dyDescent="0.2">
      <c r="A69" s="366"/>
      <c r="B69" s="357"/>
      <c r="C69" s="145"/>
      <c r="D69" s="145"/>
      <c r="E69" s="357"/>
      <c r="F69" s="357"/>
      <c r="G69" s="357"/>
      <c r="H69" s="357"/>
      <c r="I69" s="357"/>
      <c r="J69" s="357"/>
      <c r="K69" s="357"/>
    </row>
    <row r="70" spans="1:11" ht="13.5" customHeight="1" x14ac:dyDescent="0.2">
      <c r="A70" s="366"/>
      <c r="B70" s="357"/>
      <c r="C70" s="145"/>
      <c r="D70" s="145"/>
      <c r="E70" s="357"/>
      <c r="F70" s="357"/>
      <c r="G70" s="357"/>
      <c r="H70" s="357"/>
      <c r="I70" s="357"/>
      <c r="J70" s="357"/>
      <c r="K70" s="357"/>
    </row>
    <row r="71" spans="1:11" ht="13.5" customHeight="1" x14ac:dyDescent="0.2">
      <c r="A71" s="366"/>
      <c r="B71" s="357"/>
      <c r="C71" s="145"/>
      <c r="D71" s="145"/>
      <c r="E71" s="357"/>
      <c r="F71" s="357"/>
      <c r="G71" s="357"/>
      <c r="H71" s="357"/>
      <c r="I71" s="357"/>
      <c r="J71" s="357"/>
      <c r="K71" s="357"/>
    </row>
    <row r="72" spans="1:11" ht="13.5" customHeight="1" x14ac:dyDescent="0.2">
      <c r="A72" s="366"/>
      <c r="B72" s="357"/>
      <c r="C72" s="145"/>
      <c r="D72" s="145"/>
      <c r="E72" s="357"/>
      <c r="F72" s="357"/>
      <c r="G72" s="357"/>
      <c r="H72" s="357"/>
      <c r="I72" s="357"/>
      <c r="J72" s="357"/>
      <c r="K72" s="357"/>
    </row>
    <row r="73" spans="1:11" ht="13.5" customHeight="1" x14ac:dyDescent="0.2">
      <c r="A73" s="366"/>
      <c r="B73" s="357"/>
      <c r="C73" s="145"/>
      <c r="D73" s="145"/>
      <c r="E73" s="357"/>
      <c r="F73" s="357"/>
      <c r="G73" s="357"/>
      <c r="H73" s="357"/>
      <c r="I73" s="357"/>
      <c r="J73" s="357"/>
      <c r="K73" s="357"/>
    </row>
    <row r="74" spans="1:11" ht="13.5" customHeight="1" x14ac:dyDescent="0.2">
      <c r="A74" s="366"/>
      <c r="B74" s="357"/>
      <c r="C74" s="145"/>
      <c r="D74" s="145"/>
      <c r="E74" s="357"/>
      <c r="F74" s="357"/>
      <c r="G74" s="357"/>
      <c r="H74" s="357"/>
      <c r="I74" s="357"/>
      <c r="J74" s="357"/>
      <c r="K74" s="357"/>
    </row>
    <row r="75" spans="1:11" ht="13.5" customHeight="1" x14ac:dyDescent="0.2">
      <c r="A75" s="366"/>
      <c r="B75" s="357"/>
      <c r="C75" s="145"/>
      <c r="D75" s="145"/>
      <c r="E75" s="357"/>
      <c r="F75" s="357"/>
      <c r="G75" s="357"/>
      <c r="H75" s="357"/>
      <c r="I75" s="357"/>
      <c r="J75" s="357"/>
      <c r="K75" s="357"/>
    </row>
    <row r="76" spans="1:11" ht="13.5" customHeight="1" x14ac:dyDescent="0.2">
      <c r="A76" s="366"/>
      <c r="B76" s="357"/>
      <c r="C76" s="145"/>
      <c r="D76" s="145"/>
      <c r="E76" s="357"/>
      <c r="F76" s="357"/>
      <c r="G76" s="357"/>
      <c r="H76" s="357"/>
      <c r="I76" s="357"/>
      <c r="J76" s="357"/>
      <c r="K76" s="357"/>
    </row>
    <row r="77" spans="1:11" ht="13.5" customHeight="1" x14ac:dyDescent="0.2">
      <c r="A77" s="366"/>
      <c r="B77" s="357"/>
      <c r="C77" s="145"/>
      <c r="D77" s="145"/>
      <c r="E77" s="357"/>
      <c r="F77" s="357"/>
      <c r="G77" s="357"/>
      <c r="H77" s="357"/>
      <c r="I77" s="357"/>
      <c r="J77" s="357"/>
      <c r="K77" s="357"/>
    </row>
    <row r="78" spans="1:11" ht="13.5" customHeight="1" x14ac:dyDescent="0.2">
      <c r="A78" s="366"/>
      <c r="B78" s="357"/>
      <c r="C78" s="145"/>
      <c r="D78" s="145"/>
      <c r="E78" s="357"/>
      <c r="F78" s="357"/>
      <c r="G78" s="357"/>
      <c r="H78" s="357"/>
      <c r="I78" s="357"/>
      <c r="J78" s="357"/>
      <c r="K78" s="357"/>
    </row>
    <row r="79" spans="1:11" ht="13.5" customHeight="1" x14ac:dyDescent="0.2">
      <c r="A79" s="366"/>
      <c r="B79" s="357"/>
      <c r="C79" s="145"/>
      <c r="D79" s="145"/>
      <c r="E79" s="357"/>
      <c r="F79" s="357"/>
      <c r="G79" s="357"/>
      <c r="H79" s="357"/>
      <c r="I79" s="357"/>
      <c r="J79" s="357"/>
      <c r="K79" s="357"/>
    </row>
    <row r="80" spans="1:11" ht="13.5" customHeight="1" x14ac:dyDescent="0.2">
      <c r="A80" s="366"/>
      <c r="B80" s="357"/>
      <c r="C80" s="145"/>
      <c r="D80" s="145"/>
      <c r="E80" s="357"/>
      <c r="F80" s="357"/>
      <c r="G80" s="357"/>
      <c r="H80" s="357"/>
      <c r="I80" s="357"/>
      <c r="J80" s="357"/>
      <c r="K80" s="357"/>
    </row>
    <row r="81" spans="1:11" ht="13.5" customHeight="1" x14ac:dyDescent="0.2">
      <c r="A81" s="366"/>
      <c r="B81" s="357"/>
      <c r="C81" s="145"/>
      <c r="D81" s="145"/>
      <c r="E81" s="357"/>
      <c r="F81" s="357"/>
      <c r="G81" s="357"/>
      <c r="H81" s="357"/>
      <c r="I81" s="357"/>
      <c r="J81" s="357"/>
      <c r="K81" s="357"/>
    </row>
    <row r="82" spans="1:11" ht="13.5" customHeight="1" x14ac:dyDescent="0.2">
      <c r="A82" s="366"/>
      <c r="B82" s="357"/>
      <c r="C82" s="145"/>
      <c r="D82" s="145"/>
      <c r="E82" s="357"/>
      <c r="F82" s="357"/>
      <c r="G82" s="357"/>
      <c r="H82" s="357"/>
      <c r="I82" s="357"/>
      <c r="J82" s="357"/>
      <c r="K82" s="357"/>
    </row>
    <row r="83" spans="1:11" ht="13.5" customHeight="1" x14ac:dyDescent="0.2">
      <c r="A83" s="366"/>
      <c r="B83" s="357"/>
      <c r="C83" s="145"/>
      <c r="D83" s="145"/>
      <c r="E83" s="357"/>
      <c r="F83" s="357"/>
      <c r="G83" s="357"/>
      <c r="H83" s="357"/>
      <c r="I83" s="357"/>
      <c r="J83" s="357"/>
      <c r="K83" s="357"/>
    </row>
    <row r="84" spans="1:11" ht="13.5" customHeight="1" x14ac:dyDescent="0.2">
      <c r="A84" s="366"/>
      <c r="B84" s="357"/>
      <c r="C84" s="145"/>
      <c r="D84" s="145"/>
      <c r="E84" s="357"/>
      <c r="F84" s="357"/>
      <c r="G84" s="357"/>
      <c r="H84" s="357"/>
      <c r="I84" s="357"/>
      <c r="J84" s="357"/>
      <c r="K84" s="357"/>
    </row>
    <row r="85" spans="1:11" ht="13.5" customHeight="1" x14ac:dyDescent="0.2">
      <c r="A85" s="366"/>
      <c r="B85" s="357"/>
      <c r="C85" s="145"/>
      <c r="D85" s="145"/>
      <c r="E85" s="357"/>
      <c r="F85" s="357"/>
      <c r="G85" s="357"/>
      <c r="H85" s="357"/>
      <c r="I85" s="357"/>
      <c r="J85" s="357"/>
      <c r="K85" s="357"/>
    </row>
    <row r="86" spans="1:11" ht="13.5" customHeight="1" x14ac:dyDescent="0.2">
      <c r="A86" s="366"/>
      <c r="B86" s="357"/>
      <c r="C86" s="145"/>
      <c r="D86" s="145"/>
      <c r="E86" s="357"/>
      <c r="F86" s="357"/>
      <c r="G86" s="357"/>
      <c r="H86" s="357"/>
      <c r="I86" s="357"/>
      <c r="J86" s="357"/>
      <c r="K86" s="357"/>
    </row>
    <row r="87" spans="1:11" ht="13.5" customHeight="1" x14ac:dyDescent="0.2">
      <c r="A87" s="366"/>
      <c r="B87" s="357"/>
      <c r="C87" s="145"/>
      <c r="D87" s="145"/>
      <c r="E87" s="357"/>
      <c r="F87" s="357"/>
      <c r="G87" s="357"/>
      <c r="H87" s="357"/>
      <c r="I87" s="357"/>
      <c r="J87" s="357"/>
      <c r="K87" s="357"/>
    </row>
    <row r="88" spans="1:11" ht="13.5" customHeight="1" x14ac:dyDescent="0.2">
      <c r="A88" s="366"/>
      <c r="B88" s="357"/>
      <c r="C88" s="145"/>
      <c r="D88" s="145"/>
      <c r="E88" s="357"/>
      <c r="F88" s="357"/>
      <c r="G88" s="357"/>
      <c r="H88" s="357"/>
      <c r="I88" s="357"/>
      <c r="J88" s="357"/>
      <c r="K88" s="357"/>
    </row>
    <row r="89" spans="1:11" ht="13.5" customHeight="1" x14ac:dyDescent="0.2">
      <c r="A89" s="366"/>
      <c r="B89" s="357"/>
      <c r="C89" s="145"/>
      <c r="D89" s="145"/>
      <c r="E89" s="357"/>
      <c r="F89" s="357"/>
      <c r="G89" s="357"/>
      <c r="H89" s="357"/>
      <c r="I89" s="357"/>
      <c r="J89" s="357"/>
      <c r="K89" s="357"/>
    </row>
    <row r="90" spans="1:11" ht="13.5" customHeight="1" x14ac:dyDescent="0.2">
      <c r="A90" s="366"/>
      <c r="B90" s="357"/>
      <c r="C90" s="145"/>
      <c r="D90" s="145"/>
      <c r="E90" s="357"/>
      <c r="F90" s="357"/>
      <c r="G90" s="357"/>
      <c r="H90" s="357"/>
      <c r="I90" s="357"/>
      <c r="J90" s="357"/>
      <c r="K90" s="357"/>
    </row>
    <row r="91" spans="1:11" ht="13.5" customHeight="1" x14ac:dyDescent="0.2">
      <c r="A91" s="366"/>
      <c r="B91" s="357"/>
      <c r="C91" s="145"/>
      <c r="D91" s="145"/>
      <c r="E91" s="357"/>
      <c r="F91" s="357"/>
      <c r="G91" s="357"/>
      <c r="H91" s="357"/>
      <c r="I91" s="357"/>
      <c r="J91" s="357"/>
      <c r="K91" s="357"/>
    </row>
    <row r="92" spans="1:11" ht="13.5" customHeight="1" x14ac:dyDescent="0.2">
      <c r="A92" s="366"/>
      <c r="B92" s="357"/>
      <c r="C92" s="145"/>
      <c r="D92" s="145"/>
      <c r="E92" s="357"/>
      <c r="F92" s="357"/>
      <c r="G92" s="357"/>
      <c r="H92" s="357"/>
      <c r="I92" s="357"/>
      <c r="J92" s="357"/>
      <c r="K92" s="357"/>
    </row>
    <row r="93" spans="1:11" ht="13.5" customHeight="1" x14ac:dyDescent="0.2">
      <c r="A93" s="366"/>
      <c r="B93" s="357"/>
      <c r="C93" s="145"/>
      <c r="D93" s="145"/>
      <c r="E93" s="357"/>
      <c r="F93" s="357"/>
      <c r="G93" s="357"/>
      <c r="H93" s="357"/>
      <c r="I93" s="357"/>
      <c r="J93" s="357"/>
      <c r="K93" s="357"/>
    </row>
    <row r="94" spans="1:11" ht="13.5" customHeight="1" x14ac:dyDescent="0.2">
      <c r="A94" s="366"/>
      <c r="B94" s="357"/>
      <c r="C94" s="145"/>
      <c r="D94" s="145"/>
      <c r="E94" s="357"/>
      <c r="F94" s="357"/>
      <c r="G94" s="357"/>
      <c r="H94" s="357"/>
      <c r="I94" s="357"/>
      <c r="J94" s="357"/>
      <c r="K94" s="357"/>
    </row>
    <row r="95" spans="1:11" ht="13.5" customHeight="1" x14ac:dyDescent="0.2">
      <c r="A95" s="366"/>
      <c r="B95" s="357"/>
      <c r="C95" s="145"/>
      <c r="D95" s="145"/>
      <c r="E95" s="357"/>
      <c r="F95" s="357"/>
      <c r="G95" s="357"/>
      <c r="H95" s="357"/>
      <c r="I95" s="357"/>
      <c r="J95" s="357"/>
      <c r="K95" s="357"/>
    </row>
    <row r="96" spans="1:11" ht="13.5" customHeight="1" x14ac:dyDescent="0.2">
      <c r="A96" s="366"/>
      <c r="B96" s="357"/>
      <c r="C96" s="145"/>
      <c r="D96" s="145"/>
      <c r="E96" s="357"/>
      <c r="F96" s="357"/>
      <c r="G96" s="357"/>
      <c r="H96" s="357"/>
      <c r="I96" s="357"/>
      <c r="J96" s="357"/>
      <c r="K96" s="357"/>
    </row>
    <row r="97" spans="1:11" ht="13.5" customHeight="1" x14ac:dyDescent="0.2">
      <c r="A97" s="366"/>
      <c r="B97" s="357"/>
      <c r="C97" s="145"/>
      <c r="D97" s="145"/>
      <c r="E97" s="357"/>
      <c r="F97" s="357"/>
      <c r="G97" s="357"/>
      <c r="H97" s="357"/>
      <c r="I97" s="357"/>
      <c r="J97" s="357"/>
      <c r="K97" s="357"/>
    </row>
    <row r="98" spans="1:11" ht="13.5" customHeight="1" x14ac:dyDescent="0.2">
      <c r="A98" s="366"/>
      <c r="B98" s="357"/>
      <c r="C98" s="145"/>
      <c r="D98" s="145"/>
      <c r="E98" s="357"/>
      <c r="F98" s="357"/>
      <c r="G98" s="357"/>
      <c r="H98" s="357"/>
      <c r="I98" s="357"/>
      <c r="J98" s="357"/>
      <c r="K98" s="357"/>
    </row>
    <row r="99" spans="1:11" ht="13.5" customHeight="1" x14ac:dyDescent="0.2">
      <c r="A99" s="366"/>
      <c r="B99" s="357"/>
      <c r="C99" s="145"/>
      <c r="D99" s="145"/>
      <c r="E99" s="357"/>
      <c r="F99" s="357"/>
      <c r="G99" s="357"/>
      <c r="H99" s="357"/>
      <c r="I99" s="357"/>
      <c r="J99" s="357"/>
      <c r="K99" s="357"/>
    </row>
    <row r="100" spans="1:11" ht="13.5" customHeight="1" x14ac:dyDescent="0.2">
      <c r="A100" s="366"/>
      <c r="B100" s="357"/>
      <c r="C100" s="145"/>
      <c r="D100" s="145"/>
      <c r="E100" s="357"/>
      <c r="F100" s="357"/>
      <c r="G100" s="357"/>
      <c r="H100" s="357"/>
      <c r="I100" s="357"/>
      <c r="J100" s="357"/>
      <c r="K100" s="357"/>
    </row>
  </sheetData>
  <autoFilter ref="A3:E56"/>
  <mergeCells count="2">
    <mergeCell ref="A1:E1"/>
    <mergeCell ref="A2:E2"/>
  </mergeCells>
  <conditionalFormatting sqref="E4:E56">
    <cfRule type="cellIs" dxfId="35" priority="1" operator="lessThan">
      <formula>40</formula>
    </cfRule>
  </conditionalFormatting>
  <pageMargins left="1.4566929133858268" right="0.70866141732283472" top="0.74803149606299213" bottom="0.74803149606299213" header="0" footer="0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00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F57" sqref="F57"/>
    </sheetView>
  </sheetViews>
  <sheetFormatPr defaultColWidth="14.42578125" defaultRowHeight="15" customHeight="1" x14ac:dyDescent="0.2"/>
  <cols>
    <col min="1" max="1" width="4.42578125" style="83" customWidth="1"/>
    <col min="2" max="2" width="24.140625" style="83" customWidth="1"/>
    <col min="3" max="3" width="10.7109375" style="83" customWidth="1"/>
    <col min="4" max="4" width="10.85546875" style="83" customWidth="1"/>
    <col min="5" max="5" width="10.42578125" style="83" customWidth="1"/>
    <col min="6" max="6" width="10.5703125" style="83" customWidth="1"/>
    <col min="7" max="8" width="9.140625" style="83" customWidth="1"/>
    <col min="9" max="9" width="9.5703125" style="83" customWidth="1"/>
    <col min="10" max="10" width="10.7109375" style="83" customWidth="1"/>
    <col min="11" max="11" width="10" style="83" customWidth="1"/>
    <col min="12" max="12" width="9.85546875" style="83" customWidth="1"/>
    <col min="13" max="13" width="9" style="83" customWidth="1"/>
    <col min="14" max="14" width="11.42578125" style="169" hidden="1" customWidth="1"/>
    <col min="15" max="15" width="9.28515625" style="169" hidden="1" customWidth="1"/>
    <col min="16" max="16" width="9.7109375" style="83" hidden="1" customWidth="1"/>
    <col min="17" max="17" width="11" style="83" customWidth="1"/>
    <col min="18" max="21" width="4.42578125" style="83" customWidth="1"/>
    <col min="22" max="16384" width="14.42578125" style="83"/>
  </cols>
  <sheetData>
    <row r="1" spans="1:21" ht="15" customHeight="1" x14ac:dyDescent="0.2">
      <c r="A1" s="399" t="s">
        <v>1011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162"/>
      <c r="O1" s="162"/>
      <c r="P1" s="162"/>
      <c r="Q1" s="152"/>
      <c r="R1" s="152"/>
      <c r="S1" s="152"/>
      <c r="T1" s="152"/>
      <c r="U1" s="152"/>
    </row>
    <row r="2" spans="1:21" ht="15" customHeight="1" x14ac:dyDescent="0.2">
      <c r="A2" s="86"/>
      <c r="B2" s="87" t="s">
        <v>86</v>
      </c>
      <c r="C2" s="152"/>
      <c r="D2" s="152"/>
      <c r="E2" s="152"/>
      <c r="F2" s="152"/>
      <c r="G2" s="152"/>
      <c r="H2" s="152" t="s">
        <v>87</v>
      </c>
      <c r="I2" s="152"/>
      <c r="J2" s="153" t="s">
        <v>88</v>
      </c>
      <c r="K2" s="152"/>
      <c r="L2" s="152"/>
      <c r="M2" s="162"/>
      <c r="N2" s="162"/>
      <c r="O2" s="162"/>
      <c r="P2" s="162"/>
      <c r="Q2" s="152"/>
      <c r="R2" s="152"/>
      <c r="S2" s="152"/>
      <c r="T2" s="152"/>
      <c r="U2" s="152"/>
    </row>
    <row r="3" spans="1:21" ht="21.75" customHeight="1" x14ac:dyDescent="0.2">
      <c r="A3" s="404" t="s">
        <v>2</v>
      </c>
      <c r="B3" s="404" t="s">
        <v>89</v>
      </c>
      <c r="C3" s="381" t="s">
        <v>1015</v>
      </c>
      <c r="D3" s="405"/>
      <c r="E3" s="405"/>
      <c r="F3" s="405"/>
      <c r="G3" s="405"/>
      <c r="H3" s="405"/>
      <c r="I3" s="405"/>
      <c r="J3" s="405"/>
      <c r="K3" s="405"/>
      <c r="L3" s="398"/>
      <c r="M3" s="401" t="s">
        <v>1012</v>
      </c>
      <c r="N3" s="162"/>
      <c r="O3" s="162"/>
      <c r="P3" s="162"/>
      <c r="Q3" s="152"/>
      <c r="R3" s="152"/>
      <c r="S3" s="152"/>
      <c r="T3" s="152"/>
      <c r="U3" s="152"/>
    </row>
    <row r="4" spans="1:21" ht="24.75" customHeight="1" x14ac:dyDescent="0.2">
      <c r="A4" s="402"/>
      <c r="B4" s="402"/>
      <c r="C4" s="381" t="s">
        <v>90</v>
      </c>
      <c r="D4" s="398"/>
      <c r="E4" s="381" t="s">
        <v>91</v>
      </c>
      <c r="F4" s="398"/>
      <c r="G4" s="381" t="s">
        <v>92</v>
      </c>
      <c r="H4" s="398"/>
      <c r="I4" s="381" t="s">
        <v>93</v>
      </c>
      <c r="J4" s="398"/>
      <c r="K4" s="381" t="s">
        <v>94</v>
      </c>
      <c r="L4" s="398"/>
      <c r="M4" s="402"/>
      <c r="N4" s="162"/>
      <c r="O4" s="162"/>
      <c r="P4" s="162"/>
      <c r="Q4" s="152"/>
      <c r="R4" s="152"/>
      <c r="S4" s="152"/>
      <c r="T4" s="152"/>
      <c r="U4" s="152"/>
    </row>
    <row r="5" spans="1:21" ht="21.75" customHeight="1" x14ac:dyDescent="0.2">
      <c r="A5" s="403"/>
      <c r="B5" s="403"/>
      <c r="C5" s="163" t="s">
        <v>95</v>
      </c>
      <c r="D5" s="163" t="s">
        <v>96</v>
      </c>
      <c r="E5" s="163" t="s">
        <v>95</v>
      </c>
      <c r="F5" s="163" t="s">
        <v>96</v>
      </c>
      <c r="G5" s="163" t="s">
        <v>95</v>
      </c>
      <c r="H5" s="163" t="s">
        <v>96</v>
      </c>
      <c r="I5" s="163" t="s">
        <v>95</v>
      </c>
      <c r="J5" s="163" t="s">
        <v>96</v>
      </c>
      <c r="K5" s="163" t="s">
        <v>95</v>
      </c>
      <c r="L5" s="163" t="s">
        <v>96</v>
      </c>
      <c r="M5" s="403"/>
      <c r="N5" s="162"/>
      <c r="O5" s="162"/>
      <c r="P5" s="162"/>
      <c r="Q5" s="152"/>
      <c r="R5" s="152"/>
      <c r="S5" s="152"/>
      <c r="T5" s="152"/>
      <c r="U5" s="152"/>
    </row>
    <row r="6" spans="1:21" ht="13.5" customHeight="1" x14ac:dyDescent="0.2">
      <c r="A6" s="138">
        <v>1</v>
      </c>
      <c r="B6" s="126" t="s">
        <v>9</v>
      </c>
      <c r="C6" s="136">
        <v>101868</v>
      </c>
      <c r="D6" s="136">
        <v>209784</v>
      </c>
      <c r="E6" s="136">
        <v>87213</v>
      </c>
      <c r="F6" s="136">
        <v>169786</v>
      </c>
      <c r="G6" s="136">
        <v>1742</v>
      </c>
      <c r="H6" s="136">
        <v>30920</v>
      </c>
      <c r="I6" s="136">
        <v>2488</v>
      </c>
      <c r="J6" s="136">
        <v>128902</v>
      </c>
      <c r="K6" s="136">
        <f t="shared" ref="K6:L6" si="0">C6+G6+I6</f>
        <v>106098</v>
      </c>
      <c r="L6" s="136">
        <f t="shared" si="0"/>
        <v>369606</v>
      </c>
      <c r="M6" s="164">
        <f>L6*100/'CD Ratio_3(i)'!F6</f>
        <v>24.662579880172235</v>
      </c>
      <c r="N6" s="162">
        <f>E6*100/C6</f>
        <v>85.613735422311223</v>
      </c>
      <c r="O6" s="162">
        <f>F6*100/D6</f>
        <v>80.933722304846896</v>
      </c>
      <c r="P6" s="162">
        <f>L6/K6</f>
        <v>3.483628343606854</v>
      </c>
      <c r="Q6" s="152"/>
      <c r="R6" s="152"/>
      <c r="S6" s="152"/>
      <c r="T6" s="152"/>
      <c r="U6" s="152"/>
    </row>
    <row r="7" spans="1:21" ht="13.5" customHeight="1" x14ac:dyDescent="0.2">
      <c r="A7" s="138">
        <v>2</v>
      </c>
      <c r="B7" s="126" t="s">
        <v>10</v>
      </c>
      <c r="C7" s="136">
        <v>498244</v>
      </c>
      <c r="D7" s="136">
        <v>1019333</v>
      </c>
      <c r="E7" s="136">
        <v>386180</v>
      </c>
      <c r="F7" s="136">
        <v>876536</v>
      </c>
      <c r="G7" s="136">
        <v>613</v>
      </c>
      <c r="H7" s="136">
        <v>31262</v>
      </c>
      <c r="I7" s="136">
        <v>9845</v>
      </c>
      <c r="J7" s="136">
        <v>44876</v>
      </c>
      <c r="K7" s="136">
        <f t="shared" ref="K7:K55" si="1">C7+G7+I7</f>
        <v>508702</v>
      </c>
      <c r="L7" s="136">
        <f t="shared" ref="L7:L55" si="2">D7+H7+J7</f>
        <v>1095471</v>
      </c>
      <c r="M7" s="164">
        <f>L7*100/'CD Ratio_3(i)'!F7</f>
        <v>39.815488216956723</v>
      </c>
      <c r="N7" s="162">
        <f t="shared" ref="N7:N57" si="3">E7*100/C7</f>
        <v>77.508208829408886</v>
      </c>
      <c r="O7" s="162">
        <f t="shared" ref="O7:O57" si="4">F7*100/D7</f>
        <v>85.991133417636831</v>
      </c>
      <c r="P7" s="162">
        <f t="shared" ref="P7:P58" si="5">L7/K7</f>
        <v>2.1534631277250726</v>
      </c>
      <c r="Q7" s="152"/>
      <c r="R7" s="152"/>
      <c r="S7" s="152"/>
      <c r="T7" s="152"/>
      <c r="U7" s="152"/>
    </row>
    <row r="8" spans="1:21" ht="13.5" customHeight="1" x14ac:dyDescent="0.2">
      <c r="A8" s="138">
        <v>3</v>
      </c>
      <c r="B8" s="126" t="s">
        <v>11</v>
      </c>
      <c r="C8" s="136">
        <v>46386</v>
      </c>
      <c r="D8" s="136">
        <v>85377</v>
      </c>
      <c r="E8" s="136">
        <v>38942</v>
      </c>
      <c r="F8" s="136">
        <v>73124</v>
      </c>
      <c r="G8" s="136">
        <v>140</v>
      </c>
      <c r="H8" s="136">
        <v>4881</v>
      </c>
      <c r="I8" s="136">
        <v>7958</v>
      </c>
      <c r="J8" s="136">
        <v>31604</v>
      </c>
      <c r="K8" s="136">
        <f t="shared" si="1"/>
        <v>54484</v>
      </c>
      <c r="L8" s="136">
        <f t="shared" si="2"/>
        <v>121862</v>
      </c>
      <c r="M8" s="164">
        <f>L8*100/'CD Ratio_3(i)'!F8</f>
        <v>20.056221013097389</v>
      </c>
      <c r="N8" s="162">
        <f t="shared" si="3"/>
        <v>83.952054499202347</v>
      </c>
      <c r="O8" s="162">
        <f t="shared" si="4"/>
        <v>85.648359628471368</v>
      </c>
      <c r="P8" s="162">
        <f t="shared" si="5"/>
        <v>2.2366566331400044</v>
      </c>
      <c r="Q8" s="152"/>
      <c r="R8" s="152"/>
      <c r="S8" s="152"/>
      <c r="T8" s="152"/>
      <c r="U8" s="152"/>
    </row>
    <row r="9" spans="1:21" ht="13.5" customHeight="1" x14ac:dyDescent="0.2">
      <c r="A9" s="138">
        <v>4</v>
      </c>
      <c r="B9" s="126" t="s">
        <v>12</v>
      </c>
      <c r="C9" s="136">
        <v>121750</v>
      </c>
      <c r="D9" s="136">
        <v>267500</v>
      </c>
      <c r="E9" s="136">
        <v>67979</v>
      </c>
      <c r="F9" s="136">
        <v>139500</v>
      </c>
      <c r="G9" s="136">
        <v>445</v>
      </c>
      <c r="H9" s="136">
        <v>2629</v>
      </c>
      <c r="I9" s="136">
        <v>3410</v>
      </c>
      <c r="J9" s="136">
        <v>19470</v>
      </c>
      <c r="K9" s="136">
        <f t="shared" si="1"/>
        <v>125605</v>
      </c>
      <c r="L9" s="136">
        <f t="shared" si="2"/>
        <v>289599</v>
      </c>
      <c r="M9" s="164">
        <f>L9*100/'CD Ratio_3(i)'!F9</f>
        <v>18.061083593918582</v>
      </c>
      <c r="N9" s="170">
        <f t="shared" si="3"/>
        <v>55.834907597535931</v>
      </c>
      <c r="O9" s="170">
        <f t="shared" si="4"/>
        <v>52.149532710280376</v>
      </c>
      <c r="P9" s="162">
        <f t="shared" si="5"/>
        <v>2.3056327375502566</v>
      </c>
      <c r="Q9" s="152"/>
      <c r="R9" s="152"/>
      <c r="S9" s="152"/>
      <c r="T9" s="152"/>
      <c r="U9" s="152"/>
    </row>
    <row r="10" spans="1:21" ht="13.5" customHeight="1" x14ac:dyDescent="0.2">
      <c r="A10" s="138">
        <v>5</v>
      </c>
      <c r="B10" s="126" t="s">
        <v>13</v>
      </c>
      <c r="C10" s="136">
        <v>308696</v>
      </c>
      <c r="D10" s="136">
        <v>553638</v>
      </c>
      <c r="E10" s="136">
        <v>261374</v>
      </c>
      <c r="F10" s="136">
        <v>483545</v>
      </c>
      <c r="G10" s="136">
        <v>482</v>
      </c>
      <c r="H10" s="136">
        <v>30313</v>
      </c>
      <c r="I10" s="136">
        <v>694</v>
      </c>
      <c r="J10" s="136">
        <v>26314</v>
      </c>
      <c r="K10" s="136">
        <f t="shared" si="1"/>
        <v>309872</v>
      </c>
      <c r="L10" s="136">
        <f t="shared" si="2"/>
        <v>610265</v>
      </c>
      <c r="M10" s="164">
        <f>L10*100/'CD Ratio_3(i)'!F10</f>
        <v>41.005488317838648</v>
      </c>
      <c r="N10" s="162">
        <f t="shared" si="3"/>
        <v>84.670355301008115</v>
      </c>
      <c r="O10" s="162">
        <f t="shared" si="4"/>
        <v>87.339561229539882</v>
      </c>
      <c r="P10" s="162">
        <f t="shared" si="5"/>
        <v>1.9694099499148034</v>
      </c>
      <c r="Q10" s="152"/>
      <c r="R10" s="152"/>
      <c r="S10" s="152"/>
      <c r="T10" s="152"/>
      <c r="U10" s="152"/>
    </row>
    <row r="11" spans="1:21" ht="13.5" customHeight="1" x14ac:dyDescent="0.2">
      <c r="A11" s="138">
        <v>6</v>
      </c>
      <c r="B11" s="126" t="s">
        <v>14</v>
      </c>
      <c r="C11" s="136">
        <v>95660</v>
      </c>
      <c r="D11" s="136">
        <v>198501</v>
      </c>
      <c r="E11" s="136">
        <v>83751</v>
      </c>
      <c r="F11" s="136">
        <v>166087</v>
      </c>
      <c r="G11" s="136">
        <v>185</v>
      </c>
      <c r="H11" s="136">
        <v>5636</v>
      </c>
      <c r="I11" s="136">
        <v>7910</v>
      </c>
      <c r="J11" s="136">
        <v>24766</v>
      </c>
      <c r="K11" s="136">
        <f t="shared" si="1"/>
        <v>103755</v>
      </c>
      <c r="L11" s="136">
        <f t="shared" si="2"/>
        <v>228903</v>
      </c>
      <c r="M11" s="164">
        <f>L11*100/'CD Ratio_3(i)'!F11</f>
        <v>19.793455534053116</v>
      </c>
      <c r="N11" s="162">
        <f t="shared" si="3"/>
        <v>87.55070039724022</v>
      </c>
      <c r="O11" s="162">
        <f t="shared" si="4"/>
        <v>83.670611231177674</v>
      </c>
      <c r="P11" s="162">
        <f t="shared" si="5"/>
        <v>2.206187653607055</v>
      </c>
      <c r="Q11" s="152"/>
      <c r="R11" s="152"/>
      <c r="S11" s="152"/>
      <c r="T11" s="152"/>
      <c r="U11" s="152"/>
    </row>
    <row r="12" spans="1:21" ht="13.5" customHeight="1" x14ac:dyDescent="0.2">
      <c r="A12" s="138">
        <v>7</v>
      </c>
      <c r="B12" s="126" t="s">
        <v>15</v>
      </c>
      <c r="C12" s="136">
        <v>5161</v>
      </c>
      <c r="D12" s="136">
        <v>12511.21</v>
      </c>
      <c r="E12" s="136">
        <v>3560</v>
      </c>
      <c r="F12" s="136">
        <v>8763.9</v>
      </c>
      <c r="G12" s="136">
        <v>9</v>
      </c>
      <c r="H12" s="136">
        <v>483.2</v>
      </c>
      <c r="I12" s="136">
        <v>257</v>
      </c>
      <c r="J12" s="136">
        <v>1214.9000000000001</v>
      </c>
      <c r="K12" s="136">
        <f t="shared" si="1"/>
        <v>5427</v>
      </c>
      <c r="L12" s="136">
        <f t="shared" si="2"/>
        <v>14209.31</v>
      </c>
      <c r="M12" s="164">
        <f>L12*100/'CD Ratio_3(i)'!F12</f>
        <v>11.983899806021759</v>
      </c>
      <c r="N12" s="162">
        <f t="shared" si="3"/>
        <v>68.978880062003483</v>
      </c>
      <c r="O12" s="162">
        <f t="shared" si="4"/>
        <v>70.048380612266925</v>
      </c>
      <c r="P12" s="162">
        <f t="shared" si="5"/>
        <v>2.6182623917449788</v>
      </c>
      <c r="Q12" s="152"/>
      <c r="R12" s="152"/>
      <c r="S12" s="152"/>
      <c r="T12" s="152"/>
      <c r="U12" s="152"/>
    </row>
    <row r="13" spans="1:21" ht="13.5" customHeight="1" x14ac:dyDescent="0.2">
      <c r="A13" s="138">
        <v>8</v>
      </c>
      <c r="B13" s="126" t="s">
        <v>1021</v>
      </c>
      <c r="C13" s="136">
        <v>5387</v>
      </c>
      <c r="D13" s="136">
        <v>10326</v>
      </c>
      <c r="E13" s="136">
        <v>4648</v>
      </c>
      <c r="F13" s="136">
        <v>9550</v>
      </c>
      <c r="G13" s="136">
        <v>89</v>
      </c>
      <c r="H13" s="136">
        <v>3996</v>
      </c>
      <c r="I13" s="136">
        <v>400</v>
      </c>
      <c r="J13" s="136">
        <v>926</v>
      </c>
      <c r="K13" s="136">
        <f t="shared" si="1"/>
        <v>5876</v>
      </c>
      <c r="L13" s="136">
        <f t="shared" si="2"/>
        <v>15248</v>
      </c>
      <c r="M13" s="164">
        <f>L13*100/'CD Ratio_3(i)'!F13</f>
        <v>15.366940116501723</v>
      </c>
      <c r="N13" s="162">
        <f t="shared" si="3"/>
        <v>86.281789493224423</v>
      </c>
      <c r="O13" s="162">
        <f t="shared" si="4"/>
        <v>92.484989347278713</v>
      </c>
      <c r="P13" s="162">
        <f t="shared" si="5"/>
        <v>2.5949625595643293</v>
      </c>
      <c r="Q13" s="152"/>
      <c r="R13" s="152"/>
      <c r="S13" s="152"/>
      <c r="T13" s="152"/>
      <c r="U13" s="152"/>
    </row>
    <row r="14" spans="1:21" ht="13.5" customHeight="1" x14ac:dyDescent="0.2">
      <c r="A14" s="138">
        <v>9</v>
      </c>
      <c r="B14" s="126" t="s">
        <v>17</v>
      </c>
      <c r="C14" s="136">
        <v>206260</v>
      </c>
      <c r="D14" s="136">
        <v>372105.03</v>
      </c>
      <c r="E14" s="136">
        <v>180578</v>
      </c>
      <c r="F14" s="136">
        <v>331974</v>
      </c>
      <c r="G14" s="136">
        <v>743</v>
      </c>
      <c r="H14" s="136">
        <v>22991.94</v>
      </c>
      <c r="I14" s="136">
        <v>2306</v>
      </c>
      <c r="J14" s="136">
        <v>80016.69</v>
      </c>
      <c r="K14" s="136">
        <f t="shared" si="1"/>
        <v>209309</v>
      </c>
      <c r="L14" s="136">
        <f t="shared" si="2"/>
        <v>475113.66000000003</v>
      </c>
      <c r="M14" s="164">
        <f>L14*100/'CD Ratio_3(i)'!F14</f>
        <v>18.790492624221912</v>
      </c>
      <c r="N14" s="162">
        <f t="shared" si="3"/>
        <v>87.548724910307385</v>
      </c>
      <c r="O14" s="162">
        <f t="shared" si="4"/>
        <v>89.21513369491403</v>
      </c>
      <c r="P14" s="162">
        <f t="shared" si="5"/>
        <v>2.2699151015962049</v>
      </c>
      <c r="Q14" s="152"/>
      <c r="R14" s="152"/>
      <c r="S14" s="152"/>
      <c r="T14" s="152"/>
      <c r="U14" s="152"/>
    </row>
    <row r="15" spans="1:21" ht="13.5" customHeight="1" x14ac:dyDescent="0.2">
      <c r="A15" s="138">
        <v>10</v>
      </c>
      <c r="B15" s="126" t="s">
        <v>18</v>
      </c>
      <c r="C15" s="136">
        <v>611861</v>
      </c>
      <c r="D15" s="136">
        <v>1409718</v>
      </c>
      <c r="E15" s="136">
        <v>590224</v>
      </c>
      <c r="F15" s="136">
        <v>1341071</v>
      </c>
      <c r="G15" s="136">
        <v>27</v>
      </c>
      <c r="H15" s="136">
        <v>3500</v>
      </c>
      <c r="I15" s="136">
        <v>2495</v>
      </c>
      <c r="J15" s="136">
        <v>44586</v>
      </c>
      <c r="K15" s="136">
        <f t="shared" si="1"/>
        <v>614383</v>
      </c>
      <c r="L15" s="136">
        <f t="shared" si="2"/>
        <v>1457804</v>
      </c>
      <c r="M15" s="164">
        <f>L15*100/'CD Ratio_3(i)'!F15</f>
        <v>19.386740745144053</v>
      </c>
      <c r="N15" s="162">
        <f t="shared" si="3"/>
        <v>96.463739313340781</v>
      </c>
      <c r="O15" s="162">
        <f t="shared" si="4"/>
        <v>95.130444528622036</v>
      </c>
      <c r="P15" s="162">
        <f t="shared" si="5"/>
        <v>2.3727935180498156</v>
      </c>
      <c r="Q15" s="152"/>
      <c r="R15" s="152"/>
      <c r="S15" s="152"/>
      <c r="T15" s="152"/>
      <c r="U15" s="152"/>
    </row>
    <row r="16" spans="1:21" ht="13.5" customHeight="1" x14ac:dyDescent="0.2">
      <c r="A16" s="138">
        <v>11</v>
      </c>
      <c r="B16" s="126" t="s">
        <v>19</v>
      </c>
      <c r="C16" s="136">
        <v>63421</v>
      </c>
      <c r="D16" s="136">
        <v>136658</v>
      </c>
      <c r="E16" s="136">
        <v>49627</v>
      </c>
      <c r="F16" s="136">
        <v>94971</v>
      </c>
      <c r="G16" s="136">
        <v>327</v>
      </c>
      <c r="H16" s="136">
        <v>3437</v>
      </c>
      <c r="I16" s="136">
        <v>113</v>
      </c>
      <c r="J16" s="136">
        <v>2166</v>
      </c>
      <c r="K16" s="136">
        <f t="shared" si="1"/>
        <v>63861</v>
      </c>
      <c r="L16" s="136">
        <f t="shared" si="2"/>
        <v>142261</v>
      </c>
      <c r="M16" s="164">
        <f>L16*100/'CD Ratio_3(i)'!F16</f>
        <v>22.811104982297707</v>
      </c>
      <c r="N16" s="162">
        <f t="shared" si="3"/>
        <v>78.250106431623593</v>
      </c>
      <c r="O16" s="162">
        <f t="shared" si="4"/>
        <v>69.4953826340207</v>
      </c>
      <c r="P16" s="162">
        <f t="shared" si="5"/>
        <v>2.2276663378274693</v>
      </c>
      <c r="Q16" s="152"/>
      <c r="R16" s="152"/>
      <c r="S16" s="152"/>
      <c r="T16" s="152"/>
      <c r="U16" s="152"/>
    </row>
    <row r="17" spans="1:21" ht="13.5" customHeight="1" x14ac:dyDescent="0.2">
      <c r="A17" s="138">
        <v>12</v>
      </c>
      <c r="B17" s="126" t="s">
        <v>20</v>
      </c>
      <c r="C17" s="136">
        <v>183531</v>
      </c>
      <c r="D17" s="136">
        <v>454566</v>
      </c>
      <c r="E17" s="136">
        <v>160510</v>
      </c>
      <c r="F17" s="136">
        <v>394865</v>
      </c>
      <c r="G17" s="136">
        <v>822</v>
      </c>
      <c r="H17" s="136">
        <v>10982</v>
      </c>
      <c r="I17" s="136">
        <v>2658</v>
      </c>
      <c r="J17" s="136">
        <v>81825</v>
      </c>
      <c r="K17" s="136">
        <f t="shared" si="1"/>
        <v>187011</v>
      </c>
      <c r="L17" s="136">
        <f t="shared" si="2"/>
        <v>547373</v>
      </c>
      <c r="M17" s="164">
        <f>L17*100/'CD Ratio_3(i)'!F17</f>
        <v>33.602378433992996</v>
      </c>
      <c r="N17" s="162">
        <f t="shared" si="3"/>
        <v>87.456614958780804</v>
      </c>
      <c r="O17" s="162">
        <f t="shared" si="4"/>
        <v>86.866373639911473</v>
      </c>
      <c r="P17" s="162">
        <f t="shared" si="5"/>
        <v>2.9269561683537333</v>
      </c>
      <c r="Q17" s="152"/>
      <c r="R17" s="152"/>
      <c r="S17" s="152"/>
      <c r="T17" s="152"/>
      <c r="U17" s="152"/>
    </row>
    <row r="18" spans="1:21" s="168" customFormat="1" ht="13.5" customHeight="1" x14ac:dyDescent="0.2">
      <c r="A18" s="143"/>
      <c r="B18" s="127" t="s">
        <v>21</v>
      </c>
      <c r="C18" s="144">
        <f t="shared" ref="C18:L18" si="6">SUM(C6:C17)</f>
        <v>2248225</v>
      </c>
      <c r="D18" s="144">
        <f t="shared" si="6"/>
        <v>4730017.24</v>
      </c>
      <c r="E18" s="144">
        <f t="shared" si="6"/>
        <v>1914586</v>
      </c>
      <c r="F18" s="144">
        <f t="shared" si="6"/>
        <v>4089772.9</v>
      </c>
      <c r="G18" s="144">
        <f t="shared" si="6"/>
        <v>5624</v>
      </c>
      <c r="H18" s="144">
        <f t="shared" si="6"/>
        <v>151031.13999999998</v>
      </c>
      <c r="I18" s="144">
        <f t="shared" si="6"/>
        <v>40534</v>
      </c>
      <c r="J18" s="144">
        <f t="shared" si="6"/>
        <v>486666.59</v>
      </c>
      <c r="K18" s="144">
        <f t="shared" si="6"/>
        <v>2294383</v>
      </c>
      <c r="L18" s="144">
        <f t="shared" si="6"/>
        <v>5367714.9700000007</v>
      </c>
      <c r="M18" s="165">
        <f>L18*100/'CD Ratio_3(i)'!F18</f>
        <v>24.822651604140372</v>
      </c>
      <c r="N18" s="162">
        <f t="shared" si="3"/>
        <v>85.159892804323405</v>
      </c>
      <c r="O18" s="162">
        <f t="shared" si="4"/>
        <v>86.464228193806747</v>
      </c>
      <c r="P18" s="162">
        <f t="shared" si="5"/>
        <v>2.3395025895850869</v>
      </c>
      <c r="Q18" s="159"/>
      <c r="R18" s="159"/>
      <c r="S18" s="159"/>
      <c r="T18" s="159"/>
      <c r="U18" s="159"/>
    </row>
    <row r="19" spans="1:21" ht="13.5" customHeight="1" x14ac:dyDescent="0.2">
      <c r="A19" s="138">
        <v>13</v>
      </c>
      <c r="B19" s="126" t="s">
        <v>22</v>
      </c>
      <c r="C19" s="136">
        <v>96720</v>
      </c>
      <c r="D19" s="136">
        <v>283441.3</v>
      </c>
      <c r="E19" s="136">
        <v>39260</v>
      </c>
      <c r="F19" s="136">
        <v>172810.61</v>
      </c>
      <c r="G19" s="136">
        <v>61</v>
      </c>
      <c r="H19" s="136">
        <v>5753</v>
      </c>
      <c r="I19" s="136">
        <v>341</v>
      </c>
      <c r="J19" s="136">
        <v>67749.8</v>
      </c>
      <c r="K19" s="136">
        <f t="shared" si="1"/>
        <v>97122</v>
      </c>
      <c r="L19" s="136">
        <f t="shared" si="2"/>
        <v>356944.1</v>
      </c>
      <c r="M19" s="164">
        <f>L19*100/'CD Ratio_3(i)'!F19</f>
        <v>27.643503364199105</v>
      </c>
      <c r="N19" s="162">
        <f t="shared" si="3"/>
        <v>40.591397849462368</v>
      </c>
      <c r="O19" s="162">
        <f t="shared" si="4"/>
        <v>60.968747320873845</v>
      </c>
      <c r="P19" s="162">
        <f t="shared" si="5"/>
        <v>3.6752136488128331</v>
      </c>
      <c r="Q19" s="152"/>
      <c r="R19" s="152"/>
      <c r="S19" s="152"/>
      <c r="T19" s="152"/>
      <c r="U19" s="152"/>
    </row>
    <row r="20" spans="1:21" ht="13.5" customHeight="1" x14ac:dyDescent="0.2">
      <c r="A20" s="138">
        <v>14</v>
      </c>
      <c r="B20" s="126" t="s">
        <v>23</v>
      </c>
      <c r="C20" s="136">
        <v>155533</v>
      </c>
      <c r="D20" s="136">
        <v>65600.5</v>
      </c>
      <c r="E20" s="136">
        <v>595</v>
      </c>
      <c r="F20" s="136">
        <v>8287.2099999999991</v>
      </c>
      <c r="G20" s="136">
        <v>1278</v>
      </c>
      <c r="H20" s="136">
        <v>708.06</v>
      </c>
      <c r="I20" s="136">
        <v>52850</v>
      </c>
      <c r="J20" s="136">
        <v>23275.25</v>
      </c>
      <c r="K20" s="136">
        <f t="shared" si="1"/>
        <v>209661</v>
      </c>
      <c r="L20" s="136">
        <f t="shared" si="2"/>
        <v>89583.81</v>
      </c>
      <c r="M20" s="164">
        <f>L20*100/'CD Ratio_3(i)'!F20</f>
        <v>12.635035963892921</v>
      </c>
      <c r="N20" s="162">
        <f t="shared" si="3"/>
        <v>0.38255547054322875</v>
      </c>
      <c r="O20" s="162">
        <f t="shared" si="4"/>
        <v>12.632845786236384</v>
      </c>
      <c r="P20" s="162">
        <f t="shared" si="5"/>
        <v>0.4272793223346259</v>
      </c>
      <c r="Q20" s="152"/>
      <c r="R20" s="152"/>
      <c r="S20" s="152"/>
      <c r="T20" s="152"/>
      <c r="U20" s="152"/>
    </row>
    <row r="21" spans="1:21" ht="13.5" customHeight="1" x14ac:dyDescent="0.2">
      <c r="A21" s="138">
        <v>15</v>
      </c>
      <c r="B21" s="126" t="s">
        <v>24</v>
      </c>
      <c r="C21" s="136">
        <v>76</v>
      </c>
      <c r="D21" s="136">
        <v>113.13435250000001</v>
      </c>
      <c r="E21" s="136">
        <v>74</v>
      </c>
      <c r="F21" s="136">
        <v>65.932541299999997</v>
      </c>
      <c r="G21" s="136">
        <v>0</v>
      </c>
      <c r="H21" s="136">
        <v>0</v>
      </c>
      <c r="I21" s="136">
        <v>4</v>
      </c>
      <c r="J21" s="136">
        <v>25.409678799999998</v>
      </c>
      <c r="K21" s="136">
        <f t="shared" si="1"/>
        <v>80</v>
      </c>
      <c r="L21" s="136">
        <f t="shared" si="2"/>
        <v>138.5440313</v>
      </c>
      <c r="M21" s="164">
        <f>L21*100/'CD Ratio_3(i)'!F21</f>
        <v>9.2486002202937261</v>
      </c>
      <c r="N21" s="162">
        <f t="shared" si="3"/>
        <v>97.368421052631575</v>
      </c>
      <c r="O21" s="162">
        <f t="shared" si="4"/>
        <v>58.278091351607806</v>
      </c>
      <c r="P21" s="162">
        <f t="shared" si="5"/>
        <v>1.73180039125</v>
      </c>
      <c r="Q21" s="152"/>
      <c r="R21" s="152"/>
      <c r="S21" s="152"/>
      <c r="T21" s="152"/>
      <c r="U21" s="152"/>
    </row>
    <row r="22" spans="1:21" ht="13.5" customHeight="1" x14ac:dyDescent="0.2">
      <c r="A22" s="138">
        <v>16</v>
      </c>
      <c r="B22" s="126" t="s">
        <v>25</v>
      </c>
      <c r="C22" s="136">
        <v>21</v>
      </c>
      <c r="D22" s="136">
        <v>16</v>
      </c>
      <c r="E22" s="136">
        <v>0</v>
      </c>
      <c r="F22" s="136">
        <v>0</v>
      </c>
      <c r="G22" s="136">
        <v>7</v>
      </c>
      <c r="H22" s="136">
        <v>230.75</v>
      </c>
      <c r="I22" s="136">
        <v>77</v>
      </c>
      <c r="J22" s="136">
        <v>2050</v>
      </c>
      <c r="K22" s="136">
        <f t="shared" si="1"/>
        <v>105</v>
      </c>
      <c r="L22" s="136">
        <f t="shared" si="2"/>
        <v>2296.75</v>
      </c>
      <c r="M22" s="164">
        <f>L22*100/'CD Ratio_3(i)'!F22</f>
        <v>16.885285191676566</v>
      </c>
      <c r="N22" s="162">
        <f t="shared" si="3"/>
        <v>0</v>
      </c>
      <c r="O22" s="162">
        <f t="shared" si="4"/>
        <v>0</v>
      </c>
      <c r="P22" s="162">
        <f t="shared" si="5"/>
        <v>21.873809523809523</v>
      </c>
      <c r="Q22" s="152"/>
      <c r="R22" s="152"/>
      <c r="S22" s="152"/>
      <c r="T22" s="152"/>
      <c r="U22" s="152"/>
    </row>
    <row r="23" spans="1:21" ht="12.75" customHeight="1" x14ac:dyDescent="0.2">
      <c r="A23" s="138">
        <v>17</v>
      </c>
      <c r="B23" s="126" t="s">
        <v>26</v>
      </c>
      <c r="C23" s="136">
        <v>72571</v>
      </c>
      <c r="D23" s="136">
        <v>61485</v>
      </c>
      <c r="E23" s="136">
        <v>12122</v>
      </c>
      <c r="F23" s="136">
        <v>42627</v>
      </c>
      <c r="G23" s="136">
        <v>1</v>
      </c>
      <c r="H23" s="136">
        <v>38</v>
      </c>
      <c r="I23" s="136">
        <v>35</v>
      </c>
      <c r="J23" s="136">
        <v>688</v>
      </c>
      <c r="K23" s="136">
        <f t="shared" si="1"/>
        <v>72607</v>
      </c>
      <c r="L23" s="136">
        <f t="shared" si="2"/>
        <v>62211</v>
      </c>
      <c r="M23" s="164">
        <f>L23*100/'CD Ratio_3(i)'!F23</f>
        <v>54.346040953246209</v>
      </c>
      <c r="N23" s="162">
        <f t="shared" si="3"/>
        <v>16.70364195064144</v>
      </c>
      <c r="O23" s="162">
        <f t="shared" si="4"/>
        <v>69.329104659673092</v>
      </c>
      <c r="P23" s="162">
        <f t="shared" si="5"/>
        <v>0.8568182131199471</v>
      </c>
      <c r="Q23" s="152"/>
      <c r="R23" s="152"/>
      <c r="S23" s="152"/>
      <c r="T23" s="152"/>
      <c r="U23" s="152"/>
    </row>
    <row r="24" spans="1:21" ht="13.5" customHeight="1" x14ac:dyDescent="0.2">
      <c r="A24" s="138">
        <v>18</v>
      </c>
      <c r="B24" s="126" t="s">
        <v>27</v>
      </c>
      <c r="C24" s="136">
        <v>0</v>
      </c>
      <c r="D24" s="136">
        <v>0</v>
      </c>
      <c r="E24" s="136">
        <v>0</v>
      </c>
      <c r="F24" s="136">
        <v>0</v>
      </c>
      <c r="G24" s="136">
        <v>0</v>
      </c>
      <c r="H24" s="136">
        <v>0</v>
      </c>
      <c r="I24" s="136">
        <v>5</v>
      </c>
      <c r="J24" s="136">
        <v>29</v>
      </c>
      <c r="K24" s="136">
        <f t="shared" si="1"/>
        <v>5</v>
      </c>
      <c r="L24" s="136">
        <f t="shared" si="2"/>
        <v>29</v>
      </c>
      <c r="M24" s="164">
        <f>L24*100/'CD Ratio_3(i)'!F24</f>
        <v>6.4159292035398234</v>
      </c>
      <c r="N24" s="162" t="e">
        <f t="shared" si="3"/>
        <v>#DIV/0!</v>
      </c>
      <c r="O24" s="162" t="e">
        <f t="shared" si="4"/>
        <v>#DIV/0!</v>
      </c>
      <c r="P24" s="162">
        <f t="shared" si="5"/>
        <v>5.8</v>
      </c>
      <c r="Q24" s="152"/>
      <c r="R24" s="152"/>
      <c r="S24" s="152"/>
      <c r="T24" s="152"/>
      <c r="U24" s="152"/>
    </row>
    <row r="25" spans="1:21" ht="13.5" customHeight="1" x14ac:dyDescent="0.2">
      <c r="A25" s="138">
        <v>19</v>
      </c>
      <c r="B25" s="126" t="s">
        <v>28</v>
      </c>
      <c r="C25" s="136">
        <v>9035</v>
      </c>
      <c r="D25" s="136">
        <v>15718</v>
      </c>
      <c r="E25" s="136">
        <v>8855</v>
      </c>
      <c r="F25" s="136">
        <v>15046</v>
      </c>
      <c r="G25" s="136">
        <v>4</v>
      </c>
      <c r="H25" s="136">
        <v>2175</v>
      </c>
      <c r="I25" s="136">
        <v>10</v>
      </c>
      <c r="J25" s="136">
        <v>956</v>
      </c>
      <c r="K25" s="136">
        <f t="shared" si="1"/>
        <v>9049</v>
      </c>
      <c r="L25" s="136">
        <f t="shared" si="2"/>
        <v>18849</v>
      </c>
      <c r="M25" s="164">
        <f>L25*100/'CD Ratio_3(i)'!F25</f>
        <v>29.165828523682052</v>
      </c>
      <c r="N25" s="162">
        <f t="shared" si="3"/>
        <v>98.007747648035419</v>
      </c>
      <c r="O25" s="162">
        <f t="shared" si="4"/>
        <v>95.724646901641435</v>
      </c>
      <c r="P25" s="162">
        <f t="shared" si="5"/>
        <v>2.0829925958669464</v>
      </c>
      <c r="Q25" s="152"/>
      <c r="R25" s="152"/>
      <c r="S25" s="152"/>
      <c r="T25" s="152"/>
      <c r="U25" s="152"/>
    </row>
    <row r="26" spans="1:21" ht="13.5" customHeight="1" x14ac:dyDescent="0.2">
      <c r="A26" s="138">
        <v>20</v>
      </c>
      <c r="B26" s="126" t="s">
        <v>29</v>
      </c>
      <c r="C26" s="136">
        <v>298813</v>
      </c>
      <c r="D26" s="136">
        <v>533991.55000000005</v>
      </c>
      <c r="E26" s="136">
        <v>54499</v>
      </c>
      <c r="F26" s="136">
        <v>296703.31</v>
      </c>
      <c r="G26" s="136">
        <v>207</v>
      </c>
      <c r="H26" s="136">
        <v>5613.27</v>
      </c>
      <c r="I26" s="136">
        <v>1145</v>
      </c>
      <c r="J26" s="136">
        <v>102011.96</v>
      </c>
      <c r="K26" s="136">
        <f t="shared" si="1"/>
        <v>300165</v>
      </c>
      <c r="L26" s="136">
        <f t="shared" si="2"/>
        <v>641616.78</v>
      </c>
      <c r="M26" s="164">
        <f>L26*100/'CD Ratio_3(i)'!F26</f>
        <v>23.742175157830825</v>
      </c>
      <c r="N26" s="162">
        <f t="shared" si="3"/>
        <v>18.238496986409562</v>
      </c>
      <c r="O26" s="162">
        <f t="shared" si="4"/>
        <v>55.563296834940552</v>
      </c>
      <c r="P26" s="162">
        <f t="shared" si="5"/>
        <v>2.1375469491779522</v>
      </c>
      <c r="Q26" s="152"/>
      <c r="R26" s="152"/>
      <c r="S26" s="152"/>
      <c r="T26" s="152"/>
      <c r="U26" s="152"/>
    </row>
    <row r="27" spans="1:21" ht="13.5" customHeight="1" x14ac:dyDescent="0.2">
      <c r="A27" s="138">
        <v>21</v>
      </c>
      <c r="B27" s="126" t="s">
        <v>30</v>
      </c>
      <c r="C27" s="136">
        <v>139792</v>
      </c>
      <c r="D27" s="136">
        <v>513450</v>
      </c>
      <c r="E27" s="136">
        <v>72971</v>
      </c>
      <c r="F27" s="136">
        <v>405002</v>
      </c>
      <c r="G27" s="136">
        <v>30</v>
      </c>
      <c r="H27" s="136">
        <v>160</v>
      </c>
      <c r="I27" s="136">
        <v>286</v>
      </c>
      <c r="J27" s="136">
        <v>41760</v>
      </c>
      <c r="K27" s="136">
        <f t="shared" si="1"/>
        <v>140108</v>
      </c>
      <c r="L27" s="136">
        <f t="shared" si="2"/>
        <v>555370</v>
      </c>
      <c r="M27" s="164">
        <f>L27*100/'CD Ratio_3(i)'!F27</f>
        <v>23.97746072927168</v>
      </c>
      <c r="N27" s="162">
        <f t="shared" si="3"/>
        <v>52.199696692228457</v>
      </c>
      <c r="O27" s="162">
        <f t="shared" si="4"/>
        <v>78.878566559548148</v>
      </c>
      <c r="P27" s="162">
        <f t="shared" si="5"/>
        <v>3.9638707282953152</v>
      </c>
      <c r="Q27" s="152"/>
      <c r="R27" s="152"/>
      <c r="S27" s="152"/>
      <c r="T27" s="152"/>
      <c r="U27" s="152"/>
    </row>
    <row r="28" spans="1:21" ht="13.5" customHeight="1" x14ac:dyDescent="0.2">
      <c r="A28" s="138">
        <v>22</v>
      </c>
      <c r="B28" s="126" t="s">
        <v>31</v>
      </c>
      <c r="C28" s="136">
        <v>27799</v>
      </c>
      <c r="D28" s="136">
        <v>60596.4</v>
      </c>
      <c r="E28" s="136">
        <v>25075</v>
      </c>
      <c r="F28" s="136">
        <v>56329</v>
      </c>
      <c r="G28" s="136">
        <v>48</v>
      </c>
      <c r="H28" s="136">
        <v>2459</v>
      </c>
      <c r="I28" s="136">
        <v>667</v>
      </c>
      <c r="J28" s="136">
        <v>6640</v>
      </c>
      <c r="K28" s="136">
        <f t="shared" si="1"/>
        <v>28514</v>
      </c>
      <c r="L28" s="136">
        <f t="shared" si="2"/>
        <v>69695.399999999994</v>
      </c>
      <c r="M28" s="164">
        <f>L28*100/'CD Ratio_3(i)'!F28</f>
        <v>20.796154397020906</v>
      </c>
      <c r="N28" s="162">
        <f t="shared" si="3"/>
        <v>90.201086370013314</v>
      </c>
      <c r="O28" s="162">
        <f t="shared" si="4"/>
        <v>92.95766745219187</v>
      </c>
      <c r="P28" s="162">
        <f t="shared" si="5"/>
        <v>2.4442519464122885</v>
      </c>
      <c r="Q28" s="152"/>
      <c r="R28" s="152"/>
      <c r="S28" s="152"/>
      <c r="T28" s="152"/>
      <c r="U28" s="152"/>
    </row>
    <row r="29" spans="1:21" ht="13.5" customHeight="1" x14ac:dyDescent="0.2">
      <c r="A29" s="138">
        <v>23</v>
      </c>
      <c r="B29" s="126" t="s">
        <v>32</v>
      </c>
      <c r="C29" s="136">
        <v>157687</v>
      </c>
      <c r="D29" s="136">
        <v>74660</v>
      </c>
      <c r="E29" s="136">
        <v>2578</v>
      </c>
      <c r="F29" s="136">
        <v>24228</v>
      </c>
      <c r="G29" s="136">
        <v>1</v>
      </c>
      <c r="H29" s="136">
        <v>105</v>
      </c>
      <c r="I29" s="136">
        <v>112</v>
      </c>
      <c r="J29" s="136">
        <v>6515</v>
      </c>
      <c r="K29" s="136">
        <f t="shared" si="1"/>
        <v>157800</v>
      </c>
      <c r="L29" s="136">
        <f t="shared" si="2"/>
        <v>81280</v>
      </c>
      <c r="M29" s="164">
        <f>L29*100/'CD Ratio_3(i)'!F29</f>
        <v>22.028353917160597</v>
      </c>
      <c r="N29" s="162">
        <f t="shared" si="3"/>
        <v>1.6348842961055763</v>
      </c>
      <c r="O29" s="162">
        <f t="shared" si="4"/>
        <v>32.451111706402358</v>
      </c>
      <c r="P29" s="162">
        <f t="shared" si="5"/>
        <v>0.51508238276299112</v>
      </c>
      <c r="Q29" s="152"/>
      <c r="R29" s="152"/>
      <c r="S29" s="152"/>
      <c r="T29" s="152"/>
      <c r="U29" s="152"/>
    </row>
    <row r="30" spans="1:21" ht="13.5" customHeight="1" x14ac:dyDescent="0.2">
      <c r="A30" s="138">
        <v>24</v>
      </c>
      <c r="B30" s="126" t="s">
        <v>33</v>
      </c>
      <c r="C30" s="136">
        <v>440221</v>
      </c>
      <c r="D30" s="136">
        <v>269400</v>
      </c>
      <c r="E30" s="136">
        <v>6174</v>
      </c>
      <c r="F30" s="136">
        <v>59146</v>
      </c>
      <c r="G30" s="136">
        <v>4</v>
      </c>
      <c r="H30" s="136">
        <v>223</v>
      </c>
      <c r="I30" s="136">
        <v>7</v>
      </c>
      <c r="J30" s="136">
        <v>628</v>
      </c>
      <c r="K30" s="136">
        <f t="shared" si="1"/>
        <v>440232</v>
      </c>
      <c r="L30" s="136">
        <f t="shared" si="2"/>
        <v>270251</v>
      </c>
      <c r="M30" s="164">
        <f>L30*100/'CD Ratio_3(i)'!F30</f>
        <v>42.410675053042574</v>
      </c>
      <c r="N30" s="162">
        <f t="shared" si="3"/>
        <v>1.4024773920371814</v>
      </c>
      <c r="O30" s="162">
        <f t="shared" si="4"/>
        <v>21.954714179658499</v>
      </c>
      <c r="P30" s="162">
        <f t="shared" si="5"/>
        <v>0.61388313434734409</v>
      </c>
      <c r="Q30" s="152"/>
      <c r="R30" s="152"/>
      <c r="S30" s="152"/>
      <c r="T30" s="152"/>
      <c r="U30" s="152"/>
    </row>
    <row r="31" spans="1:21" ht="13.5" customHeight="1" x14ac:dyDescent="0.2">
      <c r="A31" s="138">
        <v>25</v>
      </c>
      <c r="B31" s="126" t="s">
        <v>34</v>
      </c>
      <c r="C31" s="136">
        <v>0</v>
      </c>
      <c r="D31" s="136">
        <v>0</v>
      </c>
      <c r="E31" s="136">
        <v>1</v>
      </c>
      <c r="F31" s="136">
        <v>61</v>
      </c>
      <c r="G31" s="136">
        <v>0</v>
      </c>
      <c r="H31" s="136">
        <v>0</v>
      </c>
      <c r="I31" s="136">
        <v>312</v>
      </c>
      <c r="J31" s="136">
        <v>1188</v>
      </c>
      <c r="K31" s="136">
        <f t="shared" si="1"/>
        <v>312</v>
      </c>
      <c r="L31" s="136">
        <f t="shared" si="2"/>
        <v>1188</v>
      </c>
      <c r="M31" s="164">
        <f>L31*100/'CD Ratio_3(i)'!F31</f>
        <v>28.702585165498913</v>
      </c>
      <c r="N31" s="162" t="e">
        <f t="shared" si="3"/>
        <v>#DIV/0!</v>
      </c>
      <c r="O31" s="162" t="e">
        <f t="shared" si="4"/>
        <v>#DIV/0!</v>
      </c>
      <c r="P31" s="162">
        <f t="shared" si="5"/>
        <v>3.8076923076923075</v>
      </c>
      <c r="Q31" s="152"/>
      <c r="R31" s="152"/>
      <c r="S31" s="152"/>
      <c r="T31" s="152"/>
      <c r="U31" s="152"/>
    </row>
    <row r="32" spans="1:21" ht="13.5" customHeight="1" x14ac:dyDescent="0.2">
      <c r="A32" s="138">
        <v>26</v>
      </c>
      <c r="B32" s="126" t="s">
        <v>35</v>
      </c>
      <c r="C32" s="136">
        <v>651</v>
      </c>
      <c r="D32" s="136">
        <v>4088.8158815999996</v>
      </c>
      <c r="E32" s="136">
        <v>584</v>
      </c>
      <c r="F32" s="136">
        <v>2395.3916758999999</v>
      </c>
      <c r="G32" s="136">
        <v>52</v>
      </c>
      <c r="H32" s="136">
        <v>4945.9533085000003</v>
      </c>
      <c r="I32" s="136">
        <v>389</v>
      </c>
      <c r="J32" s="136">
        <v>4476.2661268999991</v>
      </c>
      <c r="K32" s="136">
        <f t="shared" si="1"/>
        <v>1092</v>
      </c>
      <c r="L32" s="136">
        <f t="shared" si="2"/>
        <v>13511.035316999998</v>
      </c>
      <c r="M32" s="164">
        <f>L32*100/'CD Ratio_3(i)'!F32</f>
        <v>32.242829603379143</v>
      </c>
      <c r="N32" s="162">
        <f t="shared" si="3"/>
        <v>89.70814132104455</v>
      </c>
      <c r="O32" s="162">
        <f t="shared" si="4"/>
        <v>58.583994615151425</v>
      </c>
      <c r="P32" s="162">
        <f t="shared" si="5"/>
        <v>12.372742964285713</v>
      </c>
      <c r="Q32" s="152"/>
      <c r="R32" s="152"/>
      <c r="S32" s="152"/>
      <c r="T32" s="152"/>
      <c r="U32" s="152"/>
    </row>
    <row r="33" spans="1:21" ht="13.5" customHeight="1" x14ac:dyDescent="0.2">
      <c r="A33" s="138">
        <v>27</v>
      </c>
      <c r="B33" s="126" t="s">
        <v>36</v>
      </c>
      <c r="C33" s="136">
        <v>15</v>
      </c>
      <c r="D33" s="136">
        <v>100.47</v>
      </c>
      <c r="E33" s="136">
        <v>1</v>
      </c>
      <c r="F33" s="136">
        <v>79.319999999999993</v>
      </c>
      <c r="G33" s="136">
        <v>0</v>
      </c>
      <c r="H33" s="136">
        <v>0</v>
      </c>
      <c r="I33" s="136">
        <v>46</v>
      </c>
      <c r="J33" s="136">
        <v>1032.47</v>
      </c>
      <c r="K33" s="136">
        <f t="shared" si="1"/>
        <v>61</v>
      </c>
      <c r="L33" s="136">
        <f t="shared" si="2"/>
        <v>1132.94</v>
      </c>
      <c r="M33" s="164">
        <f>L33*100/'CD Ratio_3(i)'!F33</f>
        <v>14.243077975238613</v>
      </c>
      <c r="N33" s="162">
        <f t="shared" si="3"/>
        <v>6.666666666666667</v>
      </c>
      <c r="O33" s="162">
        <f t="shared" si="4"/>
        <v>78.948939982084198</v>
      </c>
      <c r="P33" s="162">
        <f t="shared" si="5"/>
        <v>18.572786885245904</v>
      </c>
      <c r="Q33" s="152"/>
      <c r="R33" s="152"/>
      <c r="S33" s="152"/>
      <c r="T33" s="152"/>
      <c r="U33" s="152"/>
    </row>
    <row r="34" spans="1:21" ht="13.5" customHeight="1" x14ac:dyDescent="0.2">
      <c r="A34" s="138">
        <v>28</v>
      </c>
      <c r="B34" s="126" t="s">
        <v>37</v>
      </c>
      <c r="C34" s="136">
        <v>139548</v>
      </c>
      <c r="D34" s="136">
        <v>179754.42</v>
      </c>
      <c r="E34" s="136">
        <v>1625</v>
      </c>
      <c r="F34" s="136">
        <v>1433.46</v>
      </c>
      <c r="G34" s="136">
        <v>91</v>
      </c>
      <c r="H34" s="136">
        <v>8619.94</v>
      </c>
      <c r="I34" s="136">
        <v>520</v>
      </c>
      <c r="J34" s="136">
        <v>65338.5</v>
      </c>
      <c r="K34" s="136">
        <f t="shared" si="1"/>
        <v>140159</v>
      </c>
      <c r="L34" s="136">
        <f t="shared" si="2"/>
        <v>253712.86000000002</v>
      </c>
      <c r="M34" s="164">
        <f>L34*100/'CD Ratio_3(i)'!F34</f>
        <v>39.240908638509254</v>
      </c>
      <c r="N34" s="162">
        <f t="shared" si="3"/>
        <v>1.1644738727892912</v>
      </c>
      <c r="O34" s="162">
        <f t="shared" si="4"/>
        <v>0.79745466064200254</v>
      </c>
      <c r="P34" s="162">
        <f t="shared" si="5"/>
        <v>1.8101788682853046</v>
      </c>
      <c r="Q34" s="152"/>
      <c r="R34" s="152"/>
      <c r="S34" s="152"/>
      <c r="T34" s="152"/>
      <c r="U34" s="152"/>
    </row>
    <row r="35" spans="1:21" ht="13.5" customHeight="1" x14ac:dyDescent="0.2">
      <c r="A35" s="138">
        <v>29</v>
      </c>
      <c r="B35" s="126" t="s">
        <v>38</v>
      </c>
      <c r="C35" s="136">
        <v>59</v>
      </c>
      <c r="D35" s="136">
        <v>584.14087719999998</v>
      </c>
      <c r="E35" s="136">
        <v>1</v>
      </c>
      <c r="F35" s="136">
        <v>0.64773999999999998</v>
      </c>
      <c r="G35" s="136">
        <v>2</v>
      </c>
      <c r="H35" s="136">
        <v>18.9031199</v>
      </c>
      <c r="I35" s="136">
        <v>5</v>
      </c>
      <c r="J35" s="136">
        <v>55.457234999999997</v>
      </c>
      <c r="K35" s="136">
        <f t="shared" si="1"/>
        <v>66</v>
      </c>
      <c r="L35" s="136">
        <f t="shared" si="2"/>
        <v>658.50123209999992</v>
      </c>
      <c r="M35" s="164">
        <f>L35*100/'CD Ratio_3(i)'!F35</f>
        <v>12.552444378574149</v>
      </c>
      <c r="N35" s="162">
        <f t="shared" si="3"/>
        <v>1.6949152542372881</v>
      </c>
      <c r="O35" s="162">
        <f t="shared" si="4"/>
        <v>0.11088763435027074</v>
      </c>
      <c r="P35" s="162">
        <f t="shared" si="5"/>
        <v>9.9772913954545448</v>
      </c>
      <c r="Q35" s="152"/>
      <c r="R35" s="152"/>
      <c r="S35" s="152"/>
      <c r="T35" s="152"/>
      <c r="U35" s="152"/>
    </row>
    <row r="36" spans="1:21" ht="13.5" customHeight="1" x14ac:dyDescent="0.2">
      <c r="A36" s="138">
        <v>30</v>
      </c>
      <c r="B36" s="126" t="s">
        <v>39</v>
      </c>
      <c r="C36" s="136">
        <v>135149</v>
      </c>
      <c r="D36" s="136">
        <v>49748</v>
      </c>
      <c r="E36" s="136">
        <v>4853</v>
      </c>
      <c r="F36" s="136">
        <v>15431</v>
      </c>
      <c r="G36" s="136">
        <v>1</v>
      </c>
      <c r="H36" s="136">
        <v>88</v>
      </c>
      <c r="I36" s="136">
        <v>17</v>
      </c>
      <c r="J36" s="136">
        <v>1990</v>
      </c>
      <c r="K36" s="136">
        <f t="shared" si="1"/>
        <v>135167</v>
      </c>
      <c r="L36" s="136">
        <f t="shared" si="2"/>
        <v>51826</v>
      </c>
      <c r="M36" s="164">
        <f>L36*100/'CD Ratio_3(i)'!F36</f>
        <v>63.767010360016734</v>
      </c>
      <c r="N36" s="162">
        <f t="shared" si="3"/>
        <v>3.5908515786280328</v>
      </c>
      <c r="O36" s="162">
        <f t="shared" si="4"/>
        <v>31.018332395272171</v>
      </c>
      <c r="P36" s="162">
        <f t="shared" si="5"/>
        <v>0.38342198909497138</v>
      </c>
      <c r="Q36" s="152"/>
      <c r="R36" s="152"/>
      <c r="S36" s="152"/>
      <c r="T36" s="152"/>
      <c r="U36" s="152"/>
    </row>
    <row r="37" spans="1:21" ht="13.5" customHeight="1" x14ac:dyDescent="0.2">
      <c r="A37" s="138">
        <v>31</v>
      </c>
      <c r="B37" s="126" t="s">
        <v>40</v>
      </c>
      <c r="C37" s="136">
        <v>309</v>
      </c>
      <c r="D37" s="136">
        <v>667.98809340000003</v>
      </c>
      <c r="E37" s="136">
        <v>0</v>
      </c>
      <c r="F37" s="136">
        <v>0</v>
      </c>
      <c r="G37" s="136">
        <v>5</v>
      </c>
      <c r="H37" s="136">
        <v>94.144080899999992</v>
      </c>
      <c r="I37" s="136">
        <v>55</v>
      </c>
      <c r="J37" s="136">
        <v>681.96651750000001</v>
      </c>
      <c r="K37" s="136">
        <f t="shared" si="1"/>
        <v>369</v>
      </c>
      <c r="L37" s="136">
        <f t="shared" si="2"/>
        <v>1444.0986917999999</v>
      </c>
      <c r="M37" s="164">
        <f>L37*100/'CD Ratio_3(i)'!F37</f>
        <v>17.945802060395177</v>
      </c>
      <c r="N37" s="162">
        <f t="shared" si="3"/>
        <v>0</v>
      </c>
      <c r="O37" s="162">
        <f t="shared" si="4"/>
        <v>0</v>
      </c>
      <c r="P37" s="162">
        <f t="shared" si="5"/>
        <v>3.9135465902439019</v>
      </c>
      <c r="Q37" s="152"/>
      <c r="R37" s="152"/>
      <c r="S37" s="152"/>
      <c r="T37" s="152"/>
      <c r="U37" s="152"/>
    </row>
    <row r="38" spans="1:21" ht="13.5" customHeight="1" x14ac:dyDescent="0.2">
      <c r="A38" s="138">
        <v>32</v>
      </c>
      <c r="B38" s="126" t="s">
        <v>41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f t="shared" si="1"/>
        <v>0</v>
      </c>
      <c r="L38" s="136">
        <f t="shared" si="2"/>
        <v>0</v>
      </c>
      <c r="M38" s="164" t="e">
        <f>L38*100/'CD Ratio_3(i)'!F38</f>
        <v>#DIV/0!</v>
      </c>
      <c r="N38" s="162" t="e">
        <f t="shared" si="3"/>
        <v>#DIV/0!</v>
      </c>
      <c r="O38" s="162" t="e">
        <f t="shared" si="4"/>
        <v>#DIV/0!</v>
      </c>
      <c r="P38" s="162" t="e">
        <f t="shared" si="5"/>
        <v>#DIV/0!</v>
      </c>
      <c r="Q38" s="152"/>
      <c r="R38" s="152"/>
      <c r="S38" s="152"/>
      <c r="T38" s="152"/>
      <c r="U38" s="152"/>
    </row>
    <row r="39" spans="1:21" ht="13.5" customHeight="1" x14ac:dyDescent="0.2">
      <c r="A39" s="138">
        <v>33</v>
      </c>
      <c r="B39" s="126" t="s">
        <v>42</v>
      </c>
      <c r="C39" s="136">
        <v>361</v>
      </c>
      <c r="D39" s="136">
        <v>573.04999999999995</v>
      </c>
      <c r="E39" s="136">
        <v>361</v>
      </c>
      <c r="F39" s="136">
        <v>573.04999999999995</v>
      </c>
      <c r="G39" s="136">
        <v>0</v>
      </c>
      <c r="H39" s="136">
        <v>0</v>
      </c>
      <c r="I39" s="136">
        <v>0</v>
      </c>
      <c r="J39" s="136">
        <v>0</v>
      </c>
      <c r="K39" s="136">
        <f t="shared" si="1"/>
        <v>361</v>
      </c>
      <c r="L39" s="136">
        <f t="shared" si="2"/>
        <v>573.04999999999995</v>
      </c>
      <c r="M39" s="164">
        <f>L39*100/'CD Ratio_3(i)'!F39</f>
        <v>10.859266333905619</v>
      </c>
      <c r="N39" s="162">
        <f t="shared" si="3"/>
        <v>100</v>
      </c>
      <c r="O39" s="162">
        <f t="shared" si="4"/>
        <v>100</v>
      </c>
      <c r="P39" s="162">
        <f t="shared" si="5"/>
        <v>1.5873961218836563</v>
      </c>
      <c r="Q39" s="152"/>
      <c r="R39" s="152"/>
      <c r="S39" s="152"/>
      <c r="T39" s="152"/>
      <c r="U39" s="152"/>
    </row>
    <row r="40" spans="1:21" ht="13.5" customHeight="1" x14ac:dyDescent="0.2">
      <c r="A40" s="138">
        <v>34</v>
      </c>
      <c r="B40" s="126" t="s">
        <v>43</v>
      </c>
      <c r="C40" s="136">
        <v>106555</v>
      </c>
      <c r="D40" s="136">
        <v>35543</v>
      </c>
      <c r="E40" s="136">
        <v>1649</v>
      </c>
      <c r="F40" s="136">
        <v>7494</v>
      </c>
      <c r="G40" s="136">
        <v>4</v>
      </c>
      <c r="H40" s="136">
        <v>393</v>
      </c>
      <c r="I40" s="136">
        <v>96</v>
      </c>
      <c r="J40" s="136">
        <v>31473</v>
      </c>
      <c r="K40" s="136">
        <f t="shared" si="1"/>
        <v>106655</v>
      </c>
      <c r="L40" s="136">
        <f t="shared" si="2"/>
        <v>67409</v>
      </c>
      <c r="M40" s="164">
        <f>L40*100/'CD Ratio_3(i)'!F40</f>
        <v>24.29844892780287</v>
      </c>
      <c r="N40" s="162">
        <f t="shared" si="3"/>
        <v>1.547557599361832</v>
      </c>
      <c r="O40" s="162">
        <f t="shared" si="4"/>
        <v>21.084320400641477</v>
      </c>
      <c r="P40" s="162">
        <f t="shared" si="5"/>
        <v>0.63202850311752845</v>
      </c>
      <c r="Q40" s="152"/>
      <c r="R40" s="152"/>
      <c r="S40" s="152"/>
      <c r="T40" s="152"/>
      <c r="U40" s="152"/>
    </row>
    <row r="41" spans="1:21" s="168" customFormat="1" ht="13.5" customHeight="1" x14ac:dyDescent="0.2">
      <c r="A41" s="143"/>
      <c r="B41" s="127" t="s">
        <v>44</v>
      </c>
      <c r="C41" s="144">
        <f t="shared" ref="C41:L41" si="7">SUM(C19:C40)</f>
        <v>1780915</v>
      </c>
      <c r="D41" s="144">
        <f t="shared" si="7"/>
        <v>2149531.7692046999</v>
      </c>
      <c r="E41" s="144">
        <f t="shared" si="7"/>
        <v>231278</v>
      </c>
      <c r="F41" s="144">
        <f t="shared" si="7"/>
        <v>1107712.9319571999</v>
      </c>
      <c r="G41" s="144">
        <f t="shared" si="7"/>
        <v>1796</v>
      </c>
      <c r="H41" s="144">
        <f t="shared" si="7"/>
        <v>31625.020509300004</v>
      </c>
      <c r="I41" s="144">
        <f t="shared" si="7"/>
        <v>56979</v>
      </c>
      <c r="J41" s="144">
        <f t="shared" si="7"/>
        <v>358564.07955819997</v>
      </c>
      <c r="K41" s="144">
        <f t="shared" si="7"/>
        <v>1839690</v>
      </c>
      <c r="L41" s="144">
        <f t="shared" si="7"/>
        <v>2539720.8692721999</v>
      </c>
      <c r="M41" s="165">
        <f>L41*100/'CD Ratio_3(i)'!F41</f>
        <v>26.365597033924292</v>
      </c>
      <c r="N41" s="162">
        <f t="shared" si="3"/>
        <v>12.986470437949032</v>
      </c>
      <c r="O41" s="162">
        <f t="shared" si="4"/>
        <v>51.532754613207693</v>
      </c>
      <c r="P41" s="162">
        <f t="shared" si="5"/>
        <v>1.3805156680050443</v>
      </c>
      <c r="Q41" s="159"/>
      <c r="R41" s="159"/>
      <c r="S41" s="159"/>
      <c r="T41" s="159"/>
      <c r="U41" s="159"/>
    </row>
    <row r="42" spans="1:21" s="168" customFormat="1" ht="13.5" customHeight="1" x14ac:dyDescent="0.2">
      <c r="A42" s="143"/>
      <c r="B42" s="127" t="s">
        <v>45</v>
      </c>
      <c r="C42" s="144">
        <f t="shared" ref="C42:L42" si="8">C41+C18</f>
        <v>4029140</v>
      </c>
      <c r="D42" s="144">
        <f t="shared" si="8"/>
        <v>6879549.0092047006</v>
      </c>
      <c r="E42" s="144">
        <f t="shared" si="8"/>
        <v>2145864</v>
      </c>
      <c r="F42" s="144">
        <f t="shared" si="8"/>
        <v>5197485.8319571996</v>
      </c>
      <c r="G42" s="144">
        <f t="shared" si="8"/>
        <v>7420</v>
      </c>
      <c r="H42" s="144">
        <f t="shared" si="8"/>
        <v>182656.16050929998</v>
      </c>
      <c r="I42" s="144">
        <f t="shared" si="8"/>
        <v>97513</v>
      </c>
      <c r="J42" s="144">
        <f t="shared" si="8"/>
        <v>845230.66955820005</v>
      </c>
      <c r="K42" s="144">
        <f t="shared" si="8"/>
        <v>4134073</v>
      </c>
      <c r="L42" s="144">
        <f t="shared" si="8"/>
        <v>7907435.8392722011</v>
      </c>
      <c r="M42" s="165">
        <f>L42*100/'CD Ratio_3(i)'!F42</f>
        <v>25.29815331891206</v>
      </c>
      <c r="N42" s="162">
        <f t="shared" si="3"/>
        <v>53.258611018728566</v>
      </c>
      <c r="O42" s="162">
        <f t="shared" si="4"/>
        <v>75.549804572989686</v>
      </c>
      <c r="P42" s="162">
        <f t="shared" si="5"/>
        <v>1.9127470267874325</v>
      </c>
      <c r="Q42" s="159"/>
      <c r="R42" s="159"/>
      <c r="S42" s="159"/>
      <c r="T42" s="159"/>
      <c r="U42" s="159"/>
    </row>
    <row r="43" spans="1:21" ht="13.5" customHeight="1" x14ac:dyDescent="0.2">
      <c r="A43" s="138">
        <v>35</v>
      </c>
      <c r="B43" s="126" t="s">
        <v>46</v>
      </c>
      <c r="C43" s="136">
        <v>186334</v>
      </c>
      <c r="D43" s="136">
        <v>194888</v>
      </c>
      <c r="E43" s="136">
        <v>173800</v>
      </c>
      <c r="F43" s="136">
        <v>184762</v>
      </c>
      <c r="G43" s="136">
        <v>84</v>
      </c>
      <c r="H43" s="136">
        <v>3626</v>
      </c>
      <c r="I43" s="136">
        <v>495</v>
      </c>
      <c r="J43" s="136">
        <v>542</v>
      </c>
      <c r="K43" s="136">
        <f t="shared" si="1"/>
        <v>186913</v>
      </c>
      <c r="L43" s="136">
        <f t="shared" si="2"/>
        <v>199056</v>
      </c>
      <c r="M43" s="164">
        <f>L43*100/'CD Ratio_3(i)'!F43</f>
        <v>64.085302838598764</v>
      </c>
      <c r="N43" s="162">
        <f t="shared" si="3"/>
        <v>93.273369326048922</v>
      </c>
      <c r="O43" s="162">
        <f t="shared" si="4"/>
        <v>94.804195230080865</v>
      </c>
      <c r="P43" s="162">
        <f t="shared" si="5"/>
        <v>1.0649660537255301</v>
      </c>
      <c r="Q43" s="152"/>
      <c r="R43" s="152"/>
      <c r="S43" s="152"/>
      <c r="T43" s="152"/>
      <c r="U43" s="152"/>
    </row>
    <row r="44" spans="1:21" ht="13.5" customHeight="1" x14ac:dyDescent="0.2">
      <c r="A44" s="138">
        <v>36</v>
      </c>
      <c r="B44" s="126" t="s">
        <v>47</v>
      </c>
      <c r="C44" s="136">
        <v>383016</v>
      </c>
      <c r="D44" s="136">
        <v>689258.89</v>
      </c>
      <c r="E44" s="136">
        <v>359854</v>
      </c>
      <c r="F44" s="136">
        <v>628713.94999999995</v>
      </c>
      <c r="G44" s="136">
        <v>119</v>
      </c>
      <c r="H44" s="136">
        <v>7301.41</v>
      </c>
      <c r="I44" s="136">
        <v>149</v>
      </c>
      <c r="J44" s="136">
        <v>1245.6199999999999</v>
      </c>
      <c r="K44" s="136">
        <f t="shared" si="1"/>
        <v>383284</v>
      </c>
      <c r="L44" s="136">
        <f t="shared" si="2"/>
        <v>697805.92</v>
      </c>
      <c r="M44" s="164">
        <f>L44*100/'CD Ratio_3(i)'!F44</f>
        <v>58.472704736420681</v>
      </c>
      <c r="N44" s="162">
        <f t="shared" si="3"/>
        <v>93.952733045094718</v>
      </c>
      <c r="O44" s="162">
        <f t="shared" si="4"/>
        <v>91.215936293545653</v>
      </c>
      <c r="P44" s="162">
        <f t="shared" si="5"/>
        <v>1.8205975725571639</v>
      </c>
      <c r="Q44" s="152"/>
      <c r="R44" s="152"/>
      <c r="S44" s="152"/>
      <c r="T44" s="152"/>
      <c r="U44" s="152"/>
    </row>
    <row r="45" spans="1:21" s="168" customFormat="1" ht="13.5" customHeight="1" x14ac:dyDescent="0.2">
      <c r="A45" s="143"/>
      <c r="B45" s="127" t="s">
        <v>48</v>
      </c>
      <c r="C45" s="144">
        <f t="shared" ref="C45:L45" si="9">SUM(C43:C44)</f>
        <v>569350</v>
      </c>
      <c r="D45" s="144">
        <f t="shared" si="9"/>
        <v>884146.89</v>
      </c>
      <c r="E45" s="144">
        <f t="shared" si="9"/>
        <v>533654</v>
      </c>
      <c r="F45" s="144">
        <f t="shared" si="9"/>
        <v>813475.95</v>
      </c>
      <c r="G45" s="144">
        <f t="shared" si="9"/>
        <v>203</v>
      </c>
      <c r="H45" s="144">
        <f t="shared" si="9"/>
        <v>10927.41</v>
      </c>
      <c r="I45" s="144">
        <f t="shared" si="9"/>
        <v>644</v>
      </c>
      <c r="J45" s="144">
        <f t="shared" si="9"/>
        <v>1787.62</v>
      </c>
      <c r="K45" s="144">
        <f t="shared" si="9"/>
        <v>570197</v>
      </c>
      <c r="L45" s="144">
        <f t="shared" si="9"/>
        <v>896861.92</v>
      </c>
      <c r="M45" s="165">
        <f>L45*100/'CD Ratio_3(i)'!F45</f>
        <v>59.631838051428844</v>
      </c>
      <c r="N45" s="162">
        <f t="shared" si="3"/>
        <v>93.730394309300081</v>
      </c>
      <c r="O45" s="162">
        <f t="shared" si="4"/>
        <v>92.00687795214661</v>
      </c>
      <c r="P45" s="162">
        <f t="shared" si="5"/>
        <v>1.5728983491670423</v>
      </c>
      <c r="Q45" s="159"/>
      <c r="R45" s="159"/>
      <c r="S45" s="159"/>
      <c r="T45" s="159"/>
      <c r="U45" s="159"/>
    </row>
    <row r="46" spans="1:21" ht="13.5" customHeight="1" x14ac:dyDescent="0.2">
      <c r="A46" s="138">
        <v>37</v>
      </c>
      <c r="B46" s="126" t="s">
        <v>49</v>
      </c>
      <c r="C46" s="136">
        <v>3979551</v>
      </c>
      <c r="D46" s="136">
        <v>3558475</v>
      </c>
      <c r="E46" s="136">
        <v>3870562</v>
      </c>
      <c r="F46" s="136">
        <v>3523742</v>
      </c>
      <c r="G46" s="136">
        <v>0</v>
      </c>
      <c r="H46" s="136">
        <v>0</v>
      </c>
      <c r="I46" s="136">
        <v>0</v>
      </c>
      <c r="J46" s="136">
        <v>0</v>
      </c>
      <c r="K46" s="136">
        <f t="shared" si="1"/>
        <v>3979551</v>
      </c>
      <c r="L46" s="136">
        <f t="shared" si="2"/>
        <v>3558475</v>
      </c>
      <c r="M46" s="164">
        <f>L46*100/'CD Ratio_3(i)'!F46</f>
        <v>87.606040120081559</v>
      </c>
      <c r="N46" s="162">
        <f t="shared" si="3"/>
        <v>97.261273947739326</v>
      </c>
      <c r="O46" s="162">
        <f t="shared" si="4"/>
        <v>99.023935815201739</v>
      </c>
      <c r="P46" s="162">
        <f t="shared" si="5"/>
        <v>0.8941900732017255</v>
      </c>
      <c r="Q46" s="152"/>
      <c r="R46" s="152"/>
      <c r="S46" s="152"/>
      <c r="T46" s="152"/>
      <c r="U46" s="152"/>
    </row>
    <row r="47" spans="1:21" s="168" customFormat="1" ht="13.5" customHeight="1" x14ac:dyDescent="0.2">
      <c r="A47" s="143"/>
      <c r="B47" s="127" t="s">
        <v>50</v>
      </c>
      <c r="C47" s="144">
        <f t="shared" ref="C47:L47" si="10">C46</f>
        <v>3979551</v>
      </c>
      <c r="D47" s="144">
        <f t="shared" si="10"/>
        <v>3558475</v>
      </c>
      <c r="E47" s="144">
        <f t="shared" si="10"/>
        <v>3870562</v>
      </c>
      <c r="F47" s="144">
        <f t="shared" si="10"/>
        <v>3523742</v>
      </c>
      <c r="G47" s="144">
        <f t="shared" si="10"/>
        <v>0</v>
      </c>
      <c r="H47" s="144">
        <f t="shared" si="10"/>
        <v>0</v>
      </c>
      <c r="I47" s="144">
        <f t="shared" si="10"/>
        <v>0</v>
      </c>
      <c r="J47" s="144">
        <f t="shared" si="10"/>
        <v>0</v>
      </c>
      <c r="K47" s="144">
        <f t="shared" si="10"/>
        <v>3979551</v>
      </c>
      <c r="L47" s="144">
        <f t="shared" si="10"/>
        <v>3558475</v>
      </c>
      <c r="M47" s="165">
        <f>L47*100/'CD Ratio_3(i)'!F47</f>
        <v>87.606040120081559</v>
      </c>
      <c r="N47" s="162">
        <f t="shared" si="3"/>
        <v>97.261273947739326</v>
      </c>
      <c r="O47" s="162">
        <f t="shared" si="4"/>
        <v>99.023935815201739</v>
      </c>
      <c r="P47" s="162">
        <f t="shared" si="5"/>
        <v>0.8941900732017255</v>
      </c>
      <c r="Q47" s="159"/>
      <c r="R47" s="159"/>
      <c r="S47" s="159"/>
      <c r="T47" s="159"/>
      <c r="U47" s="159"/>
    </row>
    <row r="48" spans="1:21" ht="13.5" customHeight="1" x14ac:dyDescent="0.2">
      <c r="A48" s="138">
        <v>38</v>
      </c>
      <c r="B48" s="126" t="s">
        <v>51</v>
      </c>
      <c r="C48" s="136">
        <v>39231</v>
      </c>
      <c r="D48" s="136">
        <v>119352.87</v>
      </c>
      <c r="E48" s="136">
        <v>0</v>
      </c>
      <c r="F48" s="136">
        <v>0</v>
      </c>
      <c r="G48" s="136">
        <v>86</v>
      </c>
      <c r="H48" s="136">
        <v>3592.96</v>
      </c>
      <c r="I48" s="136">
        <v>2438</v>
      </c>
      <c r="J48" s="136">
        <v>27808.799999999999</v>
      </c>
      <c r="K48" s="136">
        <f t="shared" si="1"/>
        <v>41755</v>
      </c>
      <c r="L48" s="136">
        <f t="shared" si="2"/>
        <v>150754.63</v>
      </c>
      <c r="M48" s="164">
        <f>L48*100/'CD Ratio_3(i)'!F48</f>
        <v>22.031446552921061</v>
      </c>
      <c r="N48" s="162">
        <f t="shared" si="3"/>
        <v>0</v>
      </c>
      <c r="O48" s="162">
        <f t="shared" si="4"/>
        <v>0</v>
      </c>
      <c r="P48" s="162">
        <f t="shared" si="5"/>
        <v>3.610456951263322</v>
      </c>
      <c r="Q48" s="166"/>
      <c r="R48" s="166"/>
      <c r="S48" s="166"/>
      <c r="T48" s="166"/>
      <c r="U48" s="166"/>
    </row>
    <row r="49" spans="1:21" ht="13.5" customHeight="1" x14ac:dyDescent="0.2">
      <c r="A49" s="138">
        <v>39</v>
      </c>
      <c r="B49" s="126" t="s">
        <v>52</v>
      </c>
      <c r="C49" s="136">
        <v>22842</v>
      </c>
      <c r="D49" s="136">
        <v>8142</v>
      </c>
      <c r="E49" s="136">
        <v>0</v>
      </c>
      <c r="F49" s="136">
        <v>0</v>
      </c>
      <c r="G49" s="136">
        <v>0</v>
      </c>
      <c r="H49" s="136">
        <v>0</v>
      </c>
      <c r="I49" s="136">
        <v>0</v>
      </c>
      <c r="J49" s="136">
        <v>0</v>
      </c>
      <c r="K49" s="136">
        <f t="shared" si="1"/>
        <v>22842</v>
      </c>
      <c r="L49" s="136">
        <f t="shared" si="2"/>
        <v>8142</v>
      </c>
      <c r="M49" s="164">
        <f>L49*100/'CD Ratio_3(i)'!F49</f>
        <v>13.879276545693196</v>
      </c>
      <c r="N49" s="162">
        <f t="shared" si="3"/>
        <v>0</v>
      </c>
      <c r="O49" s="162">
        <f t="shared" si="4"/>
        <v>0</v>
      </c>
      <c r="P49" s="162">
        <f t="shared" si="5"/>
        <v>0.35644864722878905</v>
      </c>
      <c r="Q49" s="152"/>
      <c r="R49" s="152"/>
      <c r="S49" s="152"/>
      <c r="T49" s="152"/>
      <c r="U49" s="152"/>
    </row>
    <row r="50" spans="1:21" ht="13.5" customHeight="1" x14ac:dyDescent="0.2">
      <c r="A50" s="138">
        <v>40</v>
      </c>
      <c r="B50" s="126" t="s">
        <v>53</v>
      </c>
      <c r="C50" s="136">
        <v>5</v>
      </c>
      <c r="D50" s="136">
        <v>5.19</v>
      </c>
      <c r="E50" s="136">
        <v>5</v>
      </c>
      <c r="F50" s="136">
        <v>5.19</v>
      </c>
      <c r="G50" s="136">
        <v>358</v>
      </c>
      <c r="H50" s="136">
        <v>54.32</v>
      </c>
      <c r="I50" s="136">
        <v>130946</v>
      </c>
      <c r="J50" s="136">
        <v>36908.879999999997</v>
      </c>
      <c r="K50" s="136">
        <f t="shared" si="1"/>
        <v>131309</v>
      </c>
      <c r="L50" s="136">
        <f t="shared" si="2"/>
        <v>36968.39</v>
      </c>
      <c r="M50" s="164">
        <f>L50*100/'CD Ratio_3(i)'!F50</f>
        <v>45.324634515139536</v>
      </c>
      <c r="N50" s="162">
        <f t="shared" si="3"/>
        <v>100</v>
      </c>
      <c r="O50" s="162">
        <f t="shared" si="4"/>
        <v>99.999999999999986</v>
      </c>
      <c r="P50" s="162">
        <f t="shared" si="5"/>
        <v>0.28153736606020913</v>
      </c>
      <c r="Q50" s="152"/>
      <c r="R50" s="152"/>
      <c r="S50" s="152"/>
      <c r="T50" s="152"/>
      <c r="U50" s="152"/>
    </row>
    <row r="51" spans="1:21" ht="13.5" customHeight="1" x14ac:dyDescent="0.2">
      <c r="A51" s="138">
        <v>41</v>
      </c>
      <c r="B51" s="126" t="s">
        <v>54</v>
      </c>
      <c r="C51" s="136">
        <v>152667</v>
      </c>
      <c r="D51" s="136">
        <v>32433.94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f t="shared" si="1"/>
        <v>152667</v>
      </c>
      <c r="L51" s="136">
        <f t="shared" si="2"/>
        <v>32433.94</v>
      </c>
      <c r="M51" s="164">
        <f>L51*100/'CD Ratio_3(i)'!F51</f>
        <v>51.295484616228912</v>
      </c>
      <c r="N51" s="162">
        <f t="shared" si="3"/>
        <v>0</v>
      </c>
      <c r="O51" s="162">
        <f t="shared" si="4"/>
        <v>0</v>
      </c>
      <c r="P51" s="162">
        <f t="shared" si="5"/>
        <v>0.21244892478400701</v>
      </c>
      <c r="Q51" s="152"/>
      <c r="R51" s="152"/>
      <c r="S51" s="152"/>
      <c r="T51" s="152"/>
      <c r="U51" s="152"/>
    </row>
    <row r="52" spans="1:21" ht="13.5" customHeight="1" x14ac:dyDescent="0.2">
      <c r="A52" s="138">
        <v>42</v>
      </c>
      <c r="B52" s="126" t="s">
        <v>55</v>
      </c>
      <c r="C52" s="136">
        <v>89636</v>
      </c>
      <c r="D52" s="136">
        <v>28045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f t="shared" si="1"/>
        <v>89636</v>
      </c>
      <c r="L52" s="136">
        <f t="shared" si="2"/>
        <v>28045</v>
      </c>
      <c r="M52" s="164">
        <f>L52*100/'CD Ratio_3(i)'!F52</f>
        <v>27.650155775525494</v>
      </c>
      <c r="N52" s="162">
        <f t="shared" si="3"/>
        <v>0</v>
      </c>
      <c r="O52" s="162">
        <f t="shared" si="4"/>
        <v>0</v>
      </c>
      <c r="P52" s="162">
        <f t="shared" si="5"/>
        <v>0.31287652282565043</v>
      </c>
      <c r="Q52" s="152"/>
      <c r="R52" s="152"/>
      <c r="S52" s="152"/>
      <c r="T52" s="152"/>
      <c r="U52" s="152"/>
    </row>
    <row r="53" spans="1:21" ht="13.5" customHeight="1" x14ac:dyDescent="0.2">
      <c r="A53" s="138">
        <v>43</v>
      </c>
      <c r="B53" s="126" t="s">
        <v>56</v>
      </c>
      <c r="C53" s="136">
        <v>53498</v>
      </c>
      <c r="D53" s="136">
        <v>11968.56</v>
      </c>
      <c r="E53" s="136">
        <v>0</v>
      </c>
      <c r="F53" s="136">
        <v>0</v>
      </c>
      <c r="G53" s="136">
        <v>103</v>
      </c>
      <c r="H53" s="136">
        <v>21.47</v>
      </c>
      <c r="I53" s="136">
        <v>4470</v>
      </c>
      <c r="J53" s="136">
        <v>1004.37</v>
      </c>
      <c r="K53" s="136">
        <f t="shared" si="1"/>
        <v>58071</v>
      </c>
      <c r="L53" s="136">
        <f t="shared" si="2"/>
        <v>12994.4</v>
      </c>
      <c r="M53" s="164">
        <f>L53*100/'CD Ratio_3(i)'!F53</f>
        <v>40.934954048038023</v>
      </c>
      <c r="N53" s="162">
        <f t="shared" si="3"/>
        <v>0</v>
      </c>
      <c r="O53" s="162">
        <f t="shared" si="4"/>
        <v>0</v>
      </c>
      <c r="P53" s="162">
        <f t="shared" si="5"/>
        <v>0.22376745707840401</v>
      </c>
      <c r="Q53" s="152"/>
      <c r="R53" s="152"/>
      <c r="S53" s="152"/>
      <c r="T53" s="152"/>
      <c r="U53" s="152"/>
    </row>
    <row r="54" spans="1:21" ht="13.5" customHeight="1" x14ac:dyDescent="0.2">
      <c r="A54" s="138">
        <v>44</v>
      </c>
      <c r="B54" s="126" t="s">
        <v>57</v>
      </c>
      <c r="C54" s="136">
        <v>38812</v>
      </c>
      <c r="D54" s="136">
        <v>9953.66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f t="shared" si="1"/>
        <v>38812</v>
      </c>
      <c r="L54" s="136">
        <f t="shared" si="2"/>
        <v>9953.66</v>
      </c>
      <c r="M54" s="164">
        <f>L54*100/'CD Ratio_3(i)'!F54</f>
        <v>38.928380908876164</v>
      </c>
      <c r="N54" s="162">
        <f t="shared" si="3"/>
        <v>0</v>
      </c>
      <c r="O54" s="162">
        <f t="shared" si="4"/>
        <v>0</v>
      </c>
      <c r="P54" s="162">
        <f t="shared" si="5"/>
        <v>0.25645831186231061</v>
      </c>
      <c r="Q54" s="152"/>
      <c r="R54" s="152"/>
      <c r="S54" s="152"/>
      <c r="T54" s="152"/>
      <c r="U54" s="152"/>
    </row>
    <row r="55" spans="1:21" ht="13.5" customHeight="1" x14ac:dyDescent="0.2">
      <c r="A55" s="138">
        <v>45</v>
      </c>
      <c r="B55" s="126" t="s">
        <v>58</v>
      </c>
      <c r="C55" s="136">
        <v>29080</v>
      </c>
      <c r="D55" s="136">
        <v>7134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f t="shared" si="1"/>
        <v>29080</v>
      </c>
      <c r="L55" s="136">
        <f t="shared" si="2"/>
        <v>7134</v>
      </c>
      <c r="M55" s="164">
        <f>L55*100/'CD Ratio_3(i)'!F55</f>
        <v>20.314368699812061</v>
      </c>
      <c r="N55" s="162">
        <f t="shared" si="3"/>
        <v>0</v>
      </c>
      <c r="O55" s="162">
        <f t="shared" si="4"/>
        <v>0</v>
      </c>
      <c r="P55" s="162">
        <f t="shared" si="5"/>
        <v>0.24532324621733151</v>
      </c>
      <c r="Q55" s="152"/>
      <c r="R55" s="152"/>
      <c r="S55" s="152"/>
      <c r="T55" s="152"/>
      <c r="U55" s="152"/>
    </row>
    <row r="56" spans="1:21" s="168" customFormat="1" ht="13.5" customHeight="1" x14ac:dyDescent="0.2">
      <c r="A56" s="143"/>
      <c r="B56" s="127" t="s">
        <v>59</v>
      </c>
      <c r="C56" s="144">
        <f t="shared" ref="C56:L56" si="11">SUM(C48:C55)</f>
        <v>425771</v>
      </c>
      <c r="D56" s="144">
        <f t="shared" si="11"/>
        <v>217035.22</v>
      </c>
      <c r="E56" s="144">
        <f t="shared" si="11"/>
        <v>5</v>
      </c>
      <c r="F56" s="144">
        <f t="shared" si="11"/>
        <v>5.19</v>
      </c>
      <c r="G56" s="144">
        <f t="shared" si="11"/>
        <v>547</v>
      </c>
      <c r="H56" s="144">
        <f t="shared" si="11"/>
        <v>3668.75</v>
      </c>
      <c r="I56" s="144">
        <f t="shared" si="11"/>
        <v>137854</v>
      </c>
      <c r="J56" s="144">
        <f t="shared" si="11"/>
        <v>65722.049999999988</v>
      </c>
      <c r="K56" s="144">
        <f t="shared" si="11"/>
        <v>564172</v>
      </c>
      <c r="L56" s="144">
        <f t="shared" si="11"/>
        <v>286426.02</v>
      </c>
      <c r="M56" s="165">
        <f>L56*100/'CD Ratio_3(i)'!F56</f>
        <v>26.482048207742409</v>
      </c>
      <c r="N56" s="162">
        <f t="shared" si="3"/>
        <v>1.1743401969603379E-3</v>
      </c>
      <c r="O56" s="162">
        <f t="shared" si="4"/>
        <v>2.3913169484657834E-3</v>
      </c>
      <c r="P56" s="162">
        <f t="shared" si="5"/>
        <v>0.50769272491367889</v>
      </c>
      <c r="Q56" s="159"/>
      <c r="R56" s="159"/>
      <c r="S56" s="159"/>
      <c r="T56" s="159"/>
      <c r="U56" s="159"/>
    </row>
    <row r="57" spans="1:21" s="168" customFormat="1" ht="13.5" customHeight="1" x14ac:dyDescent="0.2">
      <c r="A57" s="143"/>
      <c r="B57" s="127" t="s">
        <v>7</v>
      </c>
      <c r="C57" s="144">
        <f t="shared" ref="C57:L57" si="12">C56+C47+C45+C42</f>
        <v>9003812</v>
      </c>
      <c r="D57" s="144">
        <f t="shared" si="12"/>
        <v>11539206.1192047</v>
      </c>
      <c r="E57" s="144">
        <f t="shared" si="12"/>
        <v>6550085</v>
      </c>
      <c r="F57" s="144">
        <f t="shared" si="12"/>
        <v>9534708.9719571993</v>
      </c>
      <c r="G57" s="144">
        <f t="shared" si="12"/>
        <v>8170</v>
      </c>
      <c r="H57" s="144">
        <f t="shared" si="12"/>
        <v>197252.32050929999</v>
      </c>
      <c r="I57" s="144">
        <f t="shared" si="12"/>
        <v>236011</v>
      </c>
      <c r="J57" s="144">
        <f t="shared" si="12"/>
        <v>912740.33955819998</v>
      </c>
      <c r="K57" s="144">
        <f t="shared" si="12"/>
        <v>9247993</v>
      </c>
      <c r="L57" s="144">
        <f t="shared" si="12"/>
        <v>12649198.779272202</v>
      </c>
      <c r="M57" s="165">
        <f>L57*100/'CD Ratio_3(i)'!F57</f>
        <v>33.371268789436208</v>
      </c>
      <c r="N57" s="162">
        <f t="shared" si="3"/>
        <v>72.747909441023424</v>
      </c>
      <c r="O57" s="162">
        <f t="shared" si="4"/>
        <v>82.628812359011278</v>
      </c>
      <c r="P57" s="162">
        <f t="shared" si="5"/>
        <v>1.3677777199087631</v>
      </c>
      <c r="Q57" s="159"/>
      <c r="R57" s="159"/>
      <c r="S57" s="159"/>
      <c r="T57" s="159"/>
      <c r="U57" s="159"/>
    </row>
    <row r="58" spans="1:21" ht="13.5" customHeight="1" x14ac:dyDescent="0.2">
      <c r="A58" s="86"/>
      <c r="B58" s="84"/>
      <c r="C58" s="152"/>
      <c r="D58" s="152"/>
      <c r="E58" s="152"/>
      <c r="F58" s="153"/>
      <c r="G58" s="153" t="s">
        <v>62</v>
      </c>
      <c r="H58" s="152"/>
      <c r="I58" s="152"/>
      <c r="J58" s="152"/>
      <c r="K58" s="152"/>
      <c r="L58" s="152"/>
      <c r="M58" s="162"/>
      <c r="N58" s="162"/>
      <c r="O58" s="162"/>
      <c r="P58" s="162" t="e">
        <f t="shared" si="5"/>
        <v>#DIV/0!</v>
      </c>
      <c r="Q58" s="152"/>
      <c r="R58" s="152"/>
      <c r="S58" s="152"/>
      <c r="T58" s="152"/>
      <c r="U58" s="152"/>
    </row>
    <row r="59" spans="1:21" ht="13.5" customHeight="1" x14ac:dyDescent="0.2">
      <c r="A59" s="86"/>
      <c r="B59" s="84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62"/>
      <c r="O59" s="162"/>
      <c r="P59" s="162"/>
      <c r="Q59" s="152"/>
      <c r="R59" s="152"/>
      <c r="S59" s="152"/>
      <c r="T59" s="152"/>
      <c r="U59" s="152"/>
    </row>
    <row r="60" spans="1:21" ht="13.5" customHeight="1" x14ac:dyDescent="0.2">
      <c r="A60" s="86"/>
      <c r="B60" s="84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62"/>
      <c r="N60" s="162"/>
      <c r="O60" s="162"/>
      <c r="P60" s="162"/>
      <c r="Q60" s="152"/>
      <c r="R60" s="152"/>
      <c r="S60" s="152"/>
      <c r="T60" s="152"/>
      <c r="U60" s="152"/>
    </row>
    <row r="61" spans="1:21" ht="13.5" customHeight="1" x14ac:dyDescent="0.2">
      <c r="A61" s="86"/>
      <c r="B61" s="84"/>
      <c r="C61" s="152"/>
      <c r="D61" s="152"/>
      <c r="E61" s="152"/>
      <c r="F61" s="152"/>
      <c r="G61" s="152"/>
      <c r="H61" s="152"/>
      <c r="I61" s="152"/>
      <c r="J61" s="152"/>
      <c r="K61" s="152"/>
      <c r="L61" s="162"/>
      <c r="M61" s="162"/>
      <c r="N61" s="162"/>
      <c r="O61" s="162"/>
      <c r="P61" s="162"/>
      <c r="Q61" s="152"/>
      <c r="R61" s="152"/>
      <c r="S61" s="152"/>
      <c r="T61" s="152"/>
      <c r="U61" s="152"/>
    </row>
    <row r="62" spans="1:21" ht="13.5" customHeight="1" x14ac:dyDescent="0.2">
      <c r="A62" s="86"/>
      <c r="B62" s="84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62"/>
      <c r="N62" s="162"/>
      <c r="O62" s="162"/>
      <c r="P62" s="162"/>
      <c r="Q62" s="152"/>
      <c r="R62" s="152"/>
      <c r="S62" s="152"/>
      <c r="T62" s="152"/>
      <c r="U62" s="152"/>
    </row>
    <row r="63" spans="1:21" ht="13.5" customHeight="1" x14ac:dyDescent="0.2">
      <c r="A63" s="86"/>
      <c r="B63" s="84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62"/>
      <c r="N63" s="162"/>
      <c r="O63" s="162"/>
      <c r="P63" s="162"/>
      <c r="Q63" s="152"/>
      <c r="R63" s="152"/>
      <c r="S63" s="152"/>
      <c r="T63" s="152"/>
      <c r="U63" s="152"/>
    </row>
    <row r="64" spans="1:21" ht="13.5" customHeight="1" x14ac:dyDescent="0.2">
      <c r="A64" s="86"/>
      <c r="B64" s="84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62"/>
      <c r="N64" s="162"/>
      <c r="O64" s="162"/>
      <c r="P64" s="162"/>
      <c r="Q64" s="152"/>
      <c r="R64" s="152"/>
      <c r="S64" s="152"/>
      <c r="T64" s="152"/>
      <c r="U64" s="152"/>
    </row>
    <row r="65" spans="1:21" ht="13.5" customHeight="1" x14ac:dyDescent="0.2">
      <c r="A65" s="86"/>
      <c r="B65" s="84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62"/>
      <c r="N65" s="162"/>
      <c r="O65" s="162"/>
      <c r="P65" s="162"/>
      <c r="Q65" s="152"/>
      <c r="R65" s="152"/>
      <c r="S65" s="152"/>
      <c r="T65" s="152"/>
      <c r="U65" s="152"/>
    </row>
    <row r="66" spans="1:21" ht="13.5" customHeight="1" x14ac:dyDescent="0.2">
      <c r="A66" s="86"/>
      <c r="B66" s="84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62"/>
      <c r="N66" s="162"/>
      <c r="O66" s="162"/>
      <c r="P66" s="162"/>
      <c r="Q66" s="152"/>
      <c r="R66" s="152"/>
      <c r="S66" s="152"/>
      <c r="T66" s="152"/>
      <c r="U66" s="152"/>
    </row>
    <row r="67" spans="1:21" ht="13.5" customHeight="1" x14ac:dyDescent="0.2">
      <c r="A67" s="86"/>
      <c r="B67" s="84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62"/>
      <c r="N67" s="162"/>
      <c r="O67" s="162"/>
      <c r="P67" s="162"/>
      <c r="Q67" s="152"/>
      <c r="R67" s="152"/>
      <c r="S67" s="152"/>
      <c r="T67" s="152"/>
      <c r="U67" s="152"/>
    </row>
    <row r="68" spans="1:21" ht="13.5" customHeight="1" x14ac:dyDescent="0.2">
      <c r="A68" s="86"/>
      <c r="B68" s="84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62"/>
      <c r="N68" s="162"/>
      <c r="O68" s="162"/>
      <c r="P68" s="162"/>
      <c r="Q68" s="152"/>
      <c r="R68" s="152"/>
      <c r="S68" s="152"/>
      <c r="T68" s="152"/>
      <c r="U68" s="152"/>
    </row>
    <row r="69" spans="1:21" ht="13.5" customHeight="1" x14ac:dyDescent="0.2">
      <c r="A69" s="86"/>
      <c r="B69" s="84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62"/>
      <c r="N69" s="162"/>
      <c r="O69" s="162"/>
      <c r="P69" s="162"/>
      <c r="Q69" s="152"/>
      <c r="R69" s="152"/>
      <c r="S69" s="152"/>
      <c r="T69" s="152"/>
      <c r="U69" s="152"/>
    </row>
    <row r="70" spans="1:21" ht="13.5" customHeight="1" x14ac:dyDescent="0.2">
      <c r="A70" s="86"/>
      <c r="B70" s="84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62"/>
      <c r="N70" s="162"/>
      <c r="O70" s="162"/>
      <c r="P70" s="162"/>
      <c r="Q70" s="152"/>
      <c r="R70" s="152"/>
      <c r="S70" s="152"/>
      <c r="T70" s="152"/>
      <c r="U70" s="152"/>
    </row>
    <row r="71" spans="1:21" ht="13.5" customHeight="1" x14ac:dyDescent="0.2">
      <c r="A71" s="86"/>
      <c r="B71" s="84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62"/>
      <c r="N71" s="162"/>
      <c r="O71" s="162"/>
      <c r="P71" s="162"/>
      <c r="Q71" s="152"/>
      <c r="R71" s="152"/>
      <c r="S71" s="152"/>
      <c r="T71" s="152"/>
      <c r="U71" s="152"/>
    </row>
    <row r="72" spans="1:21" ht="13.5" customHeight="1" x14ac:dyDescent="0.2">
      <c r="A72" s="86"/>
      <c r="B72" s="84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62"/>
      <c r="N72" s="162"/>
      <c r="O72" s="162"/>
      <c r="P72" s="162"/>
      <c r="Q72" s="152"/>
      <c r="R72" s="152"/>
      <c r="S72" s="152"/>
      <c r="T72" s="152"/>
      <c r="U72" s="152"/>
    </row>
    <row r="73" spans="1:21" ht="13.5" customHeight="1" x14ac:dyDescent="0.2">
      <c r="A73" s="86"/>
      <c r="B73" s="84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62"/>
      <c r="N73" s="162"/>
      <c r="O73" s="162"/>
      <c r="P73" s="162"/>
      <c r="Q73" s="152"/>
      <c r="R73" s="152"/>
      <c r="S73" s="152"/>
      <c r="T73" s="152"/>
      <c r="U73" s="152"/>
    </row>
    <row r="74" spans="1:21" ht="13.5" customHeight="1" x14ac:dyDescent="0.2">
      <c r="A74" s="86"/>
      <c r="B74" s="84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62"/>
      <c r="N74" s="162"/>
      <c r="O74" s="162"/>
      <c r="P74" s="162"/>
      <c r="Q74" s="152"/>
      <c r="R74" s="152"/>
      <c r="S74" s="152"/>
      <c r="T74" s="152"/>
      <c r="U74" s="152"/>
    </row>
    <row r="75" spans="1:21" ht="13.5" customHeight="1" x14ac:dyDescent="0.2">
      <c r="A75" s="86"/>
      <c r="B75" s="84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62"/>
      <c r="N75" s="162"/>
      <c r="O75" s="162"/>
      <c r="P75" s="162"/>
      <c r="Q75" s="152"/>
      <c r="R75" s="152"/>
      <c r="S75" s="152"/>
      <c r="T75" s="152"/>
      <c r="U75" s="152"/>
    </row>
    <row r="76" spans="1:21" ht="13.5" customHeight="1" x14ac:dyDescent="0.2">
      <c r="A76" s="86"/>
      <c r="B76" s="84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62"/>
      <c r="N76" s="162"/>
      <c r="O76" s="162"/>
      <c r="P76" s="162"/>
      <c r="Q76" s="152"/>
      <c r="R76" s="152"/>
      <c r="S76" s="152"/>
      <c r="T76" s="152"/>
      <c r="U76" s="152"/>
    </row>
    <row r="77" spans="1:21" ht="13.5" customHeight="1" x14ac:dyDescent="0.2">
      <c r="A77" s="86"/>
      <c r="B77" s="84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62"/>
      <c r="N77" s="162"/>
      <c r="O77" s="162"/>
      <c r="P77" s="162"/>
      <c r="Q77" s="152"/>
      <c r="R77" s="152"/>
      <c r="S77" s="152"/>
      <c r="T77" s="152"/>
      <c r="U77" s="152"/>
    </row>
    <row r="78" spans="1:21" ht="13.5" customHeight="1" x14ac:dyDescent="0.2">
      <c r="A78" s="86"/>
      <c r="B78" s="84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62"/>
      <c r="N78" s="162"/>
      <c r="O78" s="162"/>
      <c r="P78" s="162"/>
      <c r="Q78" s="152"/>
      <c r="R78" s="152"/>
      <c r="S78" s="152"/>
      <c r="T78" s="152"/>
      <c r="U78" s="152"/>
    </row>
    <row r="79" spans="1:21" ht="13.5" customHeight="1" x14ac:dyDescent="0.2">
      <c r="A79" s="86"/>
      <c r="B79" s="84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62"/>
      <c r="N79" s="162"/>
      <c r="O79" s="162"/>
      <c r="P79" s="162"/>
      <c r="Q79" s="152"/>
      <c r="R79" s="152"/>
      <c r="S79" s="152"/>
      <c r="T79" s="152"/>
      <c r="U79" s="152"/>
    </row>
    <row r="80" spans="1:21" ht="13.5" customHeight="1" x14ac:dyDescent="0.2">
      <c r="A80" s="86"/>
      <c r="B80" s="84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62"/>
      <c r="N80" s="162"/>
      <c r="O80" s="162"/>
      <c r="P80" s="162"/>
      <c r="Q80" s="152"/>
      <c r="R80" s="152"/>
      <c r="S80" s="152"/>
      <c r="T80" s="152"/>
      <c r="U80" s="152"/>
    </row>
    <row r="81" spans="1:21" ht="13.5" customHeight="1" x14ac:dyDescent="0.2">
      <c r="A81" s="86"/>
      <c r="B81" s="84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62"/>
      <c r="N81" s="162"/>
      <c r="O81" s="162"/>
      <c r="P81" s="162"/>
      <c r="Q81" s="152"/>
      <c r="R81" s="152"/>
      <c r="S81" s="152"/>
      <c r="T81" s="152"/>
      <c r="U81" s="152"/>
    </row>
    <row r="82" spans="1:21" ht="13.5" customHeight="1" x14ac:dyDescent="0.2">
      <c r="A82" s="86"/>
      <c r="B82" s="84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62"/>
      <c r="N82" s="162"/>
      <c r="O82" s="162"/>
      <c r="P82" s="162"/>
      <c r="Q82" s="152"/>
      <c r="R82" s="152"/>
      <c r="S82" s="152"/>
      <c r="T82" s="152"/>
      <c r="U82" s="152"/>
    </row>
    <row r="83" spans="1:21" ht="13.5" customHeight="1" x14ac:dyDescent="0.2">
      <c r="A83" s="86"/>
      <c r="B83" s="84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62"/>
      <c r="N83" s="162"/>
      <c r="O83" s="162"/>
      <c r="P83" s="162"/>
      <c r="Q83" s="152"/>
      <c r="R83" s="152"/>
      <c r="S83" s="152"/>
      <c r="T83" s="152"/>
      <c r="U83" s="152"/>
    </row>
    <row r="84" spans="1:21" ht="13.5" customHeight="1" x14ac:dyDescent="0.2">
      <c r="A84" s="86"/>
      <c r="B84" s="84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62"/>
      <c r="N84" s="162"/>
      <c r="O84" s="162"/>
      <c r="P84" s="162"/>
      <c r="Q84" s="152"/>
      <c r="R84" s="152"/>
      <c r="S84" s="152"/>
      <c r="T84" s="152"/>
      <c r="U84" s="152"/>
    </row>
    <row r="85" spans="1:21" ht="13.5" customHeight="1" x14ac:dyDescent="0.2">
      <c r="A85" s="86"/>
      <c r="B85" s="84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62"/>
      <c r="N85" s="162"/>
      <c r="O85" s="162"/>
      <c r="P85" s="162"/>
      <c r="Q85" s="152"/>
      <c r="R85" s="152"/>
      <c r="S85" s="152"/>
      <c r="T85" s="152"/>
      <c r="U85" s="152"/>
    </row>
    <row r="86" spans="1:21" ht="13.5" customHeight="1" x14ac:dyDescent="0.2">
      <c r="A86" s="86"/>
      <c r="B86" s="84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62"/>
      <c r="N86" s="162"/>
      <c r="O86" s="162"/>
      <c r="P86" s="162"/>
      <c r="Q86" s="152"/>
      <c r="R86" s="152"/>
      <c r="S86" s="152"/>
      <c r="T86" s="152"/>
      <c r="U86" s="152"/>
    </row>
    <row r="87" spans="1:21" ht="13.5" customHeight="1" x14ac:dyDescent="0.2">
      <c r="A87" s="86"/>
      <c r="B87" s="84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62"/>
      <c r="N87" s="162"/>
      <c r="O87" s="162"/>
      <c r="P87" s="162"/>
      <c r="Q87" s="152"/>
      <c r="R87" s="152"/>
      <c r="S87" s="152"/>
      <c r="T87" s="152"/>
      <c r="U87" s="152"/>
    </row>
    <row r="88" spans="1:21" ht="13.5" customHeight="1" x14ac:dyDescent="0.2">
      <c r="A88" s="86"/>
      <c r="B88" s="84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62"/>
      <c r="N88" s="162"/>
      <c r="O88" s="162"/>
      <c r="P88" s="162"/>
      <c r="Q88" s="152"/>
      <c r="R88" s="152"/>
      <c r="S88" s="152"/>
      <c r="T88" s="152"/>
      <c r="U88" s="152"/>
    </row>
    <row r="89" spans="1:21" ht="13.5" customHeight="1" x14ac:dyDescent="0.2">
      <c r="A89" s="86"/>
      <c r="B89" s="84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62"/>
      <c r="N89" s="162"/>
      <c r="O89" s="162"/>
      <c r="P89" s="162"/>
      <c r="Q89" s="152"/>
      <c r="R89" s="152"/>
      <c r="S89" s="152"/>
      <c r="T89" s="152"/>
      <c r="U89" s="152"/>
    </row>
    <row r="90" spans="1:21" ht="13.5" customHeight="1" x14ac:dyDescent="0.2">
      <c r="A90" s="86"/>
      <c r="B90" s="84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62"/>
      <c r="N90" s="162"/>
      <c r="O90" s="162"/>
      <c r="P90" s="162"/>
      <c r="Q90" s="152"/>
      <c r="R90" s="152"/>
      <c r="S90" s="152"/>
      <c r="T90" s="152"/>
      <c r="U90" s="152"/>
    </row>
    <row r="91" spans="1:21" ht="13.5" customHeight="1" x14ac:dyDescent="0.2">
      <c r="A91" s="86"/>
      <c r="B91" s="84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62"/>
      <c r="N91" s="162"/>
      <c r="O91" s="162"/>
      <c r="P91" s="162"/>
      <c r="Q91" s="152"/>
      <c r="R91" s="152"/>
      <c r="S91" s="152"/>
      <c r="T91" s="152"/>
      <c r="U91" s="152"/>
    </row>
    <row r="92" spans="1:21" ht="13.5" customHeight="1" x14ac:dyDescent="0.2">
      <c r="A92" s="86"/>
      <c r="B92" s="84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62"/>
      <c r="N92" s="162"/>
      <c r="O92" s="162"/>
      <c r="P92" s="162"/>
      <c r="Q92" s="152"/>
      <c r="R92" s="152"/>
      <c r="S92" s="152"/>
      <c r="T92" s="152"/>
      <c r="U92" s="152"/>
    </row>
    <row r="93" spans="1:21" ht="13.5" customHeight="1" x14ac:dyDescent="0.2">
      <c r="A93" s="86"/>
      <c r="B93" s="84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62"/>
      <c r="N93" s="162"/>
      <c r="O93" s="162"/>
      <c r="P93" s="162"/>
      <c r="Q93" s="152"/>
      <c r="R93" s="152"/>
      <c r="S93" s="152"/>
      <c r="T93" s="152"/>
      <c r="U93" s="152"/>
    </row>
    <row r="94" spans="1:21" ht="13.5" customHeight="1" x14ac:dyDescent="0.2">
      <c r="A94" s="86"/>
      <c r="B94" s="84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62"/>
      <c r="N94" s="162"/>
      <c r="O94" s="162"/>
      <c r="P94" s="162"/>
      <c r="Q94" s="152"/>
      <c r="R94" s="152"/>
      <c r="S94" s="152"/>
      <c r="T94" s="152"/>
      <c r="U94" s="152"/>
    </row>
    <row r="95" spans="1:21" ht="13.5" customHeight="1" x14ac:dyDescent="0.2">
      <c r="A95" s="86"/>
      <c r="B95" s="84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62"/>
      <c r="N95" s="162"/>
      <c r="O95" s="162"/>
      <c r="P95" s="162"/>
      <c r="Q95" s="152"/>
      <c r="R95" s="152"/>
      <c r="S95" s="152"/>
      <c r="T95" s="152"/>
      <c r="U95" s="152"/>
    </row>
    <row r="96" spans="1:21" ht="13.5" customHeight="1" x14ac:dyDescent="0.2">
      <c r="A96" s="86"/>
      <c r="B96" s="84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62"/>
      <c r="N96" s="162"/>
      <c r="O96" s="162"/>
      <c r="P96" s="162"/>
      <c r="Q96" s="152"/>
      <c r="R96" s="152"/>
      <c r="S96" s="152"/>
      <c r="T96" s="152"/>
      <c r="U96" s="152"/>
    </row>
    <row r="97" spans="1:21" ht="13.5" customHeight="1" x14ac:dyDescent="0.2">
      <c r="A97" s="86"/>
      <c r="B97" s="84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62"/>
      <c r="N97" s="162"/>
      <c r="O97" s="162"/>
      <c r="P97" s="162"/>
      <c r="Q97" s="152"/>
      <c r="R97" s="152"/>
      <c r="S97" s="152"/>
      <c r="T97" s="152"/>
      <c r="U97" s="152"/>
    </row>
    <row r="98" spans="1:21" ht="13.5" customHeight="1" x14ac:dyDescent="0.2">
      <c r="A98" s="86"/>
      <c r="B98" s="84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62"/>
      <c r="N98" s="162"/>
      <c r="O98" s="162"/>
      <c r="P98" s="162"/>
      <c r="Q98" s="152"/>
      <c r="R98" s="152"/>
      <c r="S98" s="152"/>
      <c r="T98" s="152"/>
      <c r="U98" s="152"/>
    </row>
    <row r="99" spans="1:21" ht="13.5" customHeight="1" x14ac:dyDescent="0.2">
      <c r="A99" s="86"/>
      <c r="B99" s="84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62"/>
      <c r="N99" s="162"/>
      <c r="O99" s="162"/>
      <c r="P99" s="162"/>
      <c r="Q99" s="152"/>
      <c r="R99" s="152"/>
      <c r="S99" s="152"/>
      <c r="T99" s="152"/>
      <c r="U99" s="152"/>
    </row>
    <row r="100" spans="1:21" ht="13.5" customHeight="1" x14ac:dyDescent="0.2">
      <c r="A100" s="86"/>
      <c r="B100" s="8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62"/>
      <c r="N100" s="162"/>
      <c r="O100" s="162"/>
      <c r="P100" s="162"/>
      <c r="Q100" s="152"/>
      <c r="R100" s="152"/>
      <c r="S100" s="152"/>
      <c r="T100" s="152"/>
      <c r="U100" s="152"/>
    </row>
  </sheetData>
  <autoFilter ref="C5:L47"/>
  <mergeCells count="10">
    <mergeCell ref="I4:J4"/>
    <mergeCell ref="G4:H4"/>
    <mergeCell ref="K4:L4"/>
    <mergeCell ref="A1:M1"/>
    <mergeCell ref="M3:M5"/>
    <mergeCell ref="A3:A5"/>
    <mergeCell ref="B3:B5"/>
    <mergeCell ref="C3:L3"/>
    <mergeCell ref="C4:D4"/>
    <mergeCell ref="E4:F4"/>
  </mergeCells>
  <conditionalFormatting sqref="M6:M57">
    <cfRule type="cellIs" dxfId="34" priority="3" operator="greaterThan">
      <formula>100</formula>
    </cfRule>
    <cfRule type="cellIs" dxfId="33" priority="4" operator="greaterThan">
      <formula>100</formula>
    </cfRule>
  </conditionalFormatting>
  <conditionalFormatting sqref="N1:O100">
    <cfRule type="cellIs" dxfId="32" priority="5" operator="greaterThan">
      <formula>100</formula>
    </cfRule>
  </conditionalFormatting>
  <conditionalFormatting sqref="N1:O100">
    <cfRule type="cellIs" dxfId="31" priority="6" operator="greaterThan">
      <formula>100</formula>
    </cfRule>
  </conditionalFormatting>
  <conditionalFormatting sqref="P6:P58">
    <cfRule type="cellIs" dxfId="30" priority="7" operator="greaterThan">
      <formula>5</formula>
    </cfRule>
  </conditionalFormatting>
  <conditionalFormatting sqref="N1:O1048576">
    <cfRule type="cellIs" dxfId="29" priority="1" operator="greaterThan">
      <formula>100</formula>
    </cfRule>
    <cfRule type="cellIs" dxfId="28" priority="2" operator="greaterThan">
      <formula>100</formula>
    </cfRule>
  </conditionalFormatting>
  <pageMargins left="0.45" right="0.2" top="0.5" bottom="0.5" header="0" footer="0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zoomScaleNormal="100" workbookViewId="0">
      <pane xSplit="3" ySplit="5" topLeftCell="D9" activePane="bottomRight" state="frozen"/>
      <selection pane="topRight" activeCell="D1" sqref="D1"/>
      <selection pane="bottomLeft" activeCell="A6" sqref="A6"/>
      <selection pane="bottomRight" activeCell="P20" sqref="P20"/>
    </sheetView>
  </sheetViews>
  <sheetFormatPr defaultColWidth="14.42578125" defaultRowHeight="15" customHeight="1" x14ac:dyDescent="0.2"/>
  <cols>
    <col min="1" max="1" width="4.42578125" style="83" customWidth="1"/>
    <col min="2" max="2" width="25" style="83" customWidth="1"/>
    <col min="3" max="3" width="9.7109375" style="83" customWidth="1"/>
    <col min="4" max="4" width="9.85546875" style="83" customWidth="1"/>
    <col min="5" max="5" width="7.85546875" style="83" customWidth="1"/>
    <col min="6" max="6" width="9.42578125" style="83" customWidth="1"/>
    <col min="7" max="7" width="7.85546875" style="83" customWidth="1"/>
    <col min="8" max="8" width="9.42578125" style="83" customWidth="1"/>
    <col min="9" max="9" width="8.28515625" style="83" customWidth="1"/>
    <col min="10" max="10" width="7.140625" style="83" customWidth="1"/>
    <col min="11" max="11" width="7.85546875" style="83" customWidth="1"/>
    <col min="12" max="12" width="9.42578125" style="83" customWidth="1"/>
    <col min="13" max="13" width="9.140625" style="83" customWidth="1"/>
    <col min="14" max="14" width="9.42578125" style="83" customWidth="1"/>
    <col min="15" max="15" width="9" style="83" customWidth="1"/>
    <col min="16" max="16" width="6.85546875" style="176" customWidth="1"/>
    <col min="17" max="17" width="5.7109375" style="83" customWidth="1"/>
    <col min="18" max="16384" width="14.42578125" style="83"/>
  </cols>
  <sheetData>
    <row r="1" spans="1:17" ht="13.5" customHeight="1" x14ac:dyDescent="0.2">
      <c r="A1" s="406" t="s">
        <v>97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152"/>
      <c r="Q1" s="84"/>
    </row>
    <row r="2" spans="1:17" ht="13.5" customHeight="1" x14ac:dyDescent="0.2">
      <c r="A2" s="86"/>
      <c r="B2" s="101" t="s">
        <v>1013</v>
      </c>
      <c r="C2" s="152"/>
      <c r="D2" s="152"/>
      <c r="E2" s="152"/>
      <c r="F2" s="152"/>
      <c r="G2" s="152"/>
      <c r="H2" s="152"/>
      <c r="I2" s="152" t="s">
        <v>87</v>
      </c>
      <c r="J2" s="152"/>
      <c r="K2" s="152"/>
      <c r="L2" s="152" t="s">
        <v>98</v>
      </c>
      <c r="M2" s="152"/>
      <c r="N2" s="152"/>
      <c r="O2" s="162"/>
      <c r="P2" s="152"/>
      <c r="Q2" s="84"/>
    </row>
    <row r="3" spans="1:17" ht="24.75" customHeight="1" x14ac:dyDescent="0.2">
      <c r="A3" s="408" t="s">
        <v>2</v>
      </c>
      <c r="B3" s="408" t="s">
        <v>89</v>
      </c>
      <c r="C3" s="381" t="s">
        <v>1015</v>
      </c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398"/>
      <c r="O3" s="407" t="s">
        <v>99</v>
      </c>
      <c r="P3" s="152"/>
      <c r="Q3" s="84"/>
    </row>
    <row r="4" spans="1:17" ht="24.75" customHeight="1" x14ac:dyDescent="0.2">
      <c r="A4" s="402"/>
      <c r="B4" s="402"/>
      <c r="C4" s="381" t="s">
        <v>100</v>
      </c>
      <c r="D4" s="398"/>
      <c r="E4" s="381" t="s">
        <v>101</v>
      </c>
      <c r="F4" s="398"/>
      <c r="G4" s="381" t="s">
        <v>102</v>
      </c>
      <c r="H4" s="398"/>
      <c r="I4" s="381" t="s">
        <v>103</v>
      </c>
      <c r="J4" s="398"/>
      <c r="K4" s="381" t="s">
        <v>104</v>
      </c>
      <c r="L4" s="398"/>
      <c r="M4" s="381" t="s">
        <v>85</v>
      </c>
      <c r="N4" s="398"/>
      <c r="O4" s="402"/>
      <c r="P4" s="152"/>
      <c r="Q4" s="84"/>
    </row>
    <row r="5" spans="1:17" ht="24.75" customHeight="1" x14ac:dyDescent="0.2">
      <c r="A5" s="403"/>
      <c r="B5" s="403"/>
      <c r="C5" s="163" t="s">
        <v>105</v>
      </c>
      <c r="D5" s="163" t="s">
        <v>106</v>
      </c>
      <c r="E5" s="163" t="s">
        <v>105</v>
      </c>
      <c r="F5" s="163" t="s">
        <v>106</v>
      </c>
      <c r="G5" s="163" t="s">
        <v>105</v>
      </c>
      <c r="H5" s="163" t="s">
        <v>106</v>
      </c>
      <c r="I5" s="163" t="s">
        <v>105</v>
      </c>
      <c r="J5" s="163" t="s">
        <v>106</v>
      </c>
      <c r="K5" s="163" t="s">
        <v>105</v>
      </c>
      <c r="L5" s="163" t="s">
        <v>106</v>
      </c>
      <c r="M5" s="163" t="s">
        <v>105</v>
      </c>
      <c r="N5" s="163" t="s">
        <v>106</v>
      </c>
      <c r="O5" s="403"/>
      <c r="P5" s="152"/>
      <c r="Q5" s="84"/>
    </row>
    <row r="6" spans="1:17" ht="13.5" customHeight="1" x14ac:dyDescent="0.2">
      <c r="A6" s="175">
        <v>1</v>
      </c>
      <c r="B6" s="136" t="s">
        <v>9</v>
      </c>
      <c r="C6" s="136">
        <v>89247</v>
      </c>
      <c r="D6" s="136">
        <v>298837</v>
      </c>
      <c r="E6" s="136">
        <v>1518</v>
      </c>
      <c r="F6" s="136">
        <v>112818</v>
      </c>
      <c r="G6" s="136">
        <v>120</v>
      </c>
      <c r="H6" s="136">
        <v>39508</v>
      </c>
      <c r="I6" s="136">
        <v>921</v>
      </c>
      <c r="J6" s="136">
        <v>8236</v>
      </c>
      <c r="K6" s="136">
        <v>1234</v>
      </c>
      <c r="L6" s="136">
        <v>8635</v>
      </c>
      <c r="M6" s="136">
        <f t="shared" ref="M6:N6" si="0">C6+E6+G6+I6+K6</f>
        <v>93040</v>
      </c>
      <c r="N6" s="136">
        <f t="shared" si="0"/>
        <v>468034</v>
      </c>
      <c r="O6" s="164">
        <f>D6*100/'CD Ratio_3(i)'!F6</f>
        <v>19.940399732826389</v>
      </c>
      <c r="P6" s="152">
        <f>N6/M6</f>
        <v>5.0304600171969049</v>
      </c>
      <c r="Q6" s="84"/>
    </row>
    <row r="7" spans="1:17" ht="13.5" customHeight="1" x14ac:dyDescent="0.2">
      <c r="A7" s="175">
        <v>2</v>
      </c>
      <c r="B7" s="136" t="s">
        <v>10</v>
      </c>
      <c r="C7" s="136">
        <v>194099</v>
      </c>
      <c r="D7" s="136">
        <v>287046</v>
      </c>
      <c r="E7" s="136">
        <v>1374</v>
      </c>
      <c r="F7" s="136">
        <v>113138</v>
      </c>
      <c r="G7" s="136">
        <v>73</v>
      </c>
      <c r="H7" s="136">
        <v>33783</v>
      </c>
      <c r="I7" s="136">
        <v>0</v>
      </c>
      <c r="J7" s="136">
        <v>0</v>
      </c>
      <c r="K7" s="136">
        <v>0</v>
      </c>
      <c r="L7" s="136">
        <v>0</v>
      </c>
      <c r="M7" s="136">
        <f t="shared" ref="M7:M57" si="1">C7+E7+G7+I7+K7</f>
        <v>195546</v>
      </c>
      <c r="N7" s="136">
        <f t="shared" ref="N7:N57" si="2">D7+F7+H7+J7+L7</f>
        <v>433967</v>
      </c>
      <c r="O7" s="164">
        <f>D7*100/'CD Ratio_3(i)'!F7</f>
        <v>10.43284270484984</v>
      </c>
      <c r="P7" s="152">
        <f t="shared" ref="P7:P57" si="3">N7/M7</f>
        <v>2.2192578728278769</v>
      </c>
      <c r="Q7" s="84"/>
    </row>
    <row r="8" spans="1:17" ht="13.5" customHeight="1" x14ac:dyDescent="0.2">
      <c r="A8" s="175">
        <v>3</v>
      </c>
      <c r="B8" s="136" t="s">
        <v>11</v>
      </c>
      <c r="C8" s="136">
        <v>22776</v>
      </c>
      <c r="D8" s="136">
        <v>79277</v>
      </c>
      <c r="E8" s="136">
        <v>1061</v>
      </c>
      <c r="F8" s="136">
        <v>61684</v>
      </c>
      <c r="G8" s="136">
        <v>41</v>
      </c>
      <c r="H8" s="136">
        <v>7110</v>
      </c>
      <c r="I8" s="136">
        <v>2</v>
      </c>
      <c r="J8" s="136">
        <v>10</v>
      </c>
      <c r="K8" s="136">
        <v>0</v>
      </c>
      <c r="L8" s="136">
        <v>0</v>
      </c>
      <c r="M8" s="136">
        <f t="shared" si="1"/>
        <v>23880</v>
      </c>
      <c r="N8" s="136">
        <f t="shared" si="2"/>
        <v>148081</v>
      </c>
      <c r="O8" s="164">
        <f>D8*100/'CD Ratio_3(i)'!F8</f>
        <v>13.04752123923226</v>
      </c>
      <c r="P8" s="152">
        <f t="shared" si="3"/>
        <v>6.2010469011725293</v>
      </c>
      <c r="Q8" s="84"/>
    </row>
    <row r="9" spans="1:17" ht="13.5" customHeight="1" x14ac:dyDescent="0.2">
      <c r="A9" s="175">
        <v>4</v>
      </c>
      <c r="B9" s="136" t="s">
        <v>12</v>
      </c>
      <c r="C9" s="136">
        <v>74802</v>
      </c>
      <c r="D9" s="136">
        <v>173085.5</v>
      </c>
      <c r="E9" s="136">
        <v>4468</v>
      </c>
      <c r="F9" s="136">
        <v>78807</v>
      </c>
      <c r="G9" s="136">
        <v>195</v>
      </c>
      <c r="H9" s="136">
        <v>13576</v>
      </c>
      <c r="I9" s="136">
        <v>0</v>
      </c>
      <c r="J9" s="136">
        <v>0</v>
      </c>
      <c r="K9" s="136">
        <v>2775</v>
      </c>
      <c r="L9" s="136">
        <v>4333</v>
      </c>
      <c r="M9" s="136">
        <f t="shared" si="1"/>
        <v>82240</v>
      </c>
      <c r="N9" s="136">
        <f t="shared" si="2"/>
        <v>269801.5</v>
      </c>
      <c r="O9" s="164">
        <f>D9*100/'CD Ratio_3(i)'!F9</f>
        <v>10.794621819810134</v>
      </c>
      <c r="P9" s="152">
        <f t="shared" si="3"/>
        <v>3.2806602626459145</v>
      </c>
      <c r="Q9" s="84"/>
    </row>
    <row r="10" spans="1:17" ht="13.5" customHeight="1" x14ac:dyDescent="0.2">
      <c r="A10" s="175">
        <v>5</v>
      </c>
      <c r="B10" s="136" t="s">
        <v>13</v>
      </c>
      <c r="C10" s="136">
        <v>131928</v>
      </c>
      <c r="D10" s="136">
        <v>191969</v>
      </c>
      <c r="E10" s="136">
        <v>3635</v>
      </c>
      <c r="F10" s="136">
        <v>125283</v>
      </c>
      <c r="G10" s="136">
        <v>89</v>
      </c>
      <c r="H10" s="136">
        <v>16881</v>
      </c>
      <c r="I10" s="136">
        <v>6693</v>
      </c>
      <c r="J10" s="136">
        <v>10813</v>
      </c>
      <c r="K10" s="136">
        <v>7445</v>
      </c>
      <c r="L10" s="136">
        <v>16010</v>
      </c>
      <c r="M10" s="136">
        <f t="shared" si="1"/>
        <v>149790</v>
      </c>
      <c r="N10" s="136">
        <f t="shared" si="2"/>
        <v>360956</v>
      </c>
      <c r="O10" s="164">
        <f>D10*100/'CD Ratio_3(i)'!F10</f>
        <v>12.898957972171379</v>
      </c>
      <c r="P10" s="152">
        <f t="shared" si="3"/>
        <v>2.4097469791040789</v>
      </c>
      <c r="Q10" s="84"/>
    </row>
    <row r="11" spans="1:17" ht="13.5" customHeight="1" x14ac:dyDescent="0.2">
      <c r="A11" s="175">
        <v>6</v>
      </c>
      <c r="B11" s="136" t="s">
        <v>14</v>
      </c>
      <c r="C11" s="136">
        <v>43662</v>
      </c>
      <c r="D11" s="136">
        <v>112706</v>
      </c>
      <c r="E11" s="136">
        <v>8092</v>
      </c>
      <c r="F11" s="136">
        <v>64069</v>
      </c>
      <c r="G11" s="136">
        <v>106</v>
      </c>
      <c r="H11" s="136">
        <v>19874</v>
      </c>
      <c r="I11" s="136">
        <v>0</v>
      </c>
      <c r="J11" s="136">
        <v>0</v>
      </c>
      <c r="K11" s="136">
        <v>0</v>
      </c>
      <c r="L11" s="136">
        <v>0</v>
      </c>
      <c r="M11" s="136">
        <f t="shared" si="1"/>
        <v>51860</v>
      </c>
      <c r="N11" s="136">
        <f t="shared" si="2"/>
        <v>196649</v>
      </c>
      <c r="O11" s="164">
        <f>D11*100/'CD Ratio_3(i)'!F11</f>
        <v>9.74579275684893</v>
      </c>
      <c r="P11" s="152">
        <f t="shared" si="3"/>
        <v>3.7919205553413033</v>
      </c>
      <c r="Q11" s="173"/>
    </row>
    <row r="12" spans="1:17" ht="13.5" customHeight="1" x14ac:dyDescent="0.2">
      <c r="A12" s="175">
        <v>7</v>
      </c>
      <c r="B12" s="136" t="s">
        <v>15</v>
      </c>
      <c r="C12" s="136">
        <v>9300</v>
      </c>
      <c r="D12" s="136">
        <v>22405</v>
      </c>
      <c r="E12" s="136">
        <v>43</v>
      </c>
      <c r="F12" s="136">
        <v>4776.72</v>
      </c>
      <c r="G12" s="136">
        <v>13</v>
      </c>
      <c r="H12" s="136">
        <v>5554.99</v>
      </c>
      <c r="I12" s="136">
        <v>0</v>
      </c>
      <c r="J12" s="136">
        <v>0</v>
      </c>
      <c r="K12" s="136">
        <v>694</v>
      </c>
      <c r="L12" s="136">
        <v>433.29</v>
      </c>
      <c r="M12" s="136">
        <f t="shared" si="1"/>
        <v>10050</v>
      </c>
      <c r="N12" s="136">
        <f t="shared" si="2"/>
        <v>33170</v>
      </c>
      <c r="O12" s="164">
        <f>D12*100/'CD Ratio_3(i)'!F12</f>
        <v>18.896010795310787</v>
      </c>
      <c r="P12" s="152">
        <f t="shared" si="3"/>
        <v>3.3004975124378109</v>
      </c>
      <c r="Q12" s="84"/>
    </row>
    <row r="13" spans="1:17" ht="13.5" customHeight="1" x14ac:dyDescent="0.2">
      <c r="A13" s="175">
        <v>8</v>
      </c>
      <c r="B13" s="136" t="s">
        <v>16</v>
      </c>
      <c r="C13" s="136">
        <v>9133</v>
      </c>
      <c r="D13" s="136">
        <v>19653</v>
      </c>
      <c r="E13" s="136">
        <v>491</v>
      </c>
      <c r="F13" s="136">
        <v>13426</v>
      </c>
      <c r="G13" s="136">
        <v>34</v>
      </c>
      <c r="H13" s="136">
        <v>7510</v>
      </c>
      <c r="I13" s="136">
        <v>42</v>
      </c>
      <c r="J13" s="136">
        <v>21</v>
      </c>
      <c r="K13" s="136">
        <v>0</v>
      </c>
      <c r="L13" s="136">
        <v>0</v>
      </c>
      <c r="M13" s="136">
        <f t="shared" si="1"/>
        <v>9700</v>
      </c>
      <c r="N13" s="136">
        <f t="shared" si="2"/>
        <v>40610</v>
      </c>
      <c r="O13" s="164">
        <f>D13*100/'CD Ratio_3(i)'!F13</f>
        <v>19.806300767943885</v>
      </c>
      <c r="P13" s="152">
        <f t="shared" si="3"/>
        <v>4.1865979381443301</v>
      </c>
      <c r="Q13" s="84"/>
    </row>
    <row r="14" spans="1:17" ht="13.5" customHeight="1" x14ac:dyDescent="0.2">
      <c r="A14" s="175">
        <v>9</v>
      </c>
      <c r="B14" s="136" t="s">
        <v>17</v>
      </c>
      <c r="C14" s="136">
        <v>87433</v>
      </c>
      <c r="D14" s="136">
        <v>206603.1</v>
      </c>
      <c r="E14" s="136">
        <v>8683</v>
      </c>
      <c r="F14" s="136">
        <v>159121.51</v>
      </c>
      <c r="G14" s="136">
        <v>474</v>
      </c>
      <c r="H14" s="136">
        <v>90695.679999999993</v>
      </c>
      <c r="I14" s="136">
        <v>5</v>
      </c>
      <c r="J14" s="136">
        <v>5.15</v>
      </c>
      <c r="K14" s="136">
        <v>0</v>
      </c>
      <c r="L14" s="136">
        <v>0</v>
      </c>
      <c r="M14" s="136">
        <f t="shared" si="1"/>
        <v>96595</v>
      </c>
      <c r="N14" s="136">
        <f t="shared" si="2"/>
        <v>456425.44</v>
      </c>
      <c r="O14" s="164">
        <f>D14*100/'CD Ratio_3(i)'!F14</f>
        <v>8.171042749415756</v>
      </c>
      <c r="P14" s="152">
        <f t="shared" si="3"/>
        <v>4.7251456079507221</v>
      </c>
      <c r="Q14" s="84"/>
    </row>
    <row r="15" spans="1:17" ht="13.5" customHeight="1" x14ac:dyDescent="0.2">
      <c r="A15" s="175">
        <v>10</v>
      </c>
      <c r="B15" s="136" t="s">
        <v>18</v>
      </c>
      <c r="C15" s="136">
        <v>121217</v>
      </c>
      <c r="D15" s="136">
        <v>291670</v>
      </c>
      <c r="E15" s="136">
        <v>7062</v>
      </c>
      <c r="F15" s="136">
        <v>166238</v>
      </c>
      <c r="G15" s="136">
        <v>135</v>
      </c>
      <c r="H15" s="136">
        <v>24754</v>
      </c>
      <c r="I15" s="136">
        <v>115</v>
      </c>
      <c r="J15" s="136">
        <v>464</v>
      </c>
      <c r="K15" s="136">
        <v>15136</v>
      </c>
      <c r="L15" s="136">
        <v>439241</v>
      </c>
      <c r="M15" s="136">
        <f t="shared" si="1"/>
        <v>143665</v>
      </c>
      <c r="N15" s="136">
        <f t="shared" si="2"/>
        <v>922367</v>
      </c>
      <c r="O15" s="164">
        <f>D15*100/'CD Ratio_3(i)'!F15</f>
        <v>3.8788003552851862</v>
      </c>
      <c r="P15" s="152">
        <f t="shared" si="3"/>
        <v>6.4202624160373087</v>
      </c>
      <c r="Q15" s="84"/>
    </row>
    <row r="16" spans="1:17" ht="13.5" customHeight="1" x14ac:dyDescent="0.2">
      <c r="A16" s="175">
        <v>11</v>
      </c>
      <c r="B16" s="136" t="s">
        <v>19</v>
      </c>
      <c r="C16" s="136">
        <v>29880</v>
      </c>
      <c r="D16" s="136">
        <v>29178</v>
      </c>
      <c r="E16" s="136">
        <v>1988</v>
      </c>
      <c r="F16" s="136">
        <v>62785</v>
      </c>
      <c r="G16" s="136">
        <v>20</v>
      </c>
      <c r="H16" s="136">
        <v>11392</v>
      </c>
      <c r="I16" s="136">
        <v>161</v>
      </c>
      <c r="J16" s="136">
        <v>106</v>
      </c>
      <c r="K16" s="136">
        <v>9317</v>
      </c>
      <c r="L16" s="136">
        <v>5398</v>
      </c>
      <c r="M16" s="136">
        <f t="shared" si="1"/>
        <v>41366</v>
      </c>
      <c r="N16" s="136">
        <f t="shared" si="2"/>
        <v>108859</v>
      </c>
      <c r="O16" s="164">
        <f>D16*100/'CD Ratio_3(i)'!F16</f>
        <v>4.678600749140541</v>
      </c>
      <c r="P16" s="152">
        <f t="shared" si="3"/>
        <v>2.6316056664893872</v>
      </c>
      <c r="Q16" s="84"/>
    </row>
    <row r="17" spans="1:17" ht="13.5" customHeight="1" x14ac:dyDescent="0.2">
      <c r="A17" s="175">
        <v>12</v>
      </c>
      <c r="B17" s="136" t="s">
        <v>20</v>
      </c>
      <c r="C17" s="136">
        <v>102124</v>
      </c>
      <c r="D17" s="136">
        <v>221342</v>
      </c>
      <c r="E17" s="136">
        <v>5899</v>
      </c>
      <c r="F17" s="136">
        <v>116162</v>
      </c>
      <c r="G17" s="136">
        <v>929</v>
      </c>
      <c r="H17" s="136">
        <v>32986</v>
      </c>
      <c r="I17" s="136">
        <v>104</v>
      </c>
      <c r="J17" s="136">
        <v>336</v>
      </c>
      <c r="K17" s="136">
        <v>0</v>
      </c>
      <c r="L17" s="136">
        <v>0</v>
      </c>
      <c r="M17" s="136">
        <f t="shared" si="1"/>
        <v>109056</v>
      </c>
      <c r="N17" s="136">
        <f t="shared" si="2"/>
        <v>370826</v>
      </c>
      <c r="O17" s="164">
        <f>D17*100/'CD Ratio_3(i)'!F17</f>
        <v>13.587841649728571</v>
      </c>
      <c r="P17" s="152">
        <f t="shared" si="3"/>
        <v>3.400326437793427</v>
      </c>
      <c r="Q17" s="84"/>
    </row>
    <row r="18" spans="1:17" s="168" customFormat="1" ht="13.5" customHeight="1" x14ac:dyDescent="0.2">
      <c r="A18" s="163"/>
      <c r="B18" s="144" t="s">
        <v>21</v>
      </c>
      <c r="C18" s="144">
        <f t="shared" ref="C18:L18" si="4">SUM(C6:C17)</f>
        <v>915601</v>
      </c>
      <c r="D18" s="144">
        <f t="shared" si="4"/>
        <v>1933771.6</v>
      </c>
      <c r="E18" s="144">
        <f t="shared" si="4"/>
        <v>44314</v>
      </c>
      <c r="F18" s="144">
        <f t="shared" si="4"/>
        <v>1078308.23</v>
      </c>
      <c r="G18" s="144">
        <f t="shared" si="4"/>
        <v>2229</v>
      </c>
      <c r="H18" s="144">
        <f t="shared" si="4"/>
        <v>303624.67</v>
      </c>
      <c r="I18" s="144">
        <f t="shared" si="4"/>
        <v>8043</v>
      </c>
      <c r="J18" s="144">
        <f t="shared" si="4"/>
        <v>19991.150000000001</v>
      </c>
      <c r="K18" s="144">
        <f t="shared" si="4"/>
        <v>36601</v>
      </c>
      <c r="L18" s="144">
        <f t="shared" si="4"/>
        <v>474050.29</v>
      </c>
      <c r="M18" s="144">
        <f t="shared" si="1"/>
        <v>1006788</v>
      </c>
      <c r="N18" s="144">
        <f t="shared" si="2"/>
        <v>3809745.94</v>
      </c>
      <c r="O18" s="165">
        <f>D18*100/'CD Ratio_3(i)'!F18</f>
        <v>8.942602015393728</v>
      </c>
      <c r="P18" s="152">
        <f t="shared" si="3"/>
        <v>3.7840597424681262</v>
      </c>
      <c r="Q18" s="101"/>
    </row>
    <row r="19" spans="1:17" ht="13.5" customHeight="1" x14ac:dyDescent="0.2">
      <c r="A19" s="175">
        <v>13</v>
      </c>
      <c r="B19" s="136" t="s">
        <v>22</v>
      </c>
      <c r="C19" s="136">
        <v>5801</v>
      </c>
      <c r="D19" s="136">
        <v>93142.85</v>
      </c>
      <c r="E19" s="136">
        <v>2612</v>
      </c>
      <c r="F19" s="136">
        <v>151306.59</v>
      </c>
      <c r="G19" s="136">
        <v>605</v>
      </c>
      <c r="H19" s="136">
        <v>94005.37</v>
      </c>
      <c r="I19" s="136">
        <v>1</v>
      </c>
      <c r="J19" s="136">
        <v>4.4000000000000004</v>
      </c>
      <c r="K19" s="136">
        <v>0</v>
      </c>
      <c r="L19" s="136">
        <v>0</v>
      </c>
      <c r="M19" s="136">
        <f t="shared" si="1"/>
        <v>9019</v>
      </c>
      <c r="N19" s="136">
        <f t="shared" si="2"/>
        <v>338459.21</v>
      </c>
      <c r="O19" s="164">
        <f>D19*100/'CD Ratio_3(i)'!F19</f>
        <v>7.2134395478902515</v>
      </c>
      <c r="P19" s="152">
        <f t="shared" si="3"/>
        <v>37.527354473888458</v>
      </c>
      <c r="Q19" s="84"/>
    </row>
    <row r="20" spans="1:17" s="374" customFormat="1" ht="13.5" customHeight="1" x14ac:dyDescent="0.2">
      <c r="A20" s="175">
        <v>14</v>
      </c>
      <c r="B20" s="136" t="s">
        <v>23</v>
      </c>
      <c r="C20" s="136">
        <v>287956</v>
      </c>
      <c r="D20" s="136">
        <v>99798.83</v>
      </c>
      <c r="E20" s="136">
        <v>10</v>
      </c>
      <c r="F20" s="136">
        <v>471.46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0</v>
      </c>
      <c r="M20" s="136">
        <f t="shared" si="1"/>
        <v>287966</v>
      </c>
      <c r="N20" s="136">
        <f t="shared" si="2"/>
        <v>100270.29000000001</v>
      </c>
      <c r="O20" s="164">
        <f>D20*100/'CD Ratio_3(i)'!F20</f>
        <v>14.075777824189839</v>
      </c>
      <c r="P20" s="162">
        <f t="shared" si="3"/>
        <v>0.34820183632789986</v>
      </c>
      <c r="Q20" s="84"/>
    </row>
    <row r="21" spans="1:17" ht="13.5" customHeight="1" x14ac:dyDescent="0.2">
      <c r="A21" s="175">
        <v>15</v>
      </c>
      <c r="B21" s="136" t="s">
        <v>24</v>
      </c>
      <c r="C21" s="136">
        <v>0</v>
      </c>
      <c r="D21" s="136">
        <v>0</v>
      </c>
      <c r="E21" s="136">
        <v>0</v>
      </c>
      <c r="F21" s="136">
        <v>0</v>
      </c>
      <c r="G21" s="136">
        <v>0</v>
      </c>
      <c r="H21" s="136">
        <v>0</v>
      </c>
      <c r="I21" s="136">
        <v>0</v>
      </c>
      <c r="J21" s="136">
        <v>0</v>
      </c>
      <c r="K21" s="136">
        <v>8</v>
      </c>
      <c r="L21" s="136">
        <v>38</v>
      </c>
      <c r="M21" s="136">
        <f t="shared" si="1"/>
        <v>8</v>
      </c>
      <c r="N21" s="136">
        <f t="shared" si="2"/>
        <v>38</v>
      </c>
      <c r="O21" s="164">
        <f>D21*100/'CD Ratio_3(i)'!F21</f>
        <v>0</v>
      </c>
      <c r="P21" s="152">
        <f t="shared" si="3"/>
        <v>4.75</v>
      </c>
      <c r="Q21" s="84"/>
    </row>
    <row r="22" spans="1:17" ht="13.5" customHeight="1" x14ac:dyDescent="0.2">
      <c r="A22" s="175">
        <v>16</v>
      </c>
      <c r="B22" s="136" t="s">
        <v>25</v>
      </c>
      <c r="C22" s="136">
        <v>77</v>
      </c>
      <c r="D22" s="136">
        <v>2050.37</v>
      </c>
      <c r="E22" s="136">
        <v>55</v>
      </c>
      <c r="F22" s="136">
        <v>5561.67</v>
      </c>
      <c r="G22" s="136">
        <v>7</v>
      </c>
      <c r="H22" s="136">
        <v>2212.66</v>
      </c>
      <c r="I22" s="136">
        <v>0</v>
      </c>
      <c r="J22" s="136">
        <v>0</v>
      </c>
      <c r="K22" s="136">
        <v>0</v>
      </c>
      <c r="L22" s="136">
        <v>0</v>
      </c>
      <c r="M22" s="136">
        <f t="shared" si="1"/>
        <v>139</v>
      </c>
      <c r="N22" s="136">
        <f t="shared" si="2"/>
        <v>9824.7000000000007</v>
      </c>
      <c r="O22" s="164">
        <f>D22*100/'CD Ratio_3(i)'!F22</f>
        <v>15.073944573182924</v>
      </c>
      <c r="P22" s="152">
        <f t="shared" si="3"/>
        <v>70.68129496402878</v>
      </c>
      <c r="Q22" s="84"/>
    </row>
    <row r="23" spans="1:17" ht="13.5" customHeight="1" x14ac:dyDescent="0.2">
      <c r="A23" s="175">
        <v>17</v>
      </c>
      <c r="B23" s="136" t="s">
        <v>26</v>
      </c>
      <c r="C23" s="136">
        <v>74</v>
      </c>
      <c r="D23" s="136">
        <v>1754</v>
      </c>
      <c r="E23" s="136">
        <v>1</v>
      </c>
      <c r="F23" s="136">
        <v>14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f t="shared" si="1"/>
        <v>75</v>
      </c>
      <c r="N23" s="136">
        <f t="shared" si="2"/>
        <v>1768</v>
      </c>
      <c r="O23" s="164">
        <f>D23*100/'CD Ratio_3(i)'!F23</f>
        <v>1.5322524285414774</v>
      </c>
      <c r="P23" s="152">
        <f t="shared" si="3"/>
        <v>23.573333333333334</v>
      </c>
      <c r="Q23" s="84"/>
    </row>
    <row r="24" spans="1:17" ht="13.5" customHeight="1" x14ac:dyDescent="0.2">
      <c r="A24" s="175">
        <v>18</v>
      </c>
      <c r="B24" s="136" t="s">
        <v>27</v>
      </c>
      <c r="C24" s="136">
        <v>0</v>
      </c>
      <c r="D24" s="136">
        <v>0</v>
      </c>
      <c r="E24" s="136">
        <v>5</v>
      </c>
      <c r="F24" s="136">
        <v>30</v>
      </c>
      <c r="G24" s="136">
        <v>0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f t="shared" si="1"/>
        <v>5</v>
      </c>
      <c r="N24" s="136">
        <f t="shared" si="2"/>
        <v>30</v>
      </c>
      <c r="O24" s="164">
        <f>D24*100/'CD Ratio_3(i)'!F24</f>
        <v>0</v>
      </c>
      <c r="P24" s="152">
        <f t="shared" si="3"/>
        <v>6</v>
      </c>
      <c r="Q24" s="84"/>
    </row>
    <row r="25" spans="1:17" ht="13.5" customHeight="1" x14ac:dyDescent="0.2">
      <c r="A25" s="175">
        <v>19</v>
      </c>
      <c r="B25" s="136" t="s">
        <v>28</v>
      </c>
      <c r="C25" s="136">
        <v>63</v>
      </c>
      <c r="D25" s="136">
        <v>833</v>
      </c>
      <c r="E25" s="136">
        <v>10</v>
      </c>
      <c r="F25" s="136">
        <v>531</v>
      </c>
      <c r="G25" s="136">
        <v>5</v>
      </c>
      <c r="H25" s="136">
        <v>868</v>
      </c>
      <c r="I25" s="136">
        <v>0</v>
      </c>
      <c r="J25" s="136">
        <v>0</v>
      </c>
      <c r="K25" s="136">
        <v>0</v>
      </c>
      <c r="L25" s="136">
        <v>0</v>
      </c>
      <c r="M25" s="136">
        <f t="shared" si="1"/>
        <v>78</v>
      </c>
      <c r="N25" s="136">
        <f t="shared" si="2"/>
        <v>2232</v>
      </c>
      <c r="O25" s="164">
        <f>D25*100/'CD Ratio_3(i)'!F25</f>
        <v>1.2889349652621969</v>
      </c>
      <c r="P25" s="152">
        <f t="shared" si="3"/>
        <v>28.615384615384617</v>
      </c>
      <c r="Q25" s="84"/>
    </row>
    <row r="26" spans="1:17" ht="13.5" customHeight="1" x14ac:dyDescent="0.2">
      <c r="A26" s="175">
        <v>20</v>
      </c>
      <c r="B26" s="136" t="s">
        <v>29</v>
      </c>
      <c r="C26" s="136">
        <v>16622</v>
      </c>
      <c r="D26" s="136">
        <v>218640.49</v>
      </c>
      <c r="E26" s="136">
        <v>14925</v>
      </c>
      <c r="F26" s="136">
        <v>355054.67</v>
      </c>
      <c r="G26" s="136">
        <v>2865</v>
      </c>
      <c r="H26" s="136">
        <v>202669.29</v>
      </c>
      <c r="I26" s="136">
        <v>0</v>
      </c>
      <c r="J26" s="136">
        <v>0</v>
      </c>
      <c r="K26" s="136">
        <v>0</v>
      </c>
      <c r="L26" s="136">
        <v>0</v>
      </c>
      <c r="M26" s="136">
        <f t="shared" si="1"/>
        <v>34412</v>
      </c>
      <c r="N26" s="136">
        <f t="shared" si="2"/>
        <v>776364.45</v>
      </c>
      <c r="O26" s="164">
        <f>D26*100/'CD Ratio_3(i)'!F26</f>
        <v>8.0905003921093819</v>
      </c>
      <c r="P26" s="152">
        <f t="shared" si="3"/>
        <v>22.560863942810645</v>
      </c>
      <c r="Q26" s="84"/>
    </row>
    <row r="27" spans="1:17" ht="13.5" customHeight="1" x14ac:dyDescent="0.2">
      <c r="A27" s="175">
        <v>21</v>
      </c>
      <c r="B27" s="136" t="s">
        <v>30</v>
      </c>
      <c r="C27" s="136">
        <v>17142</v>
      </c>
      <c r="D27" s="136">
        <v>295088</v>
      </c>
      <c r="E27" s="136">
        <v>7904</v>
      </c>
      <c r="F27" s="136">
        <v>294330</v>
      </c>
      <c r="G27" s="136">
        <v>1286</v>
      </c>
      <c r="H27" s="136">
        <v>84619</v>
      </c>
      <c r="I27" s="136">
        <v>0</v>
      </c>
      <c r="J27" s="136">
        <v>0</v>
      </c>
      <c r="K27" s="136">
        <v>0</v>
      </c>
      <c r="L27" s="136">
        <v>0</v>
      </c>
      <c r="M27" s="136">
        <f t="shared" si="1"/>
        <v>26332</v>
      </c>
      <c r="N27" s="136">
        <f t="shared" si="2"/>
        <v>674037</v>
      </c>
      <c r="O27" s="164">
        <f>D27*100/'CD Ratio_3(i)'!F27</f>
        <v>12.740084865367811</v>
      </c>
      <c r="P27" s="152">
        <f t="shared" si="3"/>
        <v>25.59763785508127</v>
      </c>
      <c r="Q27" s="84"/>
    </row>
    <row r="28" spans="1:17" ht="13.5" customHeight="1" x14ac:dyDescent="0.2">
      <c r="A28" s="175">
        <v>22</v>
      </c>
      <c r="B28" s="136" t="s">
        <v>31</v>
      </c>
      <c r="C28" s="136">
        <v>19941</v>
      </c>
      <c r="D28" s="136">
        <v>68884.98</v>
      </c>
      <c r="E28" s="136">
        <v>940</v>
      </c>
      <c r="F28" s="136">
        <v>25886</v>
      </c>
      <c r="G28" s="136">
        <v>49</v>
      </c>
      <c r="H28" s="136">
        <v>3229.61</v>
      </c>
      <c r="I28" s="136">
        <v>21</v>
      </c>
      <c r="J28" s="136">
        <v>1533.25</v>
      </c>
      <c r="K28" s="136">
        <v>0</v>
      </c>
      <c r="L28" s="136">
        <v>0</v>
      </c>
      <c r="M28" s="136">
        <f t="shared" si="1"/>
        <v>20951</v>
      </c>
      <c r="N28" s="136">
        <f t="shared" si="2"/>
        <v>99533.84</v>
      </c>
      <c r="O28" s="164">
        <f>D28*100/'CD Ratio_3(i)'!F28</f>
        <v>20.554336150100259</v>
      </c>
      <c r="P28" s="152">
        <f t="shared" si="3"/>
        <v>4.7507918476445035</v>
      </c>
      <c r="Q28" s="84"/>
    </row>
    <row r="29" spans="1:17" ht="13.5" customHeight="1" x14ac:dyDescent="0.2">
      <c r="A29" s="175">
        <v>23</v>
      </c>
      <c r="B29" s="136" t="s">
        <v>32</v>
      </c>
      <c r="C29" s="136">
        <v>903</v>
      </c>
      <c r="D29" s="136">
        <v>26344</v>
      </c>
      <c r="E29" s="136">
        <v>362</v>
      </c>
      <c r="F29" s="136">
        <v>21050</v>
      </c>
      <c r="G29" s="136">
        <v>44</v>
      </c>
      <c r="H29" s="136">
        <v>3867</v>
      </c>
      <c r="I29" s="136">
        <v>0</v>
      </c>
      <c r="J29" s="136">
        <v>0</v>
      </c>
      <c r="K29" s="136">
        <v>0</v>
      </c>
      <c r="L29" s="136">
        <v>0</v>
      </c>
      <c r="M29" s="136">
        <f t="shared" si="1"/>
        <v>1309</v>
      </c>
      <c r="N29" s="136">
        <f t="shared" si="2"/>
        <v>51261</v>
      </c>
      <c r="O29" s="164">
        <f>D29*100/'CD Ratio_3(i)'!F29</f>
        <v>7.1397017174419144</v>
      </c>
      <c r="P29" s="152">
        <f t="shared" si="3"/>
        <v>39.160427807486634</v>
      </c>
      <c r="Q29" s="84"/>
    </row>
    <row r="30" spans="1:17" ht="13.5" customHeight="1" x14ac:dyDescent="0.2">
      <c r="A30" s="175">
        <v>24</v>
      </c>
      <c r="B30" s="136" t="s">
        <v>33</v>
      </c>
      <c r="C30" s="136">
        <v>194277</v>
      </c>
      <c r="D30" s="136">
        <v>95204</v>
      </c>
      <c r="E30" s="136">
        <v>4714</v>
      </c>
      <c r="F30" s="136">
        <v>58279</v>
      </c>
      <c r="G30" s="136">
        <v>578</v>
      </c>
      <c r="H30" s="136">
        <v>20156</v>
      </c>
      <c r="I30" s="136">
        <v>0</v>
      </c>
      <c r="J30" s="136">
        <v>0</v>
      </c>
      <c r="K30" s="136">
        <v>0</v>
      </c>
      <c r="L30" s="136">
        <v>0</v>
      </c>
      <c r="M30" s="136">
        <f t="shared" si="1"/>
        <v>199569</v>
      </c>
      <c r="N30" s="136">
        <f t="shared" si="2"/>
        <v>173639</v>
      </c>
      <c r="O30" s="164">
        <f>D30*100/'CD Ratio_3(i)'!F30</f>
        <v>14.940429111270134</v>
      </c>
      <c r="P30" s="152">
        <f t="shared" si="3"/>
        <v>0.87007000085183572</v>
      </c>
      <c r="Q30" s="84"/>
    </row>
    <row r="31" spans="1:17" ht="13.5" customHeight="1" x14ac:dyDescent="0.2">
      <c r="A31" s="175">
        <v>25</v>
      </c>
      <c r="B31" s="136" t="s">
        <v>34</v>
      </c>
      <c r="C31" s="136">
        <v>33</v>
      </c>
      <c r="D31" s="136">
        <v>395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6">
        <v>0</v>
      </c>
      <c r="L31" s="136">
        <v>0</v>
      </c>
      <c r="M31" s="136">
        <f t="shared" si="1"/>
        <v>33</v>
      </c>
      <c r="N31" s="136">
        <f t="shared" si="2"/>
        <v>395</v>
      </c>
      <c r="O31" s="164">
        <f>D31*100/'CD Ratio_3(i)'!F31</f>
        <v>9.5433679632761539</v>
      </c>
      <c r="P31" s="152">
        <f t="shared" si="3"/>
        <v>11.969696969696969</v>
      </c>
      <c r="Q31" s="84"/>
    </row>
    <row r="32" spans="1:17" ht="13.5" customHeight="1" x14ac:dyDescent="0.2">
      <c r="A32" s="175">
        <v>26</v>
      </c>
      <c r="B32" s="136" t="s">
        <v>35</v>
      </c>
      <c r="C32" s="136">
        <v>92</v>
      </c>
      <c r="D32" s="136">
        <v>6470</v>
      </c>
      <c r="E32" s="136">
        <v>18</v>
      </c>
      <c r="F32" s="136">
        <v>6791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f t="shared" si="1"/>
        <v>110</v>
      </c>
      <c r="N32" s="136">
        <f t="shared" si="2"/>
        <v>13261</v>
      </c>
      <c r="O32" s="164">
        <f>D32*100/'CD Ratio_3(i)'!F32</f>
        <v>15.440053455517374</v>
      </c>
      <c r="P32" s="152">
        <f t="shared" si="3"/>
        <v>120.55454545454545</v>
      </c>
      <c r="Q32" s="84"/>
    </row>
    <row r="33" spans="1:17" ht="13.5" customHeight="1" x14ac:dyDescent="0.2">
      <c r="A33" s="175">
        <v>27</v>
      </c>
      <c r="B33" s="136" t="s">
        <v>36</v>
      </c>
      <c r="C33" s="136">
        <v>19</v>
      </c>
      <c r="D33" s="136">
        <v>1026.07</v>
      </c>
      <c r="E33" s="136">
        <v>6</v>
      </c>
      <c r="F33" s="136">
        <v>689.09</v>
      </c>
      <c r="G33" s="136">
        <v>0</v>
      </c>
      <c r="H33" s="136">
        <v>0</v>
      </c>
      <c r="I33" s="136">
        <v>0</v>
      </c>
      <c r="J33" s="136">
        <v>0</v>
      </c>
      <c r="K33" s="136">
        <v>0</v>
      </c>
      <c r="L33" s="136">
        <v>0</v>
      </c>
      <c r="M33" s="136">
        <f t="shared" si="1"/>
        <v>25</v>
      </c>
      <c r="N33" s="136">
        <f t="shared" si="2"/>
        <v>1715.1599999999999</v>
      </c>
      <c r="O33" s="164">
        <f>D33*100/'CD Ratio_3(i)'!F33</f>
        <v>12.899531323859236</v>
      </c>
      <c r="P33" s="152">
        <f t="shared" si="3"/>
        <v>68.606399999999994</v>
      </c>
      <c r="Q33" s="84"/>
    </row>
    <row r="34" spans="1:17" ht="13.5" customHeight="1" x14ac:dyDescent="0.2">
      <c r="A34" s="175">
        <v>28</v>
      </c>
      <c r="B34" s="136" t="s">
        <v>37</v>
      </c>
      <c r="C34" s="136">
        <v>4198</v>
      </c>
      <c r="D34" s="136">
        <v>68458.009999999995</v>
      </c>
      <c r="E34" s="136">
        <v>2472</v>
      </c>
      <c r="F34" s="136">
        <v>92829.27</v>
      </c>
      <c r="G34" s="136">
        <v>738</v>
      </c>
      <c r="H34" s="136">
        <v>53697.42</v>
      </c>
      <c r="I34" s="136">
        <v>0</v>
      </c>
      <c r="J34" s="136">
        <v>0</v>
      </c>
      <c r="K34" s="136">
        <v>0</v>
      </c>
      <c r="L34" s="136">
        <v>0</v>
      </c>
      <c r="M34" s="136">
        <f t="shared" si="1"/>
        <v>7408</v>
      </c>
      <c r="N34" s="136">
        <f t="shared" si="2"/>
        <v>214984.7</v>
      </c>
      <c r="O34" s="164">
        <f>D34*100/'CD Ratio_3(i)'!F34</f>
        <v>10.588168514533132</v>
      </c>
      <c r="P34" s="152">
        <f t="shared" si="3"/>
        <v>29.020612850971922</v>
      </c>
      <c r="Q34" s="84"/>
    </row>
    <row r="35" spans="1:17" ht="13.5" customHeight="1" x14ac:dyDescent="0.2">
      <c r="A35" s="175">
        <v>29</v>
      </c>
      <c r="B35" s="136" t="s">
        <v>38</v>
      </c>
      <c r="C35" s="136">
        <v>13</v>
      </c>
      <c r="D35" s="136">
        <v>116</v>
      </c>
      <c r="E35" s="136">
        <v>0</v>
      </c>
      <c r="F35" s="136">
        <v>0</v>
      </c>
      <c r="G35" s="136">
        <v>3</v>
      </c>
      <c r="H35" s="136">
        <v>60</v>
      </c>
      <c r="I35" s="136">
        <v>0</v>
      </c>
      <c r="J35" s="136">
        <v>0</v>
      </c>
      <c r="K35" s="136">
        <v>1</v>
      </c>
      <c r="L35" s="136">
        <v>28</v>
      </c>
      <c r="M35" s="136">
        <f t="shared" si="1"/>
        <v>17</v>
      </c>
      <c r="N35" s="136">
        <f t="shared" si="2"/>
        <v>204</v>
      </c>
      <c r="O35" s="164">
        <f>D35*100/'CD Ratio_3(i)'!F35</f>
        <v>2.2112085398398782</v>
      </c>
      <c r="P35" s="152">
        <f t="shared" si="3"/>
        <v>12</v>
      </c>
      <c r="Q35" s="84"/>
    </row>
    <row r="36" spans="1:17" ht="13.5" customHeight="1" x14ac:dyDescent="0.2">
      <c r="A36" s="175">
        <v>30</v>
      </c>
      <c r="B36" s="136" t="s">
        <v>39</v>
      </c>
      <c r="C36" s="136">
        <v>3485</v>
      </c>
      <c r="D36" s="136">
        <v>7888</v>
      </c>
      <c r="E36" s="136">
        <v>111</v>
      </c>
      <c r="F36" s="136">
        <v>3101</v>
      </c>
      <c r="G36" s="136">
        <v>4</v>
      </c>
      <c r="H36" s="136">
        <v>12</v>
      </c>
      <c r="I36" s="136">
        <v>0</v>
      </c>
      <c r="J36" s="136">
        <v>0</v>
      </c>
      <c r="K36" s="136">
        <v>0</v>
      </c>
      <c r="L36" s="136">
        <v>0</v>
      </c>
      <c r="M36" s="136">
        <f t="shared" si="1"/>
        <v>3600</v>
      </c>
      <c r="N36" s="136">
        <f t="shared" si="2"/>
        <v>11001</v>
      </c>
      <c r="O36" s="164">
        <f>D36*100/'CD Ratio_3(i)'!F36</f>
        <v>9.7054408543937782</v>
      </c>
      <c r="P36" s="152">
        <f t="shared" si="3"/>
        <v>3.0558333333333332</v>
      </c>
      <c r="Q36" s="84"/>
    </row>
    <row r="37" spans="1:17" ht="13.5" customHeight="1" x14ac:dyDescent="0.2">
      <c r="A37" s="175">
        <v>31</v>
      </c>
      <c r="B37" s="136" t="s">
        <v>40</v>
      </c>
      <c r="C37" s="136">
        <v>52</v>
      </c>
      <c r="D37" s="136">
        <v>799</v>
      </c>
      <c r="E37" s="136">
        <v>15</v>
      </c>
      <c r="F37" s="136">
        <v>2508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f t="shared" si="1"/>
        <v>67</v>
      </c>
      <c r="N37" s="136">
        <f t="shared" si="2"/>
        <v>3307</v>
      </c>
      <c r="O37" s="164">
        <f>D37*100/'CD Ratio_3(i)'!F37</f>
        <v>9.9291661488753569</v>
      </c>
      <c r="P37" s="152">
        <f t="shared" si="3"/>
        <v>49.35820895522388</v>
      </c>
      <c r="Q37" s="84"/>
    </row>
    <row r="38" spans="1:17" ht="13.5" customHeight="1" x14ac:dyDescent="0.2">
      <c r="A38" s="175">
        <v>32</v>
      </c>
      <c r="B38" s="136" t="s">
        <v>41</v>
      </c>
      <c r="C38" s="136">
        <v>0</v>
      </c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f t="shared" si="1"/>
        <v>0</v>
      </c>
      <c r="N38" s="136">
        <f t="shared" si="2"/>
        <v>0</v>
      </c>
      <c r="O38" s="164" t="e">
        <f>D38*100/'CD Ratio_3(i)'!F38</f>
        <v>#DIV/0!</v>
      </c>
      <c r="P38" s="152" t="e">
        <f t="shared" si="3"/>
        <v>#DIV/0!</v>
      </c>
      <c r="Q38" s="84"/>
    </row>
    <row r="39" spans="1:17" ht="13.5" customHeight="1" x14ac:dyDescent="0.2">
      <c r="A39" s="175">
        <v>33</v>
      </c>
      <c r="B39" s="136" t="s">
        <v>42</v>
      </c>
      <c r="C39" s="136">
        <v>111</v>
      </c>
      <c r="D39" s="136">
        <v>1218.3900000000001</v>
      </c>
      <c r="E39" s="136">
        <v>16</v>
      </c>
      <c r="F39" s="136">
        <v>480.81</v>
      </c>
      <c r="G39" s="136">
        <v>1</v>
      </c>
      <c r="H39" s="136">
        <v>2.2200000000000002</v>
      </c>
      <c r="I39" s="136">
        <v>0</v>
      </c>
      <c r="J39" s="136">
        <v>0</v>
      </c>
      <c r="K39" s="136">
        <v>0</v>
      </c>
      <c r="L39" s="136">
        <v>0</v>
      </c>
      <c r="M39" s="136">
        <f t="shared" si="1"/>
        <v>128</v>
      </c>
      <c r="N39" s="136">
        <f t="shared" si="2"/>
        <v>1701.42</v>
      </c>
      <c r="O39" s="164">
        <f>D39*100/'CD Ratio_3(i)'!F39</f>
        <v>23.088424236222444</v>
      </c>
      <c r="P39" s="152">
        <f t="shared" si="3"/>
        <v>13.292343750000001</v>
      </c>
      <c r="Q39" s="84"/>
    </row>
    <row r="40" spans="1:17" ht="13.5" customHeight="1" x14ac:dyDescent="0.2">
      <c r="A40" s="175">
        <v>34</v>
      </c>
      <c r="B40" s="136" t="s">
        <v>43</v>
      </c>
      <c r="C40" s="136">
        <v>2725</v>
      </c>
      <c r="D40" s="136">
        <v>54460</v>
      </c>
      <c r="E40" s="136">
        <v>1412</v>
      </c>
      <c r="F40" s="136">
        <v>43475</v>
      </c>
      <c r="G40" s="136">
        <v>403</v>
      </c>
      <c r="H40" s="136">
        <v>13570</v>
      </c>
      <c r="I40" s="136">
        <v>0</v>
      </c>
      <c r="J40" s="136">
        <v>0</v>
      </c>
      <c r="K40" s="136">
        <v>0</v>
      </c>
      <c r="L40" s="136">
        <v>0</v>
      </c>
      <c r="M40" s="136">
        <f t="shared" si="1"/>
        <v>4540</v>
      </c>
      <c r="N40" s="136">
        <f t="shared" si="2"/>
        <v>111505</v>
      </c>
      <c r="O40" s="164">
        <f>D40*100/'CD Ratio_3(i)'!F40</f>
        <v>19.630813817266898</v>
      </c>
      <c r="P40" s="152">
        <f t="shared" si="3"/>
        <v>24.560572687224671</v>
      </c>
      <c r="Q40" s="84"/>
    </row>
    <row r="41" spans="1:17" s="168" customFormat="1" ht="13.5" customHeight="1" x14ac:dyDescent="0.2">
      <c r="A41" s="163"/>
      <c r="B41" s="144" t="s">
        <v>44</v>
      </c>
      <c r="C41" s="144">
        <f t="shared" ref="C41:L41" si="5">SUM(C19:C40)</f>
        <v>553584</v>
      </c>
      <c r="D41" s="144">
        <f t="shared" si="5"/>
        <v>1042570.99</v>
      </c>
      <c r="E41" s="144">
        <f t="shared" si="5"/>
        <v>35588</v>
      </c>
      <c r="F41" s="144">
        <f t="shared" si="5"/>
        <v>1062388.56</v>
      </c>
      <c r="G41" s="144">
        <f t="shared" si="5"/>
        <v>6588</v>
      </c>
      <c r="H41" s="144">
        <f t="shared" si="5"/>
        <v>478968.56999999995</v>
      </c>
      <c r="I41" s="144">
        <f t="shared" si="5"/>
        <v>22</v>
      </c>
      <c r="J41" s="144">
        <f t="shared" si="5"/>
        <v>1537.65</v>
      </c>
      <c r="K41" s="144">
        <f t="shared" si="5"/>
        <v>9</v>
      </c>
      <c r="L41" s="144">
        <f t="shared" si="5"/>
        <v>66</v>
      </c>
      <c r="M41" s="144">
        <f t="shared" si="1"/>
        <v>595791</v>
      </c>
      <c r="N41" s="144">
        <f t="shared" si="2"/>
        <v>2585531.7699999996</v>
      </c>
      <c r="O41" s="165">
        <f>D41*100/'CD Ratio_3(i)'!F41</f>
        <v>10.823239252066575</v>
      </c>
      <c r="P41" s="152">
        <f t="shared" si="3"/>
        <v>4.3396623480381535</v>
      </c>
      <c r="Q41" s="101"/>
    </row>
    <row r="42" spans="1:17" s="168" customFormat="1" ht="13.5" customHeight="1" x14ac:dyDescent="0.2">
      <c r="A42" s="163"/>
      <c r="B42" s="144" t="s">
        <v>45</v>
      </c>
      <c r="C42" s="144">
        <f t="shared" ref="C42:L42" si="6">C41+C18</f>
        <v>1469185</v>
      </c>
      <c r="D42" s="144">
        <f t="shared" si="6"/>
        <v>2976342.59</v>
      </c>
      <c r="E42" s="144">
        <f t="shared" si="6"/>
        <v>79902</v>
      </c>
      <c r="F42" s="144">
        <f t="shared" si="6"/>
        <v>2140696.79</v>
      </c>
      <c r="G42" s="144">
        <f t="shared" si="6"/>
        <v>8817</v>
      </c>
      <c r="H42" s="144">
        <f t="shared" si="6"/>
        <v>782593.24</v>
      </c>
      <c r="I42" s="144">
        <f t="shared" si="6"/>
        <v>8065</v>
      </c>
      <c r="J42" s="144">
        <f t="shared" si="6"/>
        <v>21528.800000000003</v>
      </c>
      <c r="K42" s="144">
        <f t="shared" si="6"/>
        <v>36610</v>
      </c>
      <c r="L42" s="144">
        <f t="shared" si="6"/>
        <v>474116.29</v>
      </c>
      <c r="M42" s="144">
        <f t="shared" si="1"/>
        <v>1602579</v>
      </c>
      <c r="N42" s="144">
        <f t="shared" si="2"/>
        <v>6395277.71</v>
      </c>
      <c r="O42" s="165">
        <f>D42*100/'CD Ratio_3(i)'!F42</f>
        <v>9.5221728891521487</v>
      </c>
      <c r="P42" s="152">
        <f t="shared" si="3"/>
        <v>3.9906161942718579</v>
      </c>
      <c r="Q42" s="101"/>
    </row>
    <row r="43" spans="1:17" ht="13.5" customHeight="1" x14ac:dyDescent="0.2">
      <c r="A43" s="175">
        <v>35</v>
      </c>
      <c r="B43" s="136" t="s">
        <v>46</v>
      </c>
      <c r="C43" s="136">
        <v>67448</v>
      </c>
      <c r="D43" s="136">
        <v>30222</v>
      </c>
      <c r="E43" s="136">
        <v>0</v>
      </c>
      <c r="F43" s="136">
        <v>0</v>
      </c>
      <c r="G43" s="136">
        <v>0</v>
      </c>
      <c r="H43" s="136">
        <v>0</v>
      </c>
      <c r="I43" s="136">
        <v>421</v>
      </c>
      <c r="J43" s="136">
        <v>1375</v>
      </c>
      <c r="K43" s="136">
        <v>0</v>
      </c>
      <c r="L43" s="136">
        <v>0</v>
      </c>
      <c r="M43" s="136">
        <f t="shared" si="1"/>
        <v>67869</v>
      </c>
      <c r="N43" s="136">
        <f t="shared" si="2"/>
        <v>31597</v>
      </c>
      <c r="O43" s="164">
        <f>D43*100/'CD Ratio_3(i)'!F43</f>
        <v>9.7298550276712668</v>
      </c>
      <c r="P43" s="152">
        <f t="shared" si="3"/>
        <v>0.46555864975172762</v>
      </c>
      <c r="Q43" s="84"/>
    </row>
    <row r="44" spans="1:17" ht="13.5" customHeight="1" x14ac:dyDescent="0.2">
      <c r="A44" s="175">
        <v>36</v>
      </c>
      <c r="B44" s="136" t="s">
        <v>47</v>
      </c>
      <c r="C44" s="136">
        <v>246274</v>
      </c>
      <c r="D44" s="136">
        <v>164257.32999999999</v>
      </c>
      <c r="E44" s="136">
        <v>14</v>
      </c>
      <c r="F44" s="136">
        <v>2011.08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f t="shared" si="1"/>
        <v>246288</v>
      </c>
      <c r="N44" s="136">
        <f t="shared" si="2"/>
        <v>166268.40999999997</v>
      </c>
      <c r="O44" s="164">
        <f>D44*100/'CD Ratio_3(i)'!F44</f>
        <v>13.763956542361829</v>
      </c>
      <c r="P44" s="152">
        <f t="shared" si="3"/>
        <v>0.67509748749431553</v>
      </c>
      <c r="Q44" s="84"/>
    </row>
    <row r="45" spans="1:17" s="168" customFormat="1" ht="13.5" customHeight="1" x14ac:dyDescent="0.2">
      <c r="A45" s="163"/>
      <c r="B45" s="144" t="s">
        <v>48</v>
      </c>
      <c r="C45" s="144">
        <f t="shared" ref="C45:L45" si="7">SUM(C43:C44)</f>
        <v>313722</v>
      </c>
      <c r="D45" s="144">
        <f t="shared" si="7"/>
        <v>194479.33</v>
      </c>
      <c r="E45" s="144">
        <f t="shared" si="7"/>
        <v>14</v>
      </c>
      <c r="F45" s="144">
        <f t="shared" si="7"/>
        <v>2011.08</v>
      </c>
      <c r="G45" s="144">
        <f t="shared" si="7"/>
        <v>0</v>
      </c>
      <c r="H45" s="144">
        <f t="shared" si="7"/>
        <v>0</v>
      </c>
      <c r="I45" s="144">
        <f t="shared" si="7"/>
        <v>421</v>
      </c>
      <c r="J45" s="144">
        <f t="shared" si="7"/>
        <v>1375</v>
      </c>
      <c r="K45" s="144">
        <f t="shared" si="7"/>
        <v>0</v>
      </c>
      <c r="L45" s="144">
        <f t="shared" si="7"/>
        <v>0</v>
      </c>
      <c r="M45" s="144">
        <f t="shared" si="1"/>
        <v>314157</v>
      </c>
      <c r="N45" s="144">
        <f t="shared" si="2"/>
        <v>197865.40999999997</v>
      </c>
      <c r="O45" s="165">
        <f>D45*100/'CD Ratio_3(i)'!F45</f>
        <v>12.930819842267789</v>
      </c>
      <c r="P45" s="152">
        <f t="shared" si="3"/>
        <v>0.62982970298290342</v>
      </c>
      <c r="Q45" s="101"/>
    </row>
    <row r="46" spans="1:17" ht="13.5" customHeight="1" x14ac:dyDescent="0.2">
      <c r="A46" s="175">
        <v>37</v>
      </c>
      <c r="B46" s="136" t="s">
        <v>49</v>
      </c>
      <c r="C46" s="136">
        <v>16321</v>
      </c>
      <c r="D46" s="136">
        <v>30226</v>
      </c>
      <c r="E46" s="136">
        <v>4</v>
      </c>
      <c r="F46" s="136">
        <v>816</v>
      </c>
      <c r="G46" s="136">
        <v>8</v>
      </c>
      <c r="H46" s="136">
        <v>3349</v>
      </c>
      <c r="I46" s="136">
        <v>0</v>
      </c>
      <c r="J46" s="136">
        <v>0</v>
      </c>
      <c r="K46" s="136">
        <v>4</v>
      </c>
      <c r="L46" s="136">
        <v>162481</v>
      </c>
      <c r="M46" s="136">
        <f t="shared" si="1"/>
        <v>16337</v>
      </c>
      <c r="N46" s="136">
        <f t="shared" si="2"/>
        <v>196872</v>
      </c>
      <c r="O46" s="164">
        <f>D46*100/'CD Ratio_3(i)'!F46</f>
        <v>0.7441334191386999</v>
      </c>
      <c r="P46" s="152">
        <f t="shared" si="3"/>
        <v>12.050682499846973</v>
      </c>
      <c r="Q46" s="152"/>
    </row>
    <row r="47" spans="1:17" s="168" customFormat="1" ht="13.5" customHeight="1" x14ac:dyDescent="0.2">
      <c r="A47" s="163"/>
      <c r="B47" s="144" t="s">
        <v>50</v>
      </c>
      <c r="C47" s="144">
        <f t="shared" ref="C47:L47" si="8">C46</f>
        <v>16321</v>
      </c>
      <c r="D47" s="144">
        <f t="shared" si="8"/>
        <v>30226</v>
      </c>
      <c r="E47" s="144">
        <f t="shared" si="8"/>
        <v>4</v>
      </c>
      <c r="F47" s="144">
        <f t="shared" si="8"/>
        <v>816</v>
      </c>
      <c r="G47" s="144">
        <f t="shared" si="8"/>
        <v>8</v>
      </c>
      <c r="H47" s="144">
        <f t="shared" si="8"/>
        <v>3349</v>
      </c>
      <c r="I47" s="144">
        <f t="shared" si="8"/>
        <v>0</v>
      </c>
      <c r="J47" s="144">
        <f t="shared" si="8"/>
        <v>0</v>
      </c>
      <c r="K47" s="144">
        <f t="shared" si="8"/>
        <v>4</v>
      </c>
      <c r="L47" s="144">
        <f t="shared" si="8"/>
        <v>162481</v>
      </c>
      <c r="M47" s="144">
        <f t="shared" si="1"/>
        <v>16337</v>
      </c>
      <c r="N47" s="144">
        <f t="shared" si="2"/>
        <v>196872</v>
      </c>
      <c r="O47" s="165">
        <f>D47*100/'CD Ratio_3(i)'!F47</f>
        <v>0.7441334191386999</v>
      </c>
      <c r="P47" s="152">
        <f t="shared" si="3"/>
        <v>12.050682499846973</v>
      </c>
      <c r="Q47" s="101"/>
    </row>
    <row r="48" spans="1:17" ht="13.5" customHeight="1" x14ac:dyDescent="0.2">
      <c r="A48" s="175">
        <v>38</v>
      </c>
      <c r="B48" s="136" t="s">
        <v>51</v>
      </c>
      <c r="C48" s="136">
        <v>60223</v>
      </c>
      <c r="D48" s="136">
        <v>380816.41</v>
      </c>
      <c r="E48" s="136">
        <v>3057</v>
      </c>
      <c r="F48" s="136">
        <v>26518.7</v>
      </c>
      <c r="G48" s="136">
        <v>30</v>
      </c>
      <c r="H48" s="136">
        <v>1659.15</v>
      </c>
      <c r="I48" s="136">
        <v>0</v>
      </c>
      <c r="J48" s="136">
        <v>0</v>
      </c>
      <c r="K48" s="136">
        <v>0</v>
      </c>
      <c r="L48" s="136">
        <v>0</v>
      </c>
      <c r="M48" s="136">
        <f t="shared" si="1"/>
        <v>63310</v>
      </c>
      <c r="N48" s="136">
        <f t="shared" si="2"/>
        <v>408994.26</v>
      </c>
      <c r="O48" s="164">
        <f>D48*100/'CD Ratio_3(i)'!F48</f>
        <v>55.65292676842013</v>
      </c>
      <c r="P48" s="152">
        <f t="shared" si="3"/>
        <v>6.4601841731164118</v>
      </c>
      <c r="Q48" s="84"/>
    </row>
    <row r="49" spans="1:17" ht="13.5" customHeight="1" x14ac:dyDescent="0.2">
      <c r="A49" s="175">
        <v>39</v>
      </c>
      <c r="B49" s="136" t="s">
        <v>52</v>
      </c>
      <c r="C49" s="136">
        <v>7168</v>
      </c>
      <c r="D49" s="136">
        <v>22089</v>
      </c>
      <c r="E49" s="136">
        <v>553</v>
      </c>
      <c r="F49" s="136">
        <v>4096</v>
      </c>
      <c r="G49" s="136">
        <v>11</v>
      </c>
      <c r="H49" s="136">
        <v>220</v>
      </c>
      <c r="I49" s="136">
        <v>0</v>
      </c>
      <c r="J49" s="136">
        <v>0</v>
      </c>
      <c r="K49" s="136">
        <v>0</v>
      </c>
      <c r="L49" s="136">
        <v>0</v>
      </c>
      <c r="M49" s="136">
        <f t="shared" si="1"/>
        <v>7732</v>
      </c>
      <c r="N49" s="136">
        <f t="shared" si="2"/>
        <v>26405</v>
      </c>
      <c r="O49" s="164">
        <f>D49*100/'CD Ratio_3(i)'!F49</f>
        <v>37.654057924074799</v>
      </c>
      <c r="P49" s="152">
        <f t="shared" si="3"/>
        <v>3.4150284531815829</v>
      </c>
      <c r="Q49" s="84"/>
    </row>
    <row r="50" spans="1:17" ht="13.5" customHeight="1" x14ac:dyDescent="0.2">
      <c r="A50" s="175">
        <v>40</v>
      </c>
      <c r="B50" s="136" t="s">
        <v>53</v>
      </c>
      <c r="C50" s="136">
        <v>111383</v>
      </c>
      <c r="D50" s="136">
        <v>31587.16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f t="shared" si="1"/>
        <v>111383</v>
      </c>
      <c r="N50" s="136">
        <f t="shared" si="2"/>
        <v>31587.16</v>
      </c>
      <c r="O50" s="164">
        <f>D50*100/'CD Ratio_3(i)'!F50</f>
        <v>38.727044439079847</v>
      </c>
      <c r="P50" s="152">
        <f t="shared" si="3"/>
        <v>0.28359049406103265</v>
      </c>
      <c r="Q50" s="84"/>
    </row>
    <row r="51" spans="1:17" ht="13.5" customHeight="1" x14ac:dyDescent="0.2">
      <c r="A51" s="175">
        <v>41</v>
      </c>
      <c r="B51" s="136" t="s">
        <v>54</v>
      </c>
      <c r="C51" s="136">
        <v>0</v>
      </c>
      <c r="D51" s="136">
        <v>0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f t="shared" si="1"/>
        <v>0</v>
      </c>
      <c r="N51" s="136">
        <f t="shared" si="2"/>
        <v>0</v>
      </c>
      <c r="O51" s="164">
        <f>D51*100/'CD Ratio_3(i)'!F51</f>
        <v>0</v>
      </c>
      <c r="P51" s="152" t="e">
        <f t="shared" si="3"/>
        <v>#DIV/0!</v>
      </c>
      <c r="Q51" s="84"/>
    </row>
    <row r="52" spans="1:17" ht="13.5" customHeight="1" x14ac:dyDescent="0.2">
      <c r="A52" s="175">
        <v>42</v>
      </c>
      <c r="B52" s="136" t="s">
        <v>55</v>
      </c>
      <c r="C52" s="136">
        <v>1017</v>
      </c>
      <c r="D52" s="136">
        <v>6186</v>
      </c>
      <c r="E52" s="136">
        <v>10</v>
      </c>
      <c r="F52" s="136">
        <v>544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f t="shared" si="1"/>
        <v>1027</v>
      </c>
      <c r="N52" s="136">
        <f t="shared" si="2"/>
        <v>6730</v>
      </c>
      <c r="O52" s="164">
        <f>D52*100/'CD Ratio_3(i)'!F52</f>
        <v>6.0989075994794337</v>
      </c>
      <c r="P52" s="152">
        <f t="shared" si="3"/>
        <v>6.5530671859785787</v>
      </c>
      <c r="Q52" s="84"/>
    </row>
    <row r="53" spans="1:17" ht="13.5" customHeight="1" x14ac:dyDescent="0.2">
      <c r="A53" s="175">
        <v>43</v>
      </c>
      <c r="B53" s="136" t="s">
        <v>56</v>
      </c>
      <c r="C53" s="136">
        <v>33</v>
      </c>
      <c r="D53" s="136">
        <v>484.44</v>
      </c>
      <c r="E53" s="136">
        <v>3</v>
      </c>
      <c r="F53" s="136">
        <v>117.67</v>
      </c>
      <c r="G53" s="136">
        <v>0</v>
      </c>
      <c r="H53" s="136">
        <v>0</v>
      </c>
      <c r="I53" s="136">
        <v>0</v>
      </c>
      <c r="J53" s="136">
        <v>0</v>
      </c>
      <c r="K53" s="136">
        <v>0</v>
      </c>
      <c r="L53" s="136">
        <v>0</v>
      </c>
      <c r="M53" s="136">
        <f t="shared" si="1"/>
        <v>36</v>
      </c>
      <c r="N53" s="136">
        <f t="shared" si="2"/>
        <v>602.11</v>
      </c>
      <c r="O53" s="164">
        <f>D53*100/'CD Ratio_3(i)'!F53</f>
        <v>1.5260827078611972</v>
      </c>
      <c r="P53" s="152">
        <f t="shared" si="3"/>
        <v>16.725277777777777</v>
      </c>
      <c r="Q53" s="84"/>
    </row>
    <row r="54" spans="1:17" ht="13.5" customHeight="1" x14ac:dyDescent="0.2">
      <c r="A54" s="175">
        <v>44</v>
      </c>
      <c r="B54" s="136" t="s">
        <v>57</v>
      </c>
      <c r="C54" s="136">
        <v>1301</v>
      </c>
      <c r="D54" s="136">
        <v>3240.07</v>
      </c>
      <c r="E54" s="136">
        <v>27</v>
      </c>
      <c r="F54" s="136">
        <v>812.65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f t="shared" si="1"/>
        <v>1328</v>
      </c>
      <c r="N54" s="136">
        <f t="shared" si="2"/>
        <v>4052.7200000000003</v>
      </c>
      <c r="O54" s="164">
        <f>D54*100/'CD Ratio_3(i)'!F54</f>
        <v>12.671788983290808</v>
      </c>
      <c r="P54" s="152">
        <f t="shared" si="3"/>
        <v>3.0517469879518075</v>
      </c>
      <c r="Q54" s="84"/>
    </row>
    <row r="55" spans="1:17" ht="13.5" customHeight="1" x14ac:dyDescent="0.2">
      <c r="A55" s="175">
        <v>45</v>
      </c>
      <c r="B55" s="136" t="s">
        <v>58</v>
      </c>
      <c r="C55" s="136">
        <v>9</v>
      </c>
      <c r="D55" s="136">
        <v>130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f t="shared" si="1"/>
        <v>9</v>
      </c>
      <c r="N55" s="136">
        <f t="shared" si="2"/>
        <v>130</v>
      </c>
      <c r="O55" s="164">
        <f>D55*100/'CD Ratio_3(i)'!F55</f>
        <v>0.37018053419898628</v>
      </c>
      <c r="P55" s="152">
        <f t="shared" si="3"/>
        <v>14.444444444444445</v>
      </c>
      <c r="Q55" s="84"/>
    </row>
    <row r="56" spans="1:17" s="168" customFormat="1" ht="13.5" customHeight="1" x14ac:dyDescent="0.2">
      <c r="A56" s="163"/>
      <c r="B56" s="144" t="s">
        <v>59</v>
      </c>
      <c r="C56" s="144">
        <f t="shared" ref="C56:L56" si="9">SUM(C48:C55)</f>
        <v>181134</v>
      </c>
      <c r="D56" s="144">
        <f t="shared" si="9"/>
        <v>444533.07999999996</v>
      </c>
      <c r="E56" s="144">
        <f t="shared" si="9"/>
        <v>3650</v>
      </c>
      <c r="F56" s="144">
        <f t="shared" si="9"/>
        <v>32089.02</v>
      </c>
      <c r="G56" s="144">
        <f t="shared" si="9"/>
        <v>41</v>
      </c>
      <c r="H56" s="144">
        <f t="shared" si="9"/>
        <v>1879.15</v>
      </c>
      <c r="I56" s="144">
        <f t="shared" si="9"/>
        <v>0</v>
      </c>
      <c r="J56" s="144">
        <f t="shared" si="9"/>
        <v>0</v>
      </c>
      <c r="K56" s="144">
        <f t="shared" si="9"/>
        <v>0</v>
      </c>
      <c r="L56" s="144">
        <f t="shared" si="9"/>
        <v>0</v>
      </c>
      <c r="M56" s="144">
        <f t="shared" si="1"/>
        <v>184825</v>
      </c>
      <c r="N56" s="144">
        <f t="shared" si="2"/>
        <v>478501.25</v>
      </c>
      <c r="O56" s="165">
        <f>D56*100/'CD Ratio_3(i)'!F56</f>
        <v>41.100129291662157</v>
      </c>
      <c r="P56" s="152">
        <f t="shared" si="3"/>
        <v>2.5889422426619775</v>
      </c>
      <c r="Q56" s="101"/>
    </row>
    <row r="57" spans="1:17" s="168" customFormat="1" ht="13.5" customHeight="1" x14ac:dyDescent="0.2">
      <c r="A57" s="163"/>
      <c r="B57" s="144" t="s">
        <v>7</v>
      </c>
      <c r="C57" s="144">
        <f t="shared" ref="C57:L57" si="10">C56+C47+C45+C42</f>
        <v>1980362</v>
      </c>
      <c r="D57" s="144">
        <f t="shared" si="10"/>
        <v>3645581</v>
      </c>
      <c r="E57" s="144">
        <f t="shared" si="10"/>
        <v>83570</v>
      </c>
      <c r="F57" s="144">
        <f t="shared" si="10"/>
        <v>2175612.89</v>
      </c>
      <c r="G57" s="144">
        <f t="shared" si="10"/>
        <v>8866</v>
      </c>
      <c r="H57" s="144">
        <f t="shared" si="10"/>
        <v>787821.39</v>
      </c>
      <c r="I57" s="144">
        <f t="shared" si="10"/>
        <v>8486</v>
      </c>
      <c r="J57" s="144">
        <f t="shared" si="10"/>
        <v>22903.800000000003</v>
      </c>
      <c r="K57" s="144">
        <f t="shared" si="10"/>
        <v>36614</v>
      </c>
      <c r="L57" s="144">
        <f t="shared" si="10"/>
        <v>636597.29</v>
      </c>
      <c r="M57" s="144">
        <f t="shared" si="1"/>
        <v>2117898</v>
      </c>
      <c r="N57" s="144">
        <f t="shared" si="2"/>
        <v>7268516.3700000001</v>
      </c>
      <c r="O57" s="165">
        <f>D57*100/'CD Ratio_3(i)'!F57</f>
        <v>9.6178157658505441</v>
      </c>
      <c r="P57" s="152">
        <f t="shared" si="3"/>
        <v>3.4319482666304042</v>
      </c>
      <c r="Q57" s="101"/>
    </row>
    <row r="58" spans="1:17" ht="13.5" customHeight="1" x14ac:dyDescent="0.2">
      <c r="A58" s="86"/>
      <c r="B58" s="84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62"/>
      <c r="P58" s="152"/>
      <c r="Q58" s="84"/>
    </row>
    <row r="59" spans="1:17" ht="13.5" customHeight="1" x14ac:dyDescent="0.2">
      <c r="A59" s="86"/>
      <c r="B59" s="84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62"/>
      <c r="P59" s="152"/>
      <c r="Q59" s="84"/>
    </row>
    <row r="60" spans="1:17" ht="13.5" customHeight="1" x14ac:dyDescent="0.2">
      <c r="A60" s="86"/>
      <c r="B60" s="84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62"/>
      <c r="P60" s="152"/>
      <c r="Q60" s="84"/>
    </row>
    <row r="61" spans="1:17" ht="13.5" customHeight="1" x14ac:dyDescent="0.2">
      <c r="A61" s="86"/>
      <c r="B61" s="84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62"/>
      <c r="P61" s="152"/>
      <c r="Q61" s="84"/>
    </row>
    <row r="62" spans="1:17" ht="13.5" customHeight="1" x14ac:dyDescent="0.2">
      <c r="A62" s="86"/>
      <c r="B62" s="84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62"/>
      <c r="P62" s="152"/>
      <c r="Q62" s="84"/>
    </row>
    <row r="63" spans="1:17" ht="13.5" customHeight="1" x14ac:dyDescent="0.2">
      <c r="A63" s="86"/>
      <c r="B63" s="84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62"/>
      <c r="P63" s="152"/>
      <c r="Q63" s="84"/>
    </row>
    <row r="64" spans="1:17" ht="13.5" customHeight="1" x14ac:dyDescent="0.2">
      <c r="A64" s="86"/>
      <c r="B64" s="84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62"/>
      <c r="P64" s="152"/>
      <c r="Q64" s="84"/>
    </row>
    <row r="65" spans="1:17" ht="13.5" customHeight="1" x14ac:dyDescent="0.2">
      <c r="A65" s="86"/>
      <c r="B65" s="84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62"/>
      <c r="P65" s="152"/>
      <c r="Q65" s="84"/>
    </row>
    <row r="66" spans="1:17" ht="13.5" customHeight="1" x14ac:dyDescent="0.2">
      <c r="A66" s="86"/>
      <c r="B66" s="84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62"/>
      <c r="P66" s="152"/>
      <c r="Q66" s="84"/>
    </row>
    <row r="67" spans="1:17" ht="13.5" customHeight="1" x14ac:dyDescent="0.2">
      <c r="A67" s="86"/>
      <c r="B67" s="84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62"/>
      <c r="P67" s="152"/>
      <c r="Q67" s="84"/>
    </row>
    <row r="68" spans="1:17" ht="13.5" customHeight="1" x14ac:dyDescent="0.2">
      <c r="A68" s="86"/>
      <c r="B68" s="84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62"/>
      <c r="P68" s="152"/>
      <c r="Q68" s="84"/>
    </row>
    <row r="69" spans="1:17" ht="13.5" customHeight="1" x14ac:dyDescent="0.2">
      <c r="A69" s="86"/>
      <c r="B69" s="84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62"/>
      <c r="P69" s="152"/>
      <c r="Q69" s="84"/>
    </row>
    <row r="70" spans="1:17" ht="13.5" customHeight="1" x14ac:dyDescent="0.2">
      <c r="A70" s="86"/>
      <c r="B70" s="84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62"/>
      <c r="P70" s="152"/>
      <c r="Q70" s="84"/>
    </row>
    <row r="71" spans="1:17" ht="13.5" customHeight="1" x14ac:dyDescent="0.2">
      <c r="A71" s="86"/>
      <c r="B71" s="84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62"/>
      <c r="P71" s="152"/>
      <c r="Q71" s="84"/>
    </row>
    <row r="72" spans="1:17" ht="13.5" customHeight="1" x14ac:dyDescent="0.2">
      <c r="A72" s="86"/>
      <c r="B72" s="84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62"/>
      <c r="P72" s="152"/>
      <c r="Q72" s="84"/>
    </row>
    <row r="73" spans="1:17" ht="13.5" customHeight="1" x14ac:dyDescent="0.2">
      <c r="A73" s="86"/>
      <c r="B73" s="84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62"/>
      <c r="P73" s="152"/>
      <c r="Q73" s="84"/>
    </row>
    <row r="74" spans="1:17" ht="13.5" customHeight="1" x14ac:dyDescent="0.2">
      <c r="A74" s="86"/>
      <c r="B74" s="84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62"/>
      <c r="P74" s="152"/>
      <c r="Q74" s="84"/>
    </row>
    <row r="75" spans="1:17" ht="13.5" customHeight="1" x14ac:dyDescent="0.2">
      <c r="A75" s="86"/>
      <c r="B75" s="84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62"/>
      <c r="P75" s="152"/>
      <c r="Q75" s="84"/>
    </row>
    <row r="76" spans="1:17" ht="13.5" customHeight="1" x14ac:dyDescent="0.2">
      <c r="A76" s="86"/>
      <c r="B76" s="84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62"/>
      <c r="P76" s="152"/>
      <c r="Q76" s="84"/>
    </row>
    <row r="77" spans="1:17" ht="13.5" customHeight="1" x14ac:dyDescent="0.2">
      <c r="A77" s="86"/>
      <c r="B77" s="84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62"/>
      <c r="P77" s="152"/>
      <c r="Q77" s="84"/>
    </row>
    <row r="78" spans="1:17" ht="13.5" customHeight="1" x14ac:dyDescent="0.2">
      <c r="A78" s="86"/>
      <c r="B78" s="84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62"/>
      <c r="P78" s="152"/>
      <c r="Q78" s="84"/>
    </row>
    <row r="79" spans="1:17" ht="13.5" customHeight="1" x14ac:dyDescent="0.2">
      <c r="A79" s="86"/>
      <c r="B79" s="84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62"/>
      <c r="P79" s="152"/>
      <c r="Q79" s="84"/>
    </row>
    <row r="80" spans="1:17" ht="13.5" customHeight="1" x14ac:dyDescent="0.2">
      <c r="A80" s="86"/>
      <c r="B80" s="84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62"/>
      <c r="P80" s="152"/>
      <c r="Q80" s="84"/>
    </row>
    <row r="81" spans="1:17" ht="13.5" customHeight="1" x14ac:dyDescent="0.2">
      <c r="A81" s="86"/>
      <c r="B81" s="84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62"/>
      <c r="P81" s="152"/>
      <c r="Q81" s="84"/>
    </row>
    <row r="82" spans="1:17" ht="13.5" customHeight="1" x14ac:dyDescent="0.2">
      <c r="A82" s="86"/>
      <c r="B82" s="84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62"/>
      <c r="P82" s="152"/>
      <c r="Q82" s="84"/>
    </row>
    <row r="83" spans="1:17" ht="13.5" customHeight="1" x14ac:dyDescent="0.2">
      <c r="A83" s="86"/>
      <c r="B83" s="84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62"/>
      <c r="P83" s="152"/>
      <c r="Q83" s="84"/>
    </row>
    <row r="84" spans="1:17" ht="13.5" customHeight="1" x14ac:dyDescent="0.2">
      <c r="A84" s="86"/>
      <c r="B84" s="84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62"/>
      <c r="P84" s="152"/>
      <c r="Q84" s="84"/>
    </row>
    <row r="85" spans="1:17" ht="13.5" customHeight="1" x14ac:dyDescent="0.2">
      <c r="A85" s="86"/>
      <c r="B85" s="84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62"/>
      <c r="P85" s="152"/>
      <c r="Q85" s="84"/>
    </row>
    <row r="86" spans="1:17" ht="13.5" customHeight="1" x14ac:dyDescent="0.2">
      <c r="A86" s="86"/>
      <c r="B86" s="84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62"/>
      <c r="P86" s="152"/>
      <c r="Q86" s="84"/>
    </row>
    <row r="87" spans="1:17" ht="13.5" customHeight="1" x14ac:dyDescent="0.2">
      <c r="A87" s="86"/>
      <c r="B87" s="84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62"/>
      <c r="P87" s="152"/>
      <c r="Q87" s="84"/>
    </row>
    <row r="88" spans="1:17" ht="13.5" customHeight="1" x14ac:dyDescent="0.2">
      <c r="A88" s="86"/>
      <c r="B88" s="84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62"/>
      <c r="P88" s="152"/>
      <c r="Q88" s="84"/>
    </row>
    <row r="89" spans="1:17" ht="13.5" customHeight="1" x14ac:dyDescent="0.2">
      <c r="A89" s="86"/>
      <c r="B89" s="84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62"/>
      <c r="P89" s="152"/>
      <c r="Q89" s="84"/>
    </row>
    <row r="90" spans="1:17" ht="13.5" customHeight="1" x14ac:dyDescent="0.2">
      <c r="A90" s="86"/>
      <c r="B90" s="84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62"/>
      <c r="P90" s="152"/>
      <c r="Q90" s="84"/>
    </row>
    <row r="91" spans="1:17" ht="13.5" customHeight="1" x14ac:dyDescent="0.2">
      <c r="A91" s="86"/>
      <c r="B91" s="84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62"/>
      <c r="P91" s="152"/>
      <c r="Q91" s="84"/>
    </row>
    <row r="92" spans="1:17" ht="13.5" customHeight="1" x14ac:dyDescent="0.2">
      <c r="A92" s="86"/>
      <c r="B92" s="84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62"/>
      <c r="P92" s="152"/>
      <c r="Q92" s="84"/>
    </row>
    <row r="93" spans="1:17" ht="13.5" customHeight="1" x14ac:dyDescent="0.2">
      <c r="A93" s="86"/>
      <c r="B93" s="84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62"/>
      <c r="P93" s="152"/>
      <c r="Q93" s="84"/>
    </row>
    <row r="94" spans="1:17" ht="13.5" customHeight="1" x14ac:dyDescent="0.2">
      <c r="A94" s="86"/>
      <c r="B94" s="84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62"/>
      <c r="P94" s="152"/>
      <c r="Q94" s="84"/>
    </row>
    <row r="95" spans="1:17" ht="13.5" customHeight="1" x14ac:dyDescent="0.2">
      <c r="A95" s="86"/>
      <c r="B95" s="84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62"/>
      <c r="P95" s="152"/>
      <c r="Q95" s="84"/>
    </row>
    <row r="96" spans="1:17" ht="13.5" customHeight="1" x14ac:dyDescent="0.2">
      <c r="A96" s="86"/>
      <c r="B96" s="84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62"/>
      <c r="P96" s="152"/>
      <c r="Q96" s="84"/>
    </row>
    <row r="97" spans="1:17" ht="13.5" customHeight="1" x14ac:dyDescent="0.2">
      <c r="A97" s="86"/>
      <c r="B97" s="84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62"/>
      <c r="P97" s="152"/>
      <c r="Q97" s="84"/>
    </row>
    <row r="98" spans="1:17" ht="13.5" customHeight="1" x14ac:dyDescent="0.2">
      <c r="A98" s="86"/>
      <c r="B98" s="84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62"/>
      <c r="P98" s="152"/>
      <c r="Q98" s="84"/>
    </row>
    <row r="99" spans="1:17" ht="13.5" customHeight="1" x14ac:dyDescent="0.2">
      <c r="A99" s="86"/>
      <c r="B99" s="84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62"/>
      <c r="P99" s="152"/>
      <c r="Q99" s="84"/>
    </row>
    <row r="100" spans="1:17" ht="13.5" customHeight="1" x14ac:dyDescent="0.2">
      <c r="A100" s="86"/>
      <c r="B100" s="8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62"/>
      <c r="P100" s="152"/>
      <c r="Q100" s="84"/>
    </row>
  </sheetData>
  <autoFilter ref="C5:N48"/>
  <mergeCells count="11">
    <mergeCell ref="A1:O1"/>
    <mergeCell ref="O3:O5"/>
    <mergeCell ref="A3:A5"/>
    <mergeCell ref="B3:B5"/>
    <mergeCell ref="M4:N4"/>
    <mergeCell ref="C3:N3"/>
    <mergeCell ref="C4:D4"/>
    <mergeCell ref="E4:F4"/>
    <mergeCell ref="G4:H4"/>
    <mergeCell ref="I4:J4"/>
    <mergeCell ref="K4:L4"/>
  </mergeCells>
  <pageMargins left="0.43307086614173229" right="0" top="0.51181102362204722" bottom="0.51181102362204722" header="0" footer="0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12" sqref="R12"/>
    </sheetView>
  </sheetViews>
  <sheetFormatPr defaultColWidth="14.42578125" defaultRowHeight="15" customHeight="1" x14ac:dyDescent="0.2"/>
  <cols>
    <col min="1" max="1" width="4.5703125" style="177" customWidth="1"/>
    <col min="2" max="2" width="23.7109375" style="177" customWidth="1"/>
    <col min="3" max="3" width="6.5703125" style="177" customWidth="1"/>
    <col min="4" max="4" width="8.42578125" style="177" customWidth="1"/>
    <col min="5" max="5" width="8.5703125" style="177" customWidth="1"/>
    <col min="6" max="6" width="8.28515625" style="177" customWidth="1"/>
    <col min="7" max="7" width="10.28515625" style="177" customWidth="1"/>
    <col min="8" max="8" width="9.28515625" style="177" customWidth="1"/>
    <col min="9" max="9" width="7" style="177" customWidth="1"/>
    <col min="10" max="10" width="8.28515625" style="177" customWidth="1"/>
    <col min="11" max="11" width="7.42578125" style="177" customWidth="1"/>
    <col min="12" max="12" width="7.7109375" style="177" customWidth="1"/>
    <col min="13" max="13" width="8.85546875" style="177" customWidth="1"/>
    <col min="14" max="14" width="9.5703125" style="177" customWidth="1"/>
    <col min="15" max="15" width="9.42578125" style="177" customWidth="1"/>
    <col min="16" max="16" width="10.28515625" style="177" customWidth="1"/>
    <col min="17" max="17" width="10" style="177" customWidth="1"/>
    <col min="18" max="18" width="13.28515625" style="187" customWidth="1"/>
    <col min="19" max="16384" width="14.42578125" style="177"/>
  </cols>
  <sheetData>
    <row r="1" spans="1:18" ht="13.5" customHeight="1" x14ac:dyDescent="0.2">
      <c r="A1" s="399" t="s">
        <v>107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167"/>
    </row>
    <row r="2" spans="1:18" ht="13.5" customHeight="1" x14ac:dyDescent="0.2">
      <c r="A2" s="100"/>
      <c r="B2" s="101" t="s">
        <v>86</v>
      </c>
      <c r="C2" s="157"/>
      <c r="D2" s="157"/>
      <c r="E2" s="157"/>
      <c r="F2" s="157"/>
      <c r="G2" s="157"/>
      <c r="H2" s="157"/>
      <c r="I2" s="157"/>
      <c r="J2" s="157"/>
      <c r="K2" s="157" t="s">
        <v>108</v>
      </c>
      <c r="L2" s="157"/>
      <c r="M2" s="157"/>
      <c r="N2" s="159" t="s">
        <v>109</v>
      </c>
      <c r="O2" s="157"/>
      <c r="P2" s="157"/>
      <c r="Q2" s="167"/>
      <c r="R2" s="167"/>
    </row>
    <row r="3" spans="1:18" ht="34.5" customHeight="1" x14ac:dyDescent="0.2">
      <c r="A3" s="416" t="s">
        <v>2</v>
      </c>
      <c r="B3" s="416" t="s">
        <v>89</v>
      </c>
      <c r="C3" s="413" t="s">
        <v>1014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4"/>
      <c r="Q3" s="410" t="s">
        <v>110</v>
      </c>
      <c r="R3" s="167"/>
    </row>
    <row r="4" spans="1:18" ht="24.75" customHeight="1" x14ac:dyDescent="0.2">
      <c r="A4" s="411"/>
      <c r="B4" s="411"/>
      <c r="C4" s="413" t="s">
        <v>111</v>
      </c>
      <c r="D4" s="414"/>
      <c r="E4" s="413" t="s">
        <v>112</v>
      </c>
      <c r="F4" s="414"/>
      <c r="G4" s="413" t="s">
        <v>113</v>
      </c>
      <c r="H4" s="414"/>
      <c r="I4" s="413" t="s">
        <v>114</v>
      </c>
      <c r="J4" s="414"/>
      <c r="K4" s="413" t="s">
        <v>115</v>
      </c>
      <c r="L4" s="414"/>
      <c r="M4" s="413" t="s">
        <v>116</v>
      </c>
      <c r="N4" s="414"/>
      <c r="O4" s="413" t="s">
        <v>117</v>
      </c>
      <c r="P4" s="414"/>
      <c r="Q4" s="411"/>
      <c r="R4" s="167"/>
    </row>
    <row r="5" spans="1:18" ht="15" customHeight="1" x14ac:dyDescent="0.2">
      <c r="A5" s="412"/>
      <c r="B5" s="412"/>
      <c r="C5" s="178" t="s">
        <v>105</v>
      </c>
      <c r="D5" s="178" t="s">
        <v>106</v>
      </c>
      <c r="E5" s="178" t="s">
        <v>105</v>
      </c>
      <c r="F5" s="178" t="s">
        <v>106</v>
      </c>
      <c r="G5" s="178" t="s">
        <v>105</v>
      </c>
      <c r="H5" s="178" t="s">
        <v>106</v>
      </c>
      <c r="I5" s="178" t="s">
        <v>105</v>
      </c>
      <c r="J5" s="178" t="s">
        <v>106</v>
      </c>
      <c r="K5" s="178" t="s">
        <v>105</v>
      </c>
      <c r="L5" s="178" t="s">
        <v>106</v>
      </c>
      <c r="M5" s="178" t="s">
        <v>105</v>
      </c>
      <c r="N5" s="178" t="s">
        <v>106</v>
      </c>
      <c r="O5" s="178" t="s">
        <v>105</v>
      </c>
      <c r="P5" s="178" t="s">
        <v>106</v>
      </c>
      <c r="Q5" s="412"/>
      <c r="R5" s="167"/>
    </row>
    <row r="6" spans="1:18" ht="13.5" customHeight="1" x14ac:dyDescent="0.2">
      <c r="A6" s="179">
        <v>1</v>
      </c>
      <c r="B6" s="180" t="s">
        <v>9</v>
      </c>
      <c r="C6" s="181">
        <v>25</v>
      </c>
      <c r="D6" s="181">
        <v>19098</v>
      </c>
      <c r="E6" s="181">
        <v>3455</v>
      </c>
      <c r="F6" s="181">
        <v>10658</v>
      </c>
      <c r="G6" s="181">
        <v>37598</v>
      </c>
      <c r="H6" s="181">
        <v>210548</v>
      </c>
      <c r="I6" s="181">
        <v>39</v>
      </c>
      <c r="J6" s="181">
        <v>632</v>
      </c>
      <c r="K6" s="181">
        <v>11</v>
      </c>
      <c r="L6" s="181">
        <v>2543</v>
      </c>
      <c r="M6" s="181">
        <v>452</v>
      </c>
      <c r="N6" s="181">
        <v>1341</v>
      </c>
      <c r="O6" s="180">
        <f>M6+K6+I6+G6+E6+C6+MSMEoutstanding_5!M6+OutstandingAgri_4!K6</f>
        <v>240718</v>
      </c>
      <c r="P6" s="180">
        <f>N6+L6+J6+H6+F6+D6+MSMEoutstanding_5!N6+OutstandingAgri_4!L6</f>
        <v>1082460</v>
      </c>
      <c r="Q6" s="182">
        <f>P6*100/'CD Ratio_3(i)'!F6</f>
        <v>72.228957909479931</v>
      </c>
      <c r="R6" s="167"/>
    </row>
    <row r="7" spans="1:18" ht="13.5" customHeight="1" x14ac:dyDescent="0.2">
      <c r="A7" s="179">
        <v>2</v>
      </c>
      <c r="B7" s="180" t="s">
        <v>10</v>
      </c>
      <c r="C7" s="181">
        <v>0</v>
      </c>
      <c r="D7" s="181">
        <v>0</v>
      </c>
      <c r="E7" s="181">
        <v>7078</v>
      </c>
      <c r="F7" s="181">
        <v>15467</v>
      </c>
      <c r="G7" s="181">
        <v>65287</v>
      </c>
      <c r="H7" s="181">
        <v>154283</v>
      </c>
      <c r="I7" s="181">
        <v>0</v>
      </c>
      <c r="J7" s="181">
        <v>0</v>
      </c>
      <c r="K7" s="181">
        <v>0</v>
      </c>
      <c r="L7" s="181">
        <v>0</v>
      </c>
      <c r="M7" s="181">
        <v>72</v>
      </c>
      <c r="N7" s="181">
        <v>872</v>
      </c>
      <c r="O7" s="180">
        <f>M7+K7+I7+G7+E7+C7+MSMEoutstanding_5!M7+OutstandingAgri_4!K7</f>
        <v>776685</v>
      </c>
      <c r="P7" s="180">
        <f>N7+L7+J7+H7+F7+D7+MSMEoutstanding_5!N7+OutstandingAgri_4!L7</f>
        <v>1700060</v>
      </c>
      <c r="Q7" s="182">
        <f>P7*100/'CD Ratio_3(i)'!F7</f>
        <v>61.789603648220215</v>
      </c>
      <c r="R7" s="167"/>
    </row>
    <row r="8" spans="1:18" ht="13.5" customHeight="1" x14ac:dyDescent="0.2">
      <c r="A8" s="179">
        <v>3</v>
      </c>
      <c r="B8" s="180" t="s">
        <v>11</v>
      </c>
      <c r="C8" s="181">
        <v>0</v>
      </c>
      <c r="D8" s="181">
        <v>0</v>
      </c>
      <c r="E8" s="181">
        <v>811</v>
      </c>
      <c r="F8" s="181">
        <v>2009</v>
      </c>
      <c r="G8" s="181">
        <v>18041</v>
      </c>
      <c r="H8" s="181">
        <v>45770</v>
      </c>
      <c r="I8" s="181">
        <v>0</v>
      </c>
      <c r="J8" s="181">
        <v>0</v>
      </c>
      <c r="K8" s="181">
        <v>1</v>
      </c>
      <c r="L8" s="181">
        <v>11</v>
      </c>
      <c r="M8" s="181">
        <v>8502</v>
      </c>
      <c r="N8" s="181">
        <v>1628</v>
      </c>
      <c r="O8" s="180">
        <f>M8+K8+I8+G8+E8+C8+MSMEoutstanding_5!M8+OutstandingAgri_4!K8</f>
        <v>105719</v>
      </c>
      <c r="P8" s="180">
        <f>N8+L8+J8+H8+F8+D8+MSMEoutstanding_5!N8+OutstandingAgri_4!L8</f>
        <v>319361</v>
      </c>
      <c r="Q8" s="182">
        <f>P8*100/'CD Ratio_3(i)'!F8</f>
        <v>52.560886896356493</v>
      </c>
      <c r="R8" s="167"/>
    </row>
    <row r="9" spans="1:18" ht="13.5" customHeight="1" x14ac:dyDescent="0.2">
      <c r="A9" s="179">
        <v>4</v>
      </c>
      <c r="B9" s="180" t="s">
        <v>12</v>
      </c>
      <c r="C9" s="181">
        <v>0</v>
      </c>
      <c r="D9" s="181">
        <v>0</v>
      </c>
      <c r="E9" s="181">
        <v>3940</v>
      </c>
      <c r="F9" s="181">
        <v>13651</v>
      </c>
      <c r="G9" s="181">
        <v>17493</v>
      </c>
      <c r="H9" s="181">
        <v>120696</v>
      </c>
      <c r="I9" s="181">
        <v>7</v>
      </c>
      <c r="J9" s="181">
        <v>10592</v>
      </c>
      <c r="K9" s="181">
        <v>0</v>
      </c>
      <c r="L9" s="181">
        <v>0</v>
      </c>
      <c r="M9" s="181">
        <v>944</v>
      </c>
      <c r="N9" s="181">
        <v>1387</v>
      </c>
      <c r="O9" s="180">
        <f>M9+K9+I9+G9+E9+C9+MSMEoutstanding_5!M9+OutstandingAgri_4!K9</f>
        <v>230229</v>
      </c>
      <c r="P9" s="180">
        <f>N9+L9+J9+H9+F9+D9+MSMEoutstanding_5!N9+OutstandingAgri_4!L9</f>
        <v>705726.5</v>
      </c>
      <c r="Q9" s="182">
        <f>P9*100/'CD Ratio_3(i)'!F9</f>
        <v>44.013222804441945</v>
      </c>
      <c r="R9" s="167"/>
    </row>
    <row r="10" spans="1:18" ht="13.5" customHeight="1" x14ac:dyDescent="0.2">
      <c r="A10" s="179">
        <v>5</v>
      </c>
      <c r="B10" s="180" t="s">
        <v>13</v>
      </c>
      <c r="C10" s="181">
        <v>0</v>
      </c>
      <c r="D10" s="181">
        <v>0</v>
      </c>
      <c r="E10" s="181">
        <v>7264</v>
      </c>
      <c r="F10" s="181">
        <v>22159</v>
      </c>
      <c r="G10" s="181">
        <v>98548</v>
      </c>
      <c r="H10" s="181">
        <v>155166</v>
      </c>
      <c r="I10" s="181">
        <v>38</v>
      </c>
      <c r="J10" s="181">
        <v>1130</v>
      </c>
      <c r="K10" s="181">
        <v>3</v>
      </c>
      <c r="L10" s="181">
        <v>6</v>
      </c>
      <c r="M10" s="181">
        <v>528</v>
      </c>
      <c r="N10" s="181">
        <v>112</v>
      </c>
      <c r="O10" s="180">
        <f>M10+K10+I10+G10+E10+C10+MSMEoutstanding_5!M10+OutstandingAgri_4!K10</f>
        <v>566043</v>
      </c>
      <c r="P10" s="180">
        <f>N10+L10+J10+H10+F10+D10+MSMEoutstanding_5!N10+OutstandingAgri_4!L10</f>
        <v>1149794</v>
      </c>
      <c r="Q10" s="182">
        <f>P10*100/'CD Ratio_3(i)'!F10</f>
        <v>77.258018131337977</v>
      </c>
      <c r="R10" s="167"/>
    </row>
    <row r="11" spans="1:18" ht="13.5" customHeight="1" x14ac:dyDescent="0.2">
      <c r="A11" s="179">
        <v>6</v>
      </c>
      <c r="B11" s="180" t="s">
        <v>14</v>
      </c>
      <c r="C11" s="181">
        <v>0</v>
      </c>
      <c r="D11" s="181">
        <v>0</v>
      </c>
      <c r="E11" s="181">
        <v>2190</v>
      </c>
      <c r="F11" s="181">
        <v>9342</v>
      </c>
      <c r="G11" s="181">
        <v>17844</v>
      </c>
      <c r="H11" s="181">
        <v>63640</v>
      </c>
      <c r="I11" s="181">
        <v>8</v>
      </c>
      <c r="J11" s="181">
        <v>9</v>
      </c>
      <c r="K11" s="181">
        <v>2</v>
      </c>
      <c r="L11" s="181">
        <v>15</v>
      </c>
      <c r="M11" s="181">
        <v>0</v>
      </c>
      <c r="N11" s="181">
        <v>0</v>
      </c>
      <c r="O11" s="180">
        <f>M11+K11+I11+G11+E11+C11+MSMEoutstanding_5!M11+OutstandingAgri_4!K11</f>
        <v>175659</v>
      </c>
      <c r="P11" s="180">
        <f>N11+L11+J11+H11+F11+D11+MSMEoutstanding_5!N11+OutstandingAgri_4!L11</f>
        <v>498558</v>
      </c>
      <c r="Q11" s="182">
        <f>P11*100/'CD Ratio_3(i)'!F11</f>
        <v>43.110774450952825</v>
      </c>
      <c r="R11" s="167"/>
    </row>
    <row r="12" spans="1:18" ht="13.5" customHeight="1" x14ac:dyDescent="0.2">
      <c r="A12" s="179">
        <v>7</v>
      </c>
      <c r="B12" s="180" t="s">
        <v>15</v>
      </c>
      <c r="C12" s="181">
        <v>0</v>
      </c>
      <c r="D12" s="181">
        <v>0</v>
      </c>
      <c r="E12" s="181">
        <v>301</v>
      </c>
      <c r="F12" s="181">
        <v>768.36</v>
      </c>
      <c r="G12" s="181">
        <v>4339</v>
      </c>
      <c r="H12" s="181">
        <v>23020.67</v>
      </c>
      <c r="I12" s="181">
        <v>0</v>
      </c>
      <c r="J12" s="181">
        <v>0</v>
      </c>
      <c r="K12" s="181">
        <v>2</v>
      </c>
      <c r="L12" s="181">
        <v>2.25</v>
      </c>
      <c r="M12" s="181">
        <v>0</v>
      </c>
      <c r="N12" s="181">
        <v>0</v>
      </c>
      <c r="O12" s="180">
        <f>M12+K12+I12+G12+E12+C12+MSMEoutstanding_5!M12+OutstandingAgri_4!K12</f>
        <v>20119</v>
      </c>
      <c r="P12" s="180">
        <f>N12+L12+J12+H12+F12+D12+MSMEoutstanding_5!N12+OutstandingAgri_4!L12</f>
        <v>71170.59</v>
      </c>
      <c r="Q12" s="182">
        <f>P12*100/'CD Ratio_3(i)'!F12</f>
        <v>60.024112338702878</v>
      </c>
      <c r="R12" s="167"/>
    </row>
    <row r="13" spans="1:18" ht="13.5" customHeight="1" x14ac:dyDescent="0.2">
      <c r="A13" s="179">
        <v>8</v>
      </c>
      <c r="B13" s="180" t="s">
        <v>1021</v>
      </c>
      <c r="C13" s="181">
        <v>0</v>
      </c>
      <c r="D13" s="181">
        <v>0</v>
      </c>
      <c r="E13" s="181">
        <v>133</v>
      </c>
      <c r="F13" s="181">
        <v>474</v>
      </c>
      <c r="G13" s="181">
        <v>1319</v>
      </c>
      <c r="H13" s="181">
        <v>10557</v>
      </c>
      <c r="I13" s="181">
        <v>8</v>
      </c>
      <c r="J13" s="181">
        <v>117</v>
      </c>
      <c r="K13" s="181">
        <v>0</v>
      </c>
      <c r="L13" s="181">
        <v>0</v>
      </c>
      <c r="M13" s="181">
        <v>206</v>
      </c>
      <c r="N13" s="181">
        <v>596</v>
      </c>
      <c r="O13" s="180">
        <f>M13+K13+I13+G13+E13+C13+MSMEoutstanding_5!M13+OutstandingAgri_4!K13</f>
        <v>17242</v>
      </c>
      <c r="P13" s="180">
        <f>N13+L13+J13+H13+F13+D13+MSMEoutstanding_5!N13+OutstandingAgri_4!L13</f>
        <v>67602</v>
      </c>
      <c r="Q13" s="182">
        <f>P13*100/'CD Ratio_3(i)'!F13</f>
        <v>68.129320944107391</v>
      </c>
      <c r="R13" s="167"/>
    </row>
    <row r="14" spans="1:18" ht="13.5" customHeight="1" x14ac:dyDescent="0.2">
      <c r="A14" s="179">
        <v>9</v>
      </c>
      <c r="B14" s="180" t="s">
        <v>17</v>
      </c>
      <c r="C14" s="181">
        <v>2</v>
      </c>
      <c r="D14" s="181">
        <v>0</v>
      </c>
      <c r="E14" s="181">
        <v>7052</v>
      </c>
      <c r="F14" s="181">
        <v>28338</v>
      </c>
      <c r="G14" s="181">
        <v>52832</v>
      </c>
      <c r="H14" s="181">
        <v>139589.5</v>
      </c>
      <c r="I14" s="181">
        <v>4</v>
      </c>
      <c r="J14" s="181">
        <v>0.04</v>
      </c>
      <c r="K14" s="181">
        <v>1</v>
      </c>
      <c r="L14" s="181">
        <v>0</v>
      </c>
      <c r="M14" s="181">
        <v>1476</v>
      </c>
      <c r="N14" s="181">
        <v>519.42999999999995</v>
      </c>
      <c r="O14" s="180">
        <f>M14+K14+I14+G14+E14+C14+MSMEoutstanding_5!M14+OutstandingAgri_4!K14</f>
        <v>367271</v>
      </c>
      <c r="P14" s="180">
        <f>N14+L14+J14+H14+F14+D14+MSMEoutstanding_5!N14+OutstandingAgri_4!L14</f>
        <v>1099986.07</v>
      </c>
      <c r="Q14" s="182">
        <f>P14*100/'CD Ratio_3(i)'!F14</f>
        <v>43.503864180798018</v>
      </c>
      <c r="R14" s="167"/>
    </row>
    <row r="15" spans="1:18" ht="13.5" customHeight="1" x14ac:dyDescent="0.2">
      <c r="A15" s="179">
        <v>10</v>
      </c>
      <c r="B15" s="180" t="s">
        <v>18</v>
      </c>
      <c r="C15" s="181">
        <v>0</v>
      </c>
      <c r="D15" s="181">
        <v>0</v>
      </c>
      <c r="E15" s="181">
        <v>20459</v>
      </c>
      <c r="F15" s="181">
        <v>76179</v>
      </c>
      <c r="G15" s="181">
        <v>192442</v>
      </c>
      <c r="H15" s="181">
        <v>855474</v>
      </c>
      <c r="I15" s="181">
        <v>3</v>
      </c>
      <c r="J15" s="181">
        <v>65</v>
      </c>
      <c r="K15" s="181">
        <v>8</v>
      </c>
      <c r="L15" s="181">
        <v>249</v>
      </c>
      <c r="M15" s="181">
        <v>0</v>
      </c>
      <c r="N15" s="181">
        <v>0</v>
      </c>
      <c r="O15" s="180">
        <f>M15+K15+I15+G15+E15+C15+MSMEoutstanding_5!M15+OutstandingAgri_4!K15</f>
        <v>970960</v>
      </c>
      <c r="P15" s="180">
        <f>N15+L15+J15+H15+F15+D15+MSMEoutstanding_5!N15+OutstandingAgri_4!L15</f>
        <v>3312138</v>
      </c>
      <c r="Q15" s="182">
        <f>P15*100/'CD Ratio_3(i)'!F15</f>
        <v>44.046772212272657</v>
      </c>
      <c r="R15" s="167"/>
    </row>
    <row r="16" spans="1:18" ht="13.5" customHeight="1" x14ac:dyDescent="0.2">
      <c r="A16" s="179">
        <v>11</v>
      </c>
      <c r="B16" s="180" t="s">
        <v>19</v>
      </c>
      <c r="C16" s="181">
        <v>0</v>
      </c>
      <c r="D16" s="181">
        <v>0</v>
      </c>
      <c r="E16" s="181">
        <v>1589</v>
      </c>
      <c r="F16" s="181">
        <v>4499</v>
      </c>
      <c r="G16" s="181">
        <v>6512</v>
      </c>
      <c r="H16" s="181">
        <v>56139</v>
      </c>
      <c r="I16" s="181">
        <v>0</v>
      </c>
      <c r="J16" s="181">
        <v>0</v>
      </c>
      <c r="K16" s="181">
        <v>0</v>
      </c>
      <c r="L16" s="181">
        <v>0</v>
      </c>
      <c r="M16" s="181">
        <v>0</v>
      </c>
      <c r="N16" s="181">
        <v>0</v>
      </c>
      <c r="O16" s="180">
        <f>M16+K16+I16+G16+E16+C16+MSMEoutstanding_5!M16+OutstandingAgri_4!K16</f>
        <v>113328</v>
      </c>
      <c r="P16" s="180">
        <f>N16+L16+J16+H16+F16+D16+MSMEoutstanding_5!N16+OutstandingAgri_4!L16</f>
        <v>311758</v>
      </c>
      <c r="Q16" s="182">
        <f>P16*100/'CD Ratio_3(i)'!F16</f>
        <v>49.989417107086048</v>
      </c>
      <c r="R16" s="167"/>
    </row>
    <row r="17" spans="1:18" ht="13.5" customHeight="1" x14ac:dyDescent="0.2">
      <c r="A17" s="179">
        <v>12</v>
      </c>
      <c r="B17" s="180" t="s">
        <v>20</v>
      </c>
      <c r="C17" s="181">
        <v>0</v>
      </c>
      <c r="D17" s="181">
        <v>0</v>
      </c>
      <c r="E17" s="181">
        <v>3676</v>
      </c>
      <c r="F17" s="181">
        <v>10092</v>
      </c>
      <c r="G17" s="181">
        <v>39530</v>
      </c>
      <c r="H17" s="181">
        <v>115774</v>
      </c>
      <c r="I17" s="181">
        <v>18</v>
      </c>
      <c r="J17" s="181">
        <v>48</v>
      </c>
      <c r="K17" s="181">
        <v>2</v>
      </c>
      <c r="L17" s="181">
        <v>376</v>
      </c>
      <c r="M17" s="181">
        <v>2798</v>
      </c>
      <c r="N17" s="181">
        <v>43</v>
      </c>
      <c r="O17" s="180">
        <f>M17+K17+I17+G17+E17+C17+MSMEoutstanding_5!M17+OutstandingAgri_4!K17</f>
        <v>342091</v>
      </c>
      <c r="P17" s="180">
        <f>N17+L17+J17+H17+F17+D17+MSMEoutstanding_5!N17+OutstandingAgri_4!L17</f>
        <v>1044532</v>
      </c>
      <c r="Q17" s="182">
        <f>P17*100/'CD Ratio_3(i)'!F17</f>
        <v>64.122197387184912</v>
      </c>
      <c r="R17" s="167"/>
    </row>
    <row r="18" spans="1:18" ht="13.5" customHeight="1" x14ac:dyDescent="0.2">
      <c r="A18" s="178"/>
      <c r="B18" s="183" t="s">
        <v>21</v>
      </c>
      <c r="C18" s="184">
        <f t="shared" ref="C18:P18" si="0">SUM(C6:C17)</f>
        <v>27</v>
      </c>
      <c r="D18" s="184">
        <f t="shared" si="0"/>
        <v>19098</v>
      </c>
      <c r="E18" s="184">
        <f t="shared" si="0"/>
        <v>57948</v>
      </c>
      <c r="F18" s="184">
        <f t="shared" si="0"/>
        <v>193636.36</v>
      </c>
      <c r="G18" s="184">
        <f t="shared" si="0"/>
        <v>551785</v>
      </c>
      <c r="H18" s="184">
        <f t="shared" si="0"/>
        <v>1950657.17</v>
      </c>
      <c r="I18" s="184">
        <f t="shared" si="0"/>
        <v>125</v>
      </c>
      <c r="J18" s="184">
        <f t="shared" si="0"/>
        <v>12593.04</v>
      </c>
      <c r="K18" s="184">
        <f t="shared" si="0"/>
        <v>30</v>
      </c>
      <c r="L18" s="184">
        <f t="shared" si="0"/>
        <v>3202.25</v>
      </c>
      <c r="M18" s="184">
        <f t="shared" si="0"/>
        <v>14978</v>
      </c>
      <c r="N18" s="184">
        <f t="shared" si="0"/>
        <v>6498.43</v>
      </c>
      <c r="O18" s="184">
        <f t="shared" si="0"/>
        <v>3926064</v>
      </c>
      <c r="P18" s="184">
        <f t="shared" si="0"/>
        <v>11363146.16</v>
      </c>
      <c r="Q18" s="185">
        <f>P18*100/'CD Ratio_3(i)'!F18</f>
        <v>52.548136373307742</v>
      </c>
      <c r="R18" s="167"/>
    </row>
    <row r="19" spans="1:18" ht="13.5" customHeight="1" x14ac:dyDescent="0.2">
      <c r="A19" s="179">
        <v>13</v>
      </c>
      <c r="B19" s="180" t="s">
        <v>22</v>
      </c>
      <c r="C19" s="181">
        <v>13</v>
      </c>
      <c r="D19" s="181">
        <v>11205.67</v>
      </c>
      <c r="E19" s="181">
        <v>816</v>
      </c>
      <c r="F19" s="181">
        <v>5667</v>
      </c>
      <c r="G19" s="181">
        <v>7262</v>
      </c>
      <c r="H19" s="181">
        <v>72065.570000000007</v>
      </c>
      <c r="I19" s="181">
        <v>0</v>
      </c>
      <c r="J19" s="181">
        <v>0</v>
      </c>
      <c r="K19" s="181">
        <v>0</v>
      </c>
      <c r="L19" s="181">
        <v>0</v>
      </c>
      <c r="M19" s="181">
        <v>63704</v>
      </c>
      <c r="N19" s="181">
        <v>8967.2000000000007</v>
      </c>
      <c r="O19" s="180">
        <f>M19+K19+I19+G19+E19+C19+MSMEoutstanding_5!M19+OutstandingAgri_4!K19</f>
        <v>177936</v>
      </c>
      <c r="P19" s="180">
        <f>N19+L19+J19+H19+F19+D19+MSMEoutstanding_5!N19+OutstandingAgri_4!L19</f>
        <v>793308.75</v>
      </c>
      <c r="Q19" s="182">
        <f>P19*100/'CD Ratio_3(i)'!F19</f>
        <v>61.437724000686906</v>
      </c>
      <c r="R19" s="167"/>
    </row>
    <row r="20" spans="1:18" ht="13.5" customHeight="1" x14ac:dyDescent="0.2">
      <c r="A20" s="179">
        <v>14</v>
      </c>
      <c r="B20" s="180" t="s">
        <v>23</v>
      </c>
      <c r="C20" s="181">
        <v>0</v>
      </c>
      <c r="D20" s="181">
        <v>0</v>
      </c>
      <c r="E20" s="181">
        <v>0</v>
      </c>
      <c r="F20" s="181">
        <v>0</v>
      </c>
      <c r="G20" s="181">
        <v>52322</v>
      </c>
      <c r="H20" s="181">
        <v>370864.73</v>
      </c>
      <c r="I20" s="181">
        <v>0</v>
      </c>
      <c r="J20" s="181">
        <v>0</v>
      </c>
      <c r="K20" s="181">
        <v>0</v>
      </c>
      <c r="L20" s="181">
        <v>0</v>
      </c>
      <c r="M20" s="181">
        <v>0</v>
      </c>
      <c r="N20" s="181">
        <v>0</v>
      </c>
      <c r="O20" s="180">
        <f>M20+K20+I20+G20+E20+C20+MSMEoutstanding_5!M20+OutstandingAgri_4!K20</f>
        <v>549949</v>
      </c>
      <c r="P20" s="180">
        <f>N20+L20+J20+H20+F20+D20+MSMEoutstanding_5!N20+OutstandingAgri_4!L20</f>
        <v>560718.83000000007</v>
      </c>
      <c r="Q20" s="182">
        <f>P20*100/'CD Ratio_3(i)'!F20</f>
        <v>79.084631281946614</v>
      </c>
      <c r="R20" s="167"/>
    </row>
    <row r="21" spans="1:18" ht="13.5" customHeight="1" x14ac:dyDescent="0.2">
      <c r="A21" s="179">
        <v>15</v>
      </c>
      <c r="B21" s="180" t="s">
        <v>24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  <c r="H21" s="181">
        <v>0</v>
      </c>
      <c r="I21" s="181">
        <v>0</v>
      </c>
      <c r="J21" s="181">
        <v>0</v>
      </c>
      <c r="K21" s="181">
        <v>0</v>
      </c>
      <c r="L21" s="181">
        <v>0</v>
      </c>
      <c r="M21" s="181">
        <v>198</v>
      </c>
      <c r="N21" s="181">
        <v>216</v>
      </c>
      <c r="O21" s="180">
        <f>M21+K21+I21+G21+E21+C21+MSMEoutstanding_5!M21+OutstandingAgri_4!K21</f>
        <v>286</v>
      </c>
      <c r="P21" s="180">
        <f>N21+L21+J21+H21+F21+D21+MSMEoutstanding_5!N21+OutstandingAgri_4!L21</f>
        <v>392.54403130000003</v>
      </c>
      <c r="Q21" s="182">
        <f>P21*100/'CD Ratio_3(i)'!F21</f>
        <v>26.204541475300406</v>
      </c>
      <c r="R21" s="167"/>
    </row>
    <row r="22" spans="1:18" ht="13.5" customHeight="1" x14ac:dyDescent="0.2">
      <c r="A22" s="179">
        <v>16</v>
      </c>
      <c r="B22" s="180" t="s">
        <v>25</v>
      </c>
      <c r="C22" s="181">
        <v>0</v>
      </c>
      <c r="D22" s="181">
        <v>0</v>
      </c>
      <c r="E22" s="181">
        <v>2</v>
      </c>
      <c r="F22" s="181">
        <v>13.62</v>
      </c>
      <c r="G22" s="181">
        <v>18</v>
      </c>
      <c r="H22" s="181">
        <v>174.64</v>
      </c>
      <c r="I22" s="181">
        <v>0</v>
      </c>
      <c r="J22" s="181">
        <v>0</v>
      </c>
      <c r="K22" s="181">
        <v>0</v>
      </c>
      <c r="L22" s="181">
        <v>0</v>
      </c>
      <c r="M22" s="181">
        <v>0</v>
      </c>
      <c r="N22" s="181">
        <v>0</v>
      </c>
      <c r="O22" s="180">
        <f>M22+K22+I22+G22+E22+C22+MSMEoutstanding_5!M22+OutstandingAgri_4!K22</f>
        <v>264</v>
      </c>
      <c r="P22" s="180">
        <f>N22+L22+J22+H22+F22+D22+MSMEoutstanding_5!N22+OutstandingAgri_4!L22</f>
        <v>12309.710000000001</v>
      </c>
      <c r="Q22" s="182">
        <f>P22*100/'CD Ratio_3(i)'!F22</f>
        <v>90.498732546786968</v>
      </c>
      <c r="R22" s="167"/>
    </row>
    <row r="23" spans="1:18" ht="14.25" customHeight="1" x14ac:dyDescent="0.2">
      <c r="A23" s="179">
        <v>17</v>
      </c>
      <c r="B23" s="180" t="s">
        <v>26</v>
      </c>
      <c r="C23" s="181">
        <v>0</v>
      </c>
      <c r="D23" s="181">
        <v>0</v>
      </c>
      <c r="E23" s="181">
        <v>76</v>
      </c>
      <c r="F23" s="181">
        <v>123</v>
      </c>
      <c r="G23" s="181">
        <v>1030</v>
      </c>
      <c r="H23" s="181">
        <v>7128</v>
      </c>
      <c r="I23" s="181">
        <v>10</v>
      </c>
      <c r="J23" s="181">
        <v>108</v>
      </c>
      <c r="K23" s="181">
        <v>0</v>
      </c>
      <c r="L23" s="181">
        <v>0</v>
      </c>
      <c r="M23" s="181">
        <v>5168</v>
      </c>
      <c r="N23" s="181">
        <v>323</v>
      </c>
      <c r="O23" s="180">
        <f>M23+K23+I23+G23+E23+C23+MSMEoutstanding_5!M23+OutstandingAgri_4!K23</f>
        <v>78966</v>
      </c>
      <c r="P23" s="180">
        <f>N23+L23+J23+H23+F23+D23+MSMEoutstanding_5!N23+OutstandingAgri_4!L23</f>
        <v>71661</v>
      </c>
      <c r="Q23" s="182">
        <f>P23*100/'CD Ratio_3(i)'!F23</f>
        <v>62.601334824236496</v>
      </c>
      <c r="R23" s="167"/>
    </row>
    <row r="24" spans="1:18" ht="13.5" customHeight="1" x14ac:dyDescent="0.2">
      <c r="A24" s="179">
        <v>18</v>
      </c>
      <c r="B24" s="180" t="s">
        <v>27</v>
      </c>
      <c r="C24" s="181">
        <v>0</v>
      </c>
      <c r="D24" s="181">
        <v>0</v>
      </c>
      <c r="E24" s="181">
        <v>0</v>
      </c>
      <c r="F24" s="181">
        <v>0</v>
      </c>
      <c r="G24" s="181">
        <v>8</v>
      </c>
      <c r="H24" s="181">
        <v>105</v>
      </c>
      <c r="I24" s="181">
        <v>0</v>
      </c>
      <c r="J24" s="181">
        <v>0</v>
      </c>
      <c r="K24" s="181">
        <v>0</v>
      </c>
      <c r="L24" s="181">
        <v>0</v>
      </c>
      <c r="M24" s="181">
        <v>0</v>
      </c>
      <c r="N24" s="181">
        <v>0</v>
      </c>
      <c r="O24" s="180">
        <f>M24+K24+I24+G24+E24+C24+MSMEoutstanding_5!M24+OutstandingAgri_4!K24</f>
        <v>18</v>
      </c>
      <c r="P24" s="180">
        <f>N24+L24+J24+H24+F24+D24+MSMEoutstanding_5!N24+OutstandingAgri_4!L24</f>
        <v>164</v>
      </c>
      <c r="Q24" s="182">
        <f>P24*100/'CD Ratio_3(i)'!F24</f>
        <v>36.283185840707965</v>
      </c>
      <c r="R24" s="167"/>
    </row>
    <row r="25" spans="1:18" ht="13.5" customHeight="1" x14ac:dyDescent="0.2">
      <c r="A25" s="179">
        <v>19</v>
      </c>
      <c r="B25" s="180" t="s">
        <v>28</v>
      </c>
      <c r="C25" s="181">
        <v>0</v>
      </c>
      <c r="D25" s="181">
        <v>0</v>
      </c>
      <c r="E25" s="181">
        <v>13</v>
      </c>
      <c r="F25" s="181">
        <v>46</v>
      </c>
      <c r="G25" s="181">
        <v>137</v>
      </c>
      <c r="H25" s="181">
        <v>1402</v>
      </c>
      <c r="I25" s="181">
        <v>0</v>
      </c>
      <c r="J25" s="181">
        <v>0</v>
      </c>
      <c r="K25" s="181">
        <v>0</v>
      </c>
      <c r="L25" s="181">
        <v>0</v>
      </c>
      <c r="M25" s="181">
        <v>64</v>
      </c>
      <c r="N25" s="181">
        <v>13</v>
      </c>
      <c r="O25" s="180">
        <f>M25+K25+I25+G25+E25+C25+MSMEoutstanding_5!M25+OutstandingAgri_4!K25</f>
        <v>9341</v>
      </c>
      <c r="P25" s="180">
        <f>N25+L25+J25+H25+F25+D25+MSMEoutstanding_5!N25+OutstandingAgri_4!L25</f>
        <v>22542</v>
      </c>
      <c r="Q25" s="182">
        <f>P25*100/'CD Ratio_3(i)'!F25</f>
        <v>34.880158447707615</v>
      </c>
      <c r="R25" s="167"/>
    </row>
    <row r="26" spans="1:18" ht="13.5" customHeight="1" x14ac:dyDescent="0.2">
      <c r="A26" s="179">
        <v>20</v>
      </c>
      <c r="B26" s="180" t="s">
        <v>29</v>
      </c>
      <c r="C26" s="181">
        <v>0</v>
      </c>
      <c r="D26" s="181">
        <v>0</v>
      </c>
      <c r="E26" s="181">
        <v>1641</v>
      </c>
      <c r="F26" s="181">
        <v>3374.56</v>
      </c>
      <c r="G26" s="181">
        <v>13972</v>
      </c>
      <c r="H26" s="181">
        <v>113720.22</v>
      </c>
      <c r="I26" s="181">
        <v>7</v>
      </c>
      <c r="J26" s="181">
        <v>290.77999999999997</v>
      </c>
      <c r="K26" s="181">
        <v>0</v>
      </c>
      <c r="L26" s="181">
        <v>0</v>
      </c>
      <c r="M26" s="181">
        <v>128624</v>
      </c>
      <c r="N26" s="181">
        <v>23621.84</v>
      </c>
      <c r="O26" s="180">
        <f>M26+K26+I26+G26+E26+C26+MSMEoutstanding_5!M26+OutstandingAgri_4!K26</f>
        <v>478821</v>
      </c>
      <c r="P26" s="180">
        <f>N26+L26+J26+H26+F26+D26+MSMEoutstanding_5!N26+OutstandingAgri_4!L26</f>
        <v>1558988.63</v>
      </c>
      <c r="Q26" s="182">
        <f>P26*100/'CD Ratio_3(i)'!F26</f>
        <v>57.688299739490461</v>
      </c>
      <c r="R26" s="167"/>
    </row>
    <row r="27" spans="1:18" ht="13.5" customHeight="1" x14ac:dyDescent="0.2">
      <c r="A27" s="179">
        <v>21</v>
      </c>
      <c r="B27" s="180" t="s">
        <v>30</v>
      </c>
      <c r="C27" s="181">
        <v>0</v>
      </c>
      <c r="D27" s="181">
        <v>0</v>
      </c>
      <c r="E27" s="181">
        <v>409</v>
      </c>
      <c r="F27" s="181">
        <v>1764</v>
      </c>
      <c r="G27" s="181">
        <v>6870</v>
      </c>
      <c r="H27" s="181">
        <v>53530</v>
      </c>
      <c r="I27" s="181">
        <v>0</v>
      </c>
      <c r="J27" s="181">
        <v>0</v>
      </c>
      <c r="K27" s="181">
        <v>1</v>
      </c>
      <c r="L27" s="181">
        <v>288</v>
      </c>
      <c r="M27" s="181">
        <v>2495</v>
      </c>
      <c r="N27" s="181">
        <v>1653</v>
      </c>
      <c r="O27" s="180">
        <f>M27+K27+I27+G27+E27+C27+MSMEoutstanding_5!M27+OutstandingAgri_4!K27</f>
        <v>176215</v>
      </c>
      <c r="P27" s="180">
        <f>N27+L27+J27+H27+F27+D27+MSMEoutstanding_5!N27+OutstandingAgri_4!L27</f>
        <v>1286642</v>
      </c>
      <c r="Q27" s="182">
        <f>P27*100/'CD Ratio_3(i)'!F27</f>
        <v>55.549287911899405</v>
      </c>
      <c r="R27" s="167"/>
    </row>
    <row r="28" spans="1:18" ht="13.5" customHeight="1" x14ac:dyDescent="0.2">
      <c r="A28" s="179">
        <v>22</v>
      </c>
      <c r="B28" s="180" t="s">
        <v>31</v>
      </c>
      <c r="C28" s="181">
        <v>0</v>
      </c>
      <c r="D28" s="181">
        <v>0</v>
      </c>
      <c r="E28" s="181">
        <v>658</v>
      </c>
      <c r="F28" s="181">
        <v>2322.34</v>
      </c>
      <c r="G28" s="181">
        <v>7337</v>
      </c>
      <c r="H28" s="181">
        <v>66892.87</v>
      </c>
      <c r="I28" s="181">
        <v>7</v>
      </c>
      <c r="J28" s="181">
        <v>11.28</v>
      </c>
      <c r="K28" s="181">
        <v>0</v>
      </c>
      <c r="L28" s="181">
        <v>0.03</v>
      </c>
      <c r="M28" s="181">
        <v>5</v>
      </c>
      <c r="N28" s="181">
        <v>0.44</v>
      </c>
      <c r="O28" s="180">
        <f>M28+K28+I28+G28+E28+C28+MSMEoutstanding_5!M28+OutstandingAgri_4!K28</f>
        <v>57472</v>
      </c>
      <c r="P28" s="180">
        <f>N28+L28+J28+H28+F28+D28+MSMEoutstanding_5!N28+OutstandingAgri_4!L28</f>
        <v>238456.19999999998</v>
      </c>
      <c r="Q28" s="182">
        <f>P28*100/'CD Ratio_3(i)'!F28</f>
        <v>71.152069607562296</v>
      </c>
      <c r="R28" s="167"/>
    </row>
    <row r="29" spans="1:18" ht="13.5" customHeight="1" x14ac:dyDescent="0.2">
      <c r="A29" s="179">
        <v>23</v>
      </c>
      <c r="B29" s="180" t="s">
        <v>32</v>
      </c>
      <c r="C29" s="181">
        <v>0</v>
      </c>
      <c r="D29" s="181">
        <v>0</v>
      </c>
      <c r="E29" s="181">
        <v>0</v>
      </c>
      <c r="F29" s="181">
        <v>0</v>
      </c>
      <c r="G29" s="181">
        <v>7148</v>
      </c>
      <c r="H29" s="181">
        <v>18028</v>
      </c>
      <c r="I29" s="181">
        <v>3125</v>
      </c>
      <c r="J29" s="181">
        <v>725</v>
      </c>
      <c r="K29" s="181">
        <v>0</v>
      </c>
      <c r="L29" s="181">
        <v>0</v>
      </c>
      <c r="M29" s="181">
        <v>0</v>
      </c>
      <c r="N29" s="181">
        <v>0</v>
      </c>
      <c r="O29" s="180">
        <f>M29+K29+I29+G29+E29+C29+MSMEoutstanding_5!M29+OutstandingAgri_4!K29</f>
        <v>169382</v>
      </c>
      <c r="P29" s="180">
        <f>N29+L29+J29+H29+F29+D29+MSMEoutstanding_5!N29+OutstandingAgri_4!L29</f>
        <v>151294</v>
      </c>
      <c r="Q29" s="182">
        <f>P29*100/'CD Ratio_3(i)'!F29</f>
        <v>41.003417538667513</v>
      </c>
      <c r="R29" s="167"/>
    </row>
    <row r="30" spans="1:18" ht="13.5" customHeight="1" x14ac:dyDescent="0.2">
      <c r="A30" s="179">
        <v>24</v>
      </c>
      <c r="B30" s="180" t="s">
        <v>33</v>
      </c>
      <c r="C30" s="181">
        <v>0</v>
      </c>
      <c r="D30" s="181">
        <v>0</v>
      </c>
      <c r="E30" s="181">
        <v>0</v>
      </c>
      <c r="F30" s="181">
        <v>0</v>
      </c>
      <c r="G30" s="181">
        <v>1342</v>
      </c>
      <c r="H30" s="181">
        <v>11966</v>
      </c>
      <c r="I30" s="181">
        <v>2769</v>
      </c>
      <c r="J30" s="181">
        <v>493</v>
      </c>
      <c r="K30" s="181">
        <v>0</v>
      </c>
      <c r="L30" s="181">
        <v>0</v>
      </c>
      <c r="M30" s="181">
        <v>4376</v>
      </c>
      <c r="N30" s="181">
        <v>616</v>
      </c>
      <c r="O30" s="180">
        <f>M30+K30+I30+G30+E30+C30+MSMEoutstanding_5!M30+OutstandingAgri_4!K30</f>
        <v>648288</v>
      </c>
      <c r="P30" s="180">
        <f>N30+L30+J30+H30+F30+D30+MSMEoutstanding_5!N30+OutstandingAgri_4!L30</f>
        <v>456965</v>
      </c>
      <c r="Q30" s="182">
        <f>P30*100/'CD Ratio_3(i)'!F30</f>
        <v>71.711831318343314</v>
      </c>
      <c r="R30" s="167"/>
    </row>
    <row r="31" spans="1:18" ht="13.5" customHeight="1" x14ac:dyDescent="0.2">
      <c r="A31" s="179">
        <v>25</v>
      </c>
      <c r="B31" s="180" t="s">
        <v>34</v>
      </c>
      <c r="C31" s="181">
        <v>0</v>
      </c>
      <c r="D31" s="181">
        <v>0</v>
      </c>
      <c r="E31" s="181">
        <v>9</v>
      </c>
      <c r="F31" s="181">
        <v>46</v>
      </c>
      <c r="G31" s="181">
        <v>91</v>
      </c>
      <c r="H31" s="181">
        <v>499</v>
      </c>
      <c r="I31" s="181">
        <v>0</v>
      </c>
      <c r="J31" s="181">
        <v>0</v>
      </c>
      <c r="K31" s="181">
        <v>0</v>
      </c>
      <c r="L31" s="181">
        <v>0</v>
      </c>
      <c r="M31" s="181">
        <v>179</v>
      </c>
      <c r="N31" s="181">
        <v>1075</v>
      </c>
      <c r="O31" s="180">
        <f>M31+K31+I31+G31+E31+C31+MSMEoutstanding_5!M31+OutstandingAgri_4!K31</f>
        <v>624</v>
      </c>
      <c r="P31" s="180">
        <f>N31+L31+J31+H31+F31+D31+MSMEoutstanding_5!N31+OutstandingAgri_4!L31</f>
        <v>3203</v>
      </c>
      <c r="Q31" s="182">
        <f>P31*100/'CD Ratio_3(i)'!F31</f>
        <v>77.385841990819031</v>
      </c>
      <c r="R31" s="167"/>
    </row>
    <row r="32" spans="1:18" ht="13.5" customHeight="1" x14ac:dyDescent="0.2">
      <c r="A32" s="179">
        <v>26</v>
      </c>
      <c r="B32" s="180" t="s">
        <v>35</v>
      </c>
      <c r="C32" s="181">
        <v>0</v>
      </c>
      <c r="D32" s="181">
        <v>0</v>
      </c>
      <c r="E32" s="181">
        <v>13</v>
      </c>
      <c r="F32" s="181">
        <v>54</v>
      </c>
      <c r="G32" s="181">
        <v>286</v>
      </c>
      <c r="H32" s="181">
        <v>3087</v>
      </c>
      <c r="I32" s="181">
        <v>0</v>
      </c>
      <c r="J32" s="181">
        <v>0</v>
      </c>
      <c r="K32" s="181">
        <v>0</v>
      </c>
      <c r="L32" s="181">
        <v>0</v>
      </c>
      <c r="M32" s="181">
        <v>24</v>
      </c>
      <c r="N32" s="181">
        <v>3</v>
      </c>
      <c r="O32" s="180">
        <f>M32+K32+I32+G32+E32+C32+MSMEoutstanding_5!M32+OutstandingAgri_4!K32</f>
        <v>1525</v>
      </c>
      <c r="P32" s="180">
        <f>N32+L32+J32+H32+F32+D32+MSMEoutstanding_5!N32+OutstandingAgri_4!L32</f>
        <v>29916.035316999998</v>
      </c>
      <c r="Q32" s="182">
        <f>P32*100/'CD Ratio_3(i)'!F32</f>
        <v>71.391836858056507</v>
      </c>
      <c r="R32" s="167"/>
    </row>
    <row r="33" spans="1:18" ht="13.5" customHeight="1" x14ac:dyDescent="0.2">
      <c r="A33" s="179">
        <v>27</v>
      </c>
      <c r="B33" s="180" t="s">
        <v>36</v>
      </c>
      <c r="C33" s="181">
        <v>0</v>
      </c>
      <c r="D33" s="181">
        <v>0</v>
      </c>
      <c r="E33" s="181">
        <v>2</v>
      </c>
      <c r="F33" s="181">
        <v>3.82</v>
      </c>
      <c r="G33" s="181">
        <v>55</v>
      </c>
      <c r="H33" s="181">
        <v>696.17</v>
      </c>
      <c r="I33" s="181">
        <v>0</v>
      </c>
      <c r="J33" s="181">
        <v>0</v>
      </c>
      <c r="K33" s="181">
        <v>0</v>
      </c>
      <c r="L33" s="181">
        <v>0</v>
      </c>
      <c r="M33" s="181">
        <v>30</v>
      </c>
      <c r="N33" s="181">
        <v>27.19</v>
      </c>
      <c r="O33" s="180">
        <f>M33+K33+I33+G33+E33+C33+MSMEoutstanding_5!M33+OutstandingAgri_4!K33</f>
        <v>173</v>
      </c>
      <c r="P33" s="180">
        <f>N33+L33+J33+H33+F33+D33+MSMEoutstanding_5!N33+OutstandingAgri_4!L33</f>
        <v>3575.28</v>
      </c>
      <c r="Q33" s="182">
        <f>P33*100/'CD Ratio_3(i)'!F33</f>
        <v>44.947651087710831</v>
      </c>
      <c r="R33" s="167"/>
    </row>
    <row r="34" spans="1:18" ht="13.5" customHeight="1" x14ac:dyDescent="0.2">
      <c r="A34" s="179">
        <v>28</v>
      </c>
      <c r="B34" s="180" t="s">
        <v>37</v>
      </c>
      <c r="C34" s="181">
        <v>0</v>
      </c>
      <c r="D34" s="181">
        <v>0</v>
      </c>
      <c r="E34" s="181">
        <v>0</v>
      </c>
      <c r="F34" s="181">
        <v>0</v>
      </c>
      <c r="G34" s="181">
        <v>84</v>
      </c>
      <c r="H34" s="181">
        <v>1478.54</v>
      </c>
      <c r="I34" s="181">
        <v>0</v>
      </c>
      <c r="J34" s="181">
        <v>0</v>
      </c>
      <c r="K34" s="181">
        <v>0</v>
      </c>
      <c r="L34" s="181">
        <v>0</v>
      </c>
      <c r="M34" s="181">
        <v>47792</v>
      </c>
      <c r="N34" s="181">
        <v>8833.7999999999993</v>
      </c>
      <c r="O34" s="180">
        <f>M34+K34+I34+G34+E34+C34+MSMEoutstanding_5!M34+OutstandingAgri_4!K34</f>
        <v>195443</v>
      </c>
      <c r="P34" s="180">
        <f>N34+L34+J34+H34+F34+D34+MSMEoutstanding_5!N34+OutstandingAgri_4!L34</f>
        <v>479009.9</v>
      </c>
      <c r="Q34" s="182">
        <f>P34*100/'CD Ratio_3(i)'!F34</f>
        <v>74.086838652331039</v>
      </c>
      <c r="R34" s="167"/>
    </row>
    <row r="35" spans="1:18" ht="13.5" customHeight="1" x14ac:dyDescent="0.2">
      <c r="A35" s="179">
        <v>29</v>
      </c>
      <c r="B35" s="180" t="s">
        <v>38</v>
      </c>
      <c r="C35" s="181">
        <v>0</v>
      </c>
      <c r="D35" s="181">
        <v>0</v>
      </c>
      <c r="E35" s="181">
        <v>1</v>
      </c>
      <c r="F35" s="181">
        <v>1</v>
      </c>
      <c r="G35" s="181">
        <v>7</v>
      </c>
      <c r="H35" s="181">
        <v>49</v>
      </c>
      <c r="I35" s="181">
        <v>0</v>
      </c>
      <c r="J35" s="181">
        <v>0</v>
      </c>
      <c r="K35" s="181">
        <v>0</v>
      </c>
      <c r="L35" s="181">
        <v>0</v>
      </c>
      <c r="M35" s="181">
        <v>60</v>
      </c>
      <c r="N35" s="181">
        <v>850</v>
      </c>
      <c r="O35" s="180">
        <f>M35+K35+I35+G35+E35+C35+MSMEoutstanding_5!M35+OutstandingAgri_4!K35</f>
        <v>151</v>
      </c>
      <c r="P35" s="180">
        <f>N35+L35+J35+H35+F35+D35+MSMEoutstanding_5!N35+OutstandingAgri_4!L35</f>
        <v>1762.5012320999999</v>
      </c>
      <c r="Q35" s="182">
        <f>P35*100/'CD Ratio_3(i)'!F35</f>
        <v>33.597049792222641</v>
      </c>
      <c r="R35" s="167"/>
    </row>
    <row r="36" spans="1:18" ht="13.5" customHeight="1" x14ac:dyDescent="0.2">
      <c r="A36" s="179">
        <v>30</v>
      </c>
      <c r="B36" s="180" t="s">
        <v>39</v>
      </c>
      <c r="C36" s="181">
        <v>0</v>
      </c>
      <c r="D36" s="181">
        <v>0</v>
      </c>
      <c r="E36" s="181">
        <v>260</v>
      </c>
      <c r="F36" s="181">
        <v>37</v>
      </c>
      <c r="G36" s="181">
        <v>173</v>
      </c>
      <c r="H36" s="181">
        <v>820</v>
      </c>
      <c r="I36" s="181">
        <v>1</v>
      </c>
      <c r="J36" s="181">
        <v>3</v>
      </c>
      <c r="K36" s="181">
        <v>0</v>
      </c>
      <c r="L36" s="181">
        <v>0</v>
      </c>
      <c r="M36" s="181">
        <v>47315</v>
      </c>
      <c r="N36" s="181">
        <v>7271</v>
      </c>
      <c r="O36" s="180">
        <f>M36+K36+I36+G36+E36+C36+MSMEoutstanding_5!M36+OutstandingAgri_4!K36</f>
        <v>186516</v>
      </c>
      <c r="P36" s="180">
        <f>N36+L36+J36+H36+F36+D36+MSMEoutstanding_5!N36+OutstandingAgri_4!L36</f>
        <v>70958</v>
      </c>
      <c r="Q36" s="182">
        <f>P36*100/'CD Ratio_3(i)'!F36</f>
        <v>87.307133892757832</v>
      </c>
      <c r="R36" s="167"/>
    </row>
    <row r="37" spans="1:18" ht="13.5" customHeight="1" x14ac:dyDescent="0.2">
      <c r="A37" s="179">
        <v>31</v>
      </c>
      <c r="B37" s="180" t="s">
        <v>40</v>
      </c>
      <c r="C37" s="181">
        <v>0</v>
      </c>
      <c r="D37" s="181">
        <v>0</v>
      </c>
      <c r="E37" s="181">
        <v>0</v>
      </c>
      <c r="F37" s="181">
        <v>0</v>
      </c>
      <c r="G37" s="181">
        <v>45</v>
      </c>
      <c r="H37" s="181">
        <v>468</v>
      </c>
      <c r="I37" s="181">
        <v>4</v>
      </c>
      <c r="J37" s="181">
        <v>504</v>
      </c>
      <c r="K37" s="181">
        <v>0</v>
      </c>
      <c r="L37" s="181">
        <v>0</v>
      </c>
      <c r="M37" s="181">
        <v>6</v>
      </c>
      <c r="N37" s="181">
        <v>3</v>
      </c>
      <c r="O37" s="180">
        <f>M37+K37+I37+G37+E37+C37+MSMEoutstanding_5!M37+OutstandingAgri_4!K37</f>
        <v>491</v>
      </c>
      <c r="P37" s="180">
        <f>N37+L37+J37+H37+F37+D37+MSMEoutstanding_5!N37+OutstandingAgri_4!L37</f>
        <v>5726.0986917999999</v>
      </c>
      <c r="Q37" s="182">
        <f>P37*100/'CD Ratio_3(i)'!F37</f>
        <v>71.158179343854854</v>
      </c>
      <c r="R37" s="167"/>
    </row>
    <row r="38" spans="1:18" ht="13.5" customHeight="1" x14ac:dyDescent="0.2">
      <c r="A38" s="179">
        <v>32</v>
      </c>
      <c r="B38" s="180" t="s">
        <v>41</v>
      </c>
      <c r="C38" s="181">
        <v>0</v>
      </c>
      <c r="D38" s="181">
        <v>0</v>
      </c>
      <c r="E38" s="181">
        <v>0</v>
      </c>
      <c r="F38" s="181">
        <v>0</v>
      </c>
      <c r="G38" s="181">
        <v>0</v>
      </c>
      <c r="H38" s="181">
        <v>0</v>
      </c>
      <c r="I38" s="181">
        <v>0</v>
      </c>
      <c r="J38" s="181">
        <v>0</v>
      </c>
      <c r="K38" s="181">
        <v>0</v>
      </c>
      <c r="L38" s="181">
        <v>0</v>
      </c>
      <c r="M38" s="181">
        <v>0</v>
      </c>
      <c r="N38" s="181">
        <v>0</v>
      </c>
      <c r="O38" s="180">
        <f>M38+K38+I38+G38+E38+C38+MSMEoutstanding_5!M38+OutstandingAgri_4!K38</f>
        <v>0</v>
      </c>
      <c r="P38" s="180">
        <f>N38+L38+J38+H38+F38+D38+MSMEoutstanding_5!N38+OutstandingAgri_4!L38</f>
        <v>0</v>
      </c>
      <c r="Q38" s="182">
        <v>0</v>
      </c>
      <c r="R38" s="167"/>
    </row>
    <row r="39" spans="1:18" ht="13.5" customHeight="1" x14ac:dyDescent="0.2">
      <c r="A39" s="179">
        <v>33</v>
      </c>
      <c r="B39" s="180" t="s">
        <v>42</v>
      </c>
      <c r="C39" s="181">
        <v>0</v>
      </c>
      <c r="D39" s="181">
        <v>0</v>
      </c>
      <c r="E39" s="181">
        <v>0</v>
      </c>
      <c r="F39" s="181">
        <v>0</v>
      </c>
      <c r="G39" s="181">
        <v>43</v>
      </c>
      <c r="H39" s="181">
        <v>341.39</v>
      </c>
      <c r="I39" s="181">
        <v>0</v>
      </c>
      <c r="J39" s="181">
        <v>0</v>
      </c>
      <c r="K39" s="181">
        <v>0</v>
      </c>
      <c r="L39" s="181">
        <v>0</v>
      </c>
      <c r="M39" s="181">
        <v>6</v>
      </c>
      <c r="N39" s="181">
        <v>0.53</v>
      </c>
      <c r="O39" s="180">
        <f>M39+K39+I39+G39+E39+C39+MSMEoutstanding_5!M39+OutstandingAgri_4!K39</f>
        <v>538</v>
      </c>
      <c r="P39" s="180">
        <f>N39+L39+J39+H39+F39+D39+MSMEoutstanding_5!N39+OutstandingAgri_4!L39</f>
        <v>2616.3900000000003</v>
      </c>
      <c r="Q39" s="182">
        <f>P39*100/'CD Ratio_3(i)'!F39</f>
        <v>49.580448204113658</v>
      </c>
      <c r="R39" s="167"/>
    </row>
    <row r="40" spans="1:18" ht="13.5" customHeight="1" x14ac:dyDescent="0.2">
      <c r="A40" s="179">
        <v>34</v>
      </c>
      <c r="B40" s="180" t="s">
        <v>43</v>
      </c>
      <c r="C40" s="181">
        <v>0</v>
      </c>
      <c r="D40" s="181">
        <v>0</v>
      </c>
      <c r="E40" s="181">
        <v>0</v>
      </c>
      <c r="F40" s="181">
        <v>0</v>
      </c>
      <c r="G40" s="181">
        <v>2033</v>
      </c>
      <c r="H40" s="181">
        <v>21066</v>
      </c>
      <c r="I40" s="181">
        <v>0</v>
      </c>
      <c r="J40" s="181">
        <v>0</v>
      </c>
      <c r="K40" s="181">
        <v>0</v>
      </c>
      <c r="L40" s="181">
        <v>0</v>
      </c>
      <c r="M40" s="181">
        <v>7094</v>
      </c>
      <c r="N40" s="181">
        <v>1695</v>
      </c>
      <c r="O40" s="180">
        <f>M40+K40+I40+G40+E40+C40+MSMEoutstanding_5!M40+OutstandingAgri_4!K40</f>
        <v>120322</v>
      </c>
      <c r="P40" s="180">
        <f>N40+L40+J40+H40+F40+D40+MSMEoutstanding_5!N40+OutstandingAgri_4!L40</f>
        <v>201675</v>
      </c>
      <c r="Q40" s="182">
        <f>P40*100/'CD Ratio_3(i)'!F40</f>
        <v>72.696371219193935</v>
      </c>
      <c r="R40" s="167"/>
    </row>
    <row r="41" spans="1:18" ht="13.5" customHeight="1" x14ac:dyDescent="0.2">
      <c r="A41" s="178"/>
      <c r="B41" s="183" t="s">
        <v>118</v>
      </c>
      <c r="C41" s="184">
        <f t="shared" ref="C41:P41" si="1">SUM(C19:C40)</f>
        <v>13</v>
      </c>
      <c r="D41" s="184">
        <f t="shared" si="1"/>
        <v>11205.67</v>
      </c>
      <c r="E41" s="184">
        <f t="shared" si="1"/>
        <v>3900</v>
      </c>
      <c r="F41" s="184">
        <f t="shared" si="1"/>
        <v>13452.34</v>
      </c>
      <c r="G41" s="184">
        <f t="shared" si="1"/>
        <v>100263</v>
      </c>
      <c r="H41" s="184">
        <f t="shared" si="1"/>
        <v>744382.13000000012</v>
      </c>
      <c r="I41" s="184">
        <f t="shared" si="1"/>
        <v>5923</v>
      </c>
      <c r="J41" s="184">
        <f t="shared" si="1"/>
        <v>2135.06</v>
      </c>
      <c r="K41" s="184">
        <f t="shared" si="1"/>
        <v>1</v>
      </c>
      <c r="L41" s="184">
        <f t="shared" si="1"/>
        <v>288.02999999999997</v>
      </c>
      <c r="M41" s="184">
        <f t="shared" si="1"/>
        <v>307140</v>
      </c>
      <c r="N41" s="184">
        <f t="shared" si="1"/>
        <v>55169</v>
      </c>
      <c r="O41" s="184">
        <f t="shared" si="1"/>
        <v>2852721</v>
      </c>
      <c r="P41" s="184">
        <f t="shared" si="1"/>
        <v>5951884.8692721995</v>
      </c>
      <c r="Q41" s="185">
        <f>P41*100/'CD Ratio_3(i)'!F41</f>
        <v>61.788285458516356</v>
      </c>
      <c r="R41" s="167"/>
    </row>
    <row r="42" spans="1:18" ht="13.5" customHeight="1" x14ac:dyDescent="0.2">
      <c r="A42" s="178"/>
      <c r="B42" s="183" t="s">
        <v>45</v>
      </c>
      <c r="C42" s="184">
        <f t="shared" ref="C42:P42" si="2">C41+C18</f>
        <v>40</v>
      </c>
      <c r="D42" s="184">
        <f t="shared" si="2"/>
        <v>30303.67</v>
      </c>
      <c r="E42" s="184">
        <f t="shared" si="2"/>
        <v>61848</v>
      </c>
      <c r="F42" s="184">
        <f t="shared" si="2"/>
        <v>207088.69999999998</v>
      </c>
      <c r="G42" s="184">
        <f t="shared" si="2"/>
        <v>652048</v>
      </c>
      <c r="H42" s="184">
        <f t="shared" si="2"/>
        <v>2695039.3</v>
      </c>
      <c r="I42" s="184">
        <f t="shared" si="2"/>
        <v>6048</v>
      </c>
      <c r="J42" s="184">
        <f t="shared" si="2"/>
        <v>14728.1</v>
      </c>
      <c r="K42" s="184">
        <f t="shared" si="2"/>
        <v>31</v>
      </c>
      <c r="L42" s="184">
        <f t="shared" si="2"/>
        <v>3490.2799999999997</v>
      </c>
      <c r="M42" s="184">
        <f t="shared" si="2"/>
        <v>322118</v>
      </c>
      <c r="N42" s="184">
        <f t="shared" si="2"/>
        <v>61667.43</v>
      </c>
      <c r="O42" s="184">
        <f t="shared" si="2"/>
        <v>6778785</v>
      </c>
      <c r="P42" s="184">
        <f t="shared" si="2"/>
        <v>17315031.029272199</v>
      </c>
      <c r="Q42" s="185">
        <f>P42*100/'CD Ratio_3(i)'!F42</f>
        <v>55.395746308143899</v>
      </c>
      <c r="R42" s="167"/>
    </row>
    <row r="43" spans="1:18" ht="13.5" customHeight="1" x14ac:dyDescent="0.2">
      <c r="A43" s="179">
        <v>35</v>
      </c>
      <c r="B43" s="180" t="s">
        <v>46</v>
      </c>
      <c r="C43" s="181">
        <v>0</v>
      </c>
      <c r="D43" s="181">
        <v>0</v>
      </c>
      <c r="E43" s="181">
        <v>328</v>
      </c>
      <c r="F43" s="181">
        <v>688</v>
      </c>
      <c r="G43" s="181">
        <v>59598</v>
      </c>
      <c r="H43" s="181">
        <v>46617</v>
      </c>
      <c r="I43" s="181">
        <v>0</v>
      </c>
      <c r="J43" s="181">
        <v>0</v>
      </c>
      <c r="K43" s="181">
        <v>142</v>
      </c>
      <c r="L43" s="181">
        <v>41</v>
      </c>
      <c r="M43" s="181">
        <v>231</v>
      </c>
      <c r="N43" s="181">
        <v>111</v>
      </c>
      <c r="O43" s="180">
        <f>M43+K43+I43+G43+E43+C43+MSMEoutstanding_5!M43+OutstandingAgri_4!K43</f>
        <v>315081</v>
      </c>
      <c r="P43" s="180">
        <f>N43+L43+J43+H43+F43+D43+MSMEoutstanding_5!N43+OutstandingAgri_4!L43</f>
        <v>278110</v>
      </c>
      <c r="Q43" s="182">
        <f>P43*100/'CD Ratio_3(i)'!F43</f>
        <v>89.536429810921049</v>
      </c>
      <c r="R43" s="167"/>
    </row>
    <row r="44" spans="1:18" ht="13.5" customHeight="1" x14ac:dyDescent="0.2">
      <c r="A44" s="179">
        <v>36</v>
      </c>
      <c r="B44" s="180" t="s">
        <v>47</v>
      </c>
      <c r="C44" s="181">
        <v>0</v>
      </c>
      <c r="D44" s="181">
        <v>0</v>
      </c>
      <c r="E44" s="181">
        <v>3020</v>
      </c>
      <c r="F44" s="181">
        <v>6684</v>
      </c>
      <c r="G44" s="181">
        <v>215709</v>
      </c>
      <c r="H44" s="181">
        <v>132014.98000000001</v>
      </c>
      <c r="I44" s="181">
        <v>31</v>
      </c>
      <c r="J44" s="181">
        <v>923.06</v>
      </c>
      <c r="K44" s="181">
        <v>63</v>
      </c>
      <c r="L44" s="181">
        <v>17.940000000000001</v>
      </c>
      <c r="M44" s="181">
        <v>53944</v>
      </c>
      <c r="N44" s="181">
        <v>51795.69</v>
      </c>
      <c r="O44" s="180">
        <f>M44+K44+I44+G44+E44+C44+MSMEoutstanding_5!M44+OutstandingAgri_4!K44</f>
        <v>902339</v>
      </c>
      <c r="P44" s="180">
        <f>N44+L44+J44+H44+F44+D44+MSMEoutstanding_5!N44+OutstandingAgri_4!L44</f>
        <v>1055510</v>
      </c>
      <c r="Q44" s="182">
        <f>P44*100/'CD Ratio_3(i)'!F44</f>
        <v>88.446547682397707</v>
      </c>
      <c r="R44" s="167"/>
    </row>
    <row r="45" spans="1:18" ht="13.5" customHeight="1" x14ac:dyDescent="0.2">
      <c r="A45" s="178"/>
      <c r="B45" s="183" t="s">
        <v>48</v>
      </c>
      <c r="C45" s="184">
        <f t="shared" ref="C45:P45" si="3">C44+C43</f>
        <v>0</v>
      </c>
      <c r="D45" s="184">
        <f t="shared" si="3"/>
        <v>0</v>
      </c>
      <c r="E45" s="184">
        <f t="shared" si="3"/>
        <v>3348</v>
      </c>
      <c r="F45" s="184">
        <f t="shared" si="3"/>
        <v>7372</v>
      </c>
      <c r="G45" s="184">
        <f t="shared" si="3"/>
        <v>275307</v>
      </c>
      <c r="H45" s="184">
        <f t="shared" si="3"/>
        <v>178631.98</v>
      </c>
      <c r="I45" s="184">
        <f t="shared" si="3"/>
        <v>31</v>
      </c>
      <c r="J45" s="184">
        <f t="shared" si="3"/>
        <v>923.06</v>
      </c>
      <c r="K45" s="184">
        <f t="shared" si="3"/>
        <v>205</v>
      </c>
      <c r="L45" s="184">
        <f t="shared" si="3"/>
        <v>58.94</v>
      </c>
      <c r="M45" s="184">
        <f t="shared" si="3"/>
        <v>54175</v>
      </c>
      <c r="N45" s="184">
        <f t="shared" si="3"/>
        <v>51906.69</v>
      </c>
      <c r="O45" s="184">
        <f t="shared" si="3"/>
        <v>1217420</v>
      </c>
      <c r="P45" s="184">
        <f t="shared" si="3"/>
        <v>1333620</v>
      </c>
      <c r="Q45" s="185">
        <f>P45*100/'CD Ratio_3(i)'!F45</f>
        <v>88.671633936856793</v>
      </c>
      <c r="R45" s="167"/>
    </row>
    <row r="46" spans="1:18" ht="13.5" customHeight="1" x14ac:dyDescent="0.2">
      <c r="A46" s="179">
        <v>37</v>
      </c>
      <c r="B46" s="180" t="s">
        <v>49</v>
      </c>
      <c r="C46" s="181">
        <v>0</v>
      </c>
      <c r="D46" s="181">
        <v>0</v>
      </c>
      <c r="E46" s="181">
        <v>56</v>
      </c>
      <c r="F46" s="181">
        <v>166</v>
      </c>
      <c r="G46" s="181">
        <v>9752</v>
      </c>
      <c r="H46" s="181">
        <v>23548</v>
      </c>
      <c r="I46" s="181">
        <v>0</v>
      </c>
      <c r="J46" s="181">
        <v>0</v>
      </c>
      <c r="K46" s="181">
        <v>0</v>
      </c>
      <c r="L46" s="181">
        <v>0</v>
      </c>
      <c r="M46" s="181">
        <v>6529</v>
      </c>
      <c r="N46" s="181">
        <v>173157</v>
      </c>
      <c r="O46" s="180">
        <f>M46+K46+I46+G46+E46+C46+MSMEoutstanding_5!M46+OutstandingAgri_4!K46</f>
        <v>4012225</v>
      </c>
      <c r="P46" s="180">
        <f>N46+L46+J46+H46+F46+D46+MSMEoutstanding_5!N46+OutstandingAgri_4!L46</f>
        <v>3952218</v>
      </c>
      <c r="Q46" s="182">
        <f>P46*100/'CD Ratio_3(i)'!F46</f>
        <v>97.299592851237819</v>
      </c>
      <c r="R46" s="167"/>
    </row>
    <row r="47" spans="1:18" ht="13.5" customHeight="1" x14ac:dyDescent="0.2">
      <c r="A47" s="178"/>
      <c r="B47" s="183" t="s">
        <v>50</v>
      </c>
      <c r="C47" s="184">
        <f t="shared" ref="C47:P47" si="4">C46</f>
        <v>0</v>
      </c>
      <c r="D47" s="184">
        <f t="shared" si="4"/>
        <v>0</v>
      </c>
      <c r="E47" s="184">
        <f t="shared" si="4"/>
        <v>56</v>
      </c>
      <c r="F47" s="184">
        <f t="shared" si="4"/>
        <v>166</v>
      </c>
      <c r="G47" s="184">
        <f t="shared" si="4"/>
        <v>9752</v>
      </c>
      <c r="H47" s="184">
        <f t="shared" si="4"/>
        <v>23548</v>
      </c>
      <c r="I47" s="184">
        <f t="shared" si="4"/>
        <v>0</v>
      </c>
      <c r="J47" s="184">
        <f t="shared" si="4"/>
        <v>0</v>
      </c>
      <c r="K47" s="184">
        <f t="shared" si="4"/>
        <v>0</v>
      </c>
      <c r="L47" s="184">
        <f t="shared" si="4"/>
        <v>0</v>
      </c>
      <c r="M47" s="184">
        <f t="shared" si="4"/>
        <v>6529</v>
      </c>
      <c r="N47" s="184">
        <f t="shared" si="4"/>
        <v>173157</v>
      </c>
      <c r="O47" s="184">
        <f t="shared" si="4"/>
        <v>4012225</v>
      </c>
      <c r="P47" s="184">
        <f t="shared" si="4"/>
        <v>3952218</v>
      </c>
      <c r="Q47" s="185">
        <f>P47*100/'CD Ratio_3(i)'!F47</f>
        <v>97.299592851237819</v>
      </c>
      <c r="R47" s="167"/>
    </row>
    <row r="48" spans="1:18" ht="13.5" customHeight="1" x14ac:dyDescent="0.2">
      <c r="A48" s="179">
        <v>38</v>
      </c>
      <c r="B48" s="180" t="s">
        <v>51</v>
      </c>
      <c r="C48" s="181">
        <v>0</v>
      </c>
      <c r="D48" s="181">
        <v>0</v>
      </c>
      <c r="E48" s="181">
        <v>0</v>
      </c>
      <c r="F48" s="181">
        <v>0</v>
      </c>
      <c r="G48" s="181">
        <v>4077</v>
      </c>
      <c r="H48" s="181">
        <v>31353.59</v>
      </c>
      <c r="I48" s="181">
        <v>86</v>
      </c>
      <c r="J48" s="181">
        <v>2005.35</v>
      </c>
      <c r="K48" s="181">
        <v>0</v>
      </c>
      <c r="L48" s="181">
        <v>0</v>
      </c>
      <c r="M48" s="181">
        <v>426</v>
      </c>
      <c r="N48" s="181">
        <v>22.12</v>
      </c>
      <c r="O48" s="180">
        <f>M48+K48+I48+G48+E48+C48+MSMEoutstanding_5!M48+OutstandingAgri_4!K48</f>
        <v>109654</v>
      </c>
      <c r="P48" s="180">
        <f>N48+L48+J48+H48+F48+D48+MSMEoutstanding_5!N48+OutstandingAgri_4!L48</f>
        <v>593129.94999999995</v>
      </c>
      <c r="Q48" s="182">
        <f>P48*100/'CD Ratio_3(i)'!F48</f>
        <v>86.680659773844013</v>
      </c>
      <c r="R48" s="167"/>
    </row>
    <row r="49" spans="1:18" ht="13.5" customHeight="1" x14ac:dyDescent="0.2">
      <c r="A49" s="179">
        <v>39</v>
      </c>
      <c r="B49" s="180" t="s">
        <v>52</v>
      </c>
      <c r="C49" s="181">
        <v>0</v>
      </c>
      <c r="D49" s="181">
        <v>0</v>
      </c>
      <c r="E49" s="181">
        <v>0</v>
      </c>
      <c r="F49" s="181">
        <v>0</v>
      </c>
      <c r="G49" s="181">
        <v>450</v>
      </c>
      <c r="H49" s="181">
        <v>3306</v>
      </c>
      <c r="I49" s="181">
        <v>0</v>
      </c>
      <c r="J49" s="181">
        <v>0</v>
      </c>
      <c r="K49" s="181">
        <v>0</v>
      </c>
      <c r="L49" s="181">
        <v>0</v>
      </c>
      <c r="M49" s="181">
        <v>42096</v>
      </c>
      <c r="N49" s="181">
        <v>7585</v>
      </c>
      <c r="O49" s="180">
        <f>M49+K49+I49+G49+E49+C49+MSMEoutstanding_5!M49+OutstandingAgri_4!K49</f>
        <v>73120</v>
      </c>
      <c r="P49" s="180">
        <f>N49+L49+J49+H49+F49+D49+MSMEoutstanding_5!N49+OutstandingAgri_4!L49</f>
        <v>45438</v>
      </c>
      <c r="Q49" s="182">
        <f>P49*100/'CD Ratio_3(i)'!F49</f>
        <v>77.455977362221503</v>
      </c>
      <c r="R49" s="167"/>
    </row>
    <row r="50" spans="1:18" ht="13.5" customHeight="1" x14ac:dyDescent="0.2">
      <c r="A50" s="179">
        <v>40</v>
      </c>
      <c r="B50" s="180" t="s">
        <v>53</v>
      </c>
      <c r="C50" s="181">
        <v>0</v>
      </c>
      <c r="D50" s="181">
        <v>0</v>
      </c>
      <c r="E50" s="181">
        <v>355</v>
      </c>
      <c r="F50" s="181">
        <v>101.15</v>
      </c>
      <c r="G50" s="181">
        <v>1231</v>
      </c>
      <c r="H50" s="181">
        <v>234.83</v>
      </c>
      <c r="I50" s="181">
        <v>0</v>
      </c>
      <c r="J50" s="181">
        <v>0</v>
      </c>
      <c r="K50" s="181">
        <v>0</v>
      </c>
      <c r="L50" s="181">
        <v>0</v>
      </c>
      <c r="M50" s="181">
        <v>46377</v>
      </c>
      <c r="N50" s="181">
        <v>11019.6</v>
      </c>
      <c r="O50" s="180">
        <f>M50+K50+I50+G50+E50+C50+MSMEoutstanding_5!M50+OutstandingAgri_4!K50</f>
        <v>290655</v>
      </c>
      <c r="P50" s="180">
        <f>N50+L50+J50+H50+F50+D50+MSMEoutstanding_5!N50+OutstandingAgri_4!L50</f>
        <v>79911.13</v>
      </c>
      <c r="Q50" s="182">
        <f>P50*100/'CD Ratio_3(i)'!F50</f>
        <v>97.974046501397609</v>
      </c>
      <c r="R50" s="167"/>
    </row>
    <row r="51" spans="1:18" ht="13.5" customHeight="1" x14ac:dyDescent="0.2">
      <c r="A51" s="179">
        <v>41</v>
      </c>
      <c r="B51" s="180" t="s">
        <v>54</v>
      </c>
      <c r="C51" s="181">
        <v>0</v>
      </c>
      <c r="D51" s="181">
        <v>0</v>
      </c>
      <c r="E51" s="181">
        <v>0</v>
      </c>
      <c r="F51" s="181">
        <v>0</v>
      </c>
      <c r="G51" s="181">
        <v>0</v>
      </c>
      <c r="H51" s="181">
        <v>0</v>
      </c>
      <c r="I51" s="181">
        <v>0</v>
      </c>
      <c r="J51" s="181">
        <v>0</v>
      </c>
      <c r="K51" s="181">
        <v>0</v>
      </c>
      <c r="L51" s="181">
        <v>0</v>
      </c>
      <c r="M51" s="181">
        <v>145881</v>
      </c>
      <c r="N51" s="181">
        <v>30505.68</v>
      </c>
      <c r="O51" s="180">
        <f>M51+K51+I51+G51+E51+C51+MSMEoutstanding_5!M51+OutstandingAgri_4!K51</f>
        <v>298548</v>
      </c>
      <c r="P51" s="180">
        <f>N51+L51+J51+H51+F51+D51+MSMEoutstanding_5!N51+OutstandingAgri_4!L51</f>
        <v>62939.619999999995</v>
      </c>
      <c r="Q51" s="182">
        <f>P51*100/'CD Ratio_3(i)'!F51</f>
        <v>99.541354194442405</v>
      </c>
      <c r="R51" s="167"/>
    </row>
    <row r="52" spans="1:18" ht="13.5" customHeight="1" x14ac:dyDescent="0.2">
      <c r="A52" s="179">
        <v>42</v>
      </c>
      <c r="B52" s="180" t="s">
        <v>55</v>
      </c>
      <c r="C52" s="181">
        <v>0</v>
      </c>
      <c r="D52" s="181">
        <v>0</v>
      </c>
      <c r="E52" s="181">
        <v>0</v>
      </c>
      <c r="F52" s="181">
        <v>0</v>
      </c>
      <c r="G52" s="181">
        <v>6729</v>
      </c>
      <c r="H52" s="181">
        <v>12243</v>
      </c>
      <c r="I52" s="181">
        <v>0</v>
      </c>
      <c r="J52" s="181">
        <v>0</v>
      </c>
      <c r="K52" s="181">
        <v>0</v>
      </c>
      <c r="L52" s="181">
        <v>0</v>
      </c>
      <c r="M52" s="181">
        <v>139928</v>
      </c>
      <c r="N52" s="181">
        <v>40933</v>
      </c>
      <c r="O52" s="180">
        <f>M52+K52+I52+G52+E52+C52+MSMEoutstanding_5!M52+OutstandingAgri_4!K52</f>
        <v>237320</v>
      </c>
      <c r="P52" s="180">
        <f>N52+L52+J52+H52+F52+D52+MSMEoutstanding_5!N52+OutstandingAgri_4!L52</f>
        <v>87951</v>
      </c>
      <c r="Q52" s="182">
        <f>P52*100/'CD Ratio_3(i)'!F52</f>
        <v>86.712742043617141</v>
      </c>
      <c r="R52" s="167"/>
    </row>
    <row r="53" spans="1:18" ht="13.5" customHeight="1" x14ac:dyDescent="0.2">
      <c r="A53" s="179">
        <v>43</v>
      </c>
      <c r="B53" s="180" t="s">
        <v>56</v>
      </c>
      <c r="C53" s="181">
        <v>0</v>
      </c>
      <c r="D53" s="181">
        <v>0</v>
      </c>
      <c r="E53" s="181">
        <v>0</v>
      </c>
      <c r="F53" s="181">
        <v>0</v>
      </c>
      <c r="G53" s="181">
        <v>193</v>
      </c>
      <c r="H53" s="181">
        <v>1889.62</v>
      </c>
      <c r="I53" s="181">
        <v>0</v>
      </c>
      <c r="J53" s="181">
        <v>0</v>
      </c>
      <c r="K53" s="181">
        <v>0</v>
      </c>
      <c r="L53" s="181">
        <v>0</v>
      </c>
      <c r="M53" s="181">
        <v>49188</v>
      </c>
      <c r="N53" s="181">
        <v>10066.49</v>
      </c>
      <c r="O53" s="180">
        <f>M53+K53+I53+G53+E53+C53+MSMEoutstanding_5!M53+OutstandingAgri_4!K53</f>
        <v>107488</v>
      </c>
      <c r="P53" s="180">
        <f>N53+L53+J53+H53+F53+D53+MSMEoutstanding_5!N53+OutstandingAgri_4!L53</f>
        <v>25552.620000000003</v>
      </c>
      <c r="Q53" s="182">
        <f>P53*100/'CD Ratio_3(i)'!F53</f>
        <v>80.495854022269398</v>
      </c>
      <c r="R53" s="167"/>
    </row>
    <row r="54" spans="1:18" ht="13.5" customHeight="1" x14ac:dyDescent="0.2">
      <c r="A54" s="179">
        <v>44</v>
      </c>
      <c r="B54" s="180" t="s">
        <v>57</v>
      </c>
      <c r="C54" s="181">
        <v>0</v>
      </c>
      <c r="D54" s="181">
        <v>0</v>
      </c>
      <c r="E54" s="181">
        <v>0</v>
      </c>
      <c r="F54" s="181">
        <v>0</v>
      </c>
      <c r="G54" s="181">
        <v>3574</v>
      </c>
      <c r="H54" s="181">
        <v>3142.41</v>
      </c>
      <c r="I54" s="181">
        <v>0</v>
      </c>
      <c r="J54" s="181">
        <v>0</v>
      </c>
      <c r="K54" s="181">
        <v>0</v>
      </c>
      <c r="L54" s="181">
        <v>0</v>
      </c>
      <c r="M54" s="181">
        <v>20737</v>
      </c>
      <c r="N54" s="181">
        <v>4554.18</v>
      </c>
      <c r="O54" s="180">
        <f>M54+K54+I54+G54+E54+C54+MSMEoutstanding_5!M54+OutstandingAgri_4!K54</f>
        <v>64451</v>
      </c>
      <c r="P54" s="180">
        <f>N54+L54+J54+H54+F54+D54+MSMEoutstanding_5!N54+OutstandingAgri_4!L54</f>
        <v>21702.97</v>
      </c>
      <c r="Q54" s="182">
        <f>P54*100/'CD Ratio_3(i)'!F54</f>
        <v>84.87947981083461</v>
      </c>
      <c r="R54" s="167"/>
    </row>
    <row r="55" spans="1:18" ht="13.5" customHeight="1" x14ac:dyDescent="0.2">
      <c r="A55" s="179">
        <v>45</v>
      </c>
      <c r="B55" s="180" t="s">
        <v>58</v>
      </c>
      <c r="C55" s="181">
        <v>0</v>
      </c>
      <c r="D55" s="181">
        <v>0</v>
      </c>
      <c r="E55" s="181">
        <v>0</v>
      </c>
      <c r="F55" s="181">
        <v>0</v>
      </c>
      <c r="G55" s="181">
        <v>43</v>
      </c>
      <c r="H55" s="181">
        <v>704</v>
      </c>
      <c r="I55" s="181">
        <v>0</v>
      </c>
      <c r="J55" s="181">
        <v>0</v>
      </c>
      <c r="K55" s="181">
        <v>0</v>
      </c>
      <c r="L55" s="181">
        <v>0</v>
      </c>
      <c r="M55" s="181">
        <v>76702</v>
      </c>
      <c r="N55" s="181">
        <v>26747</v>
      </c>
      <c r="O55" s="180">
        <f>M55+K55+I55+G55+E55+C55+MSMEoutstanding_5!M55+OutstandingAgri_4!K55</f>
        <v>105834</v>
      </c>
      <c r="P55" s="180">
        <f>N55+L55+J55+H55+F55+D55+MSMEoutstanding_5!N55+OutstandingAgri_4!L55</f>
        <v>34715</v>
      </c>
      <c r="Q55" s="182">
        <f>P55*100/'CD Ratio_3(i)'!F55</f>
        <v>98.852440343983147</v>
      </c>
      <c r="R55" s="167"/>
    </row>
    <row r="56" spans="1:18" ht="13.5" customHeight="1" x14ac:dyDescent="0.2">
      <c r="A56" s="178"/>
      <c r="B56" s="183" t="s">
        <v>59</v>
      </c>
      <c r="C56" s="184">
        <f t="shared" ref="C56:P56" si="5">SUM(C48:C55)</f>
        <v>0</v>
      </c>
      <c r="D56" s="184">
        <f t="shared" si="5"/>
        <v>0</v>
      </c>
      <c r="E56" s="184">
        <f t="shared" si="5"/>
        <v>355</v>
      </c>
      <c r="F56" s="184">
        <f t="shared" si="5"/>
        <v>101.15</v>
      </c>
      <c r="G56" s="184">
        <f t="shared" si="5"/>
        <v>16297</v>
      </c>
      <c r="H56" s="184">
        <f t="shared" si="5"/>
        <v>52873.45</v>
      </c>
      <c r="I56" s="184">
        <f t="shared" si="5"/>
        <v>86</v>
      </c>
      <c r="J56" s="184">
        <f t="shared" si="5"/>
        <v>2005.35</v>
      </c>
      <c r="K56" s="184">
        <f t="shared" si="5"/>
        <v>0</v>
      </c>
      <c r="L56" s="184">
        <f t="shared" si="5"/>
        <v>0</v>
      </c>
      <c r="M56" s="184">
        <f t="shared" si="5"/>
        <v>521335</v>
      </c>
      <c r="N56" s="184">
        <f t="shared" si="5"/>
        <v>131433.07</v>
      </c>
      <c r="O56" s="184">
        <f t="shared" si="5"/>
        <v>1287070</v>
      </c>
      <c r="P56" s="184">
        <f t="shared" si="5"/>
        <v>951340.28999999992</v>
      </c>
      <c r="Q56" s="185">
        <f>P56*100/'CD Ratio_3(i)'!F56</f>
        <v>87.957928618872117</v>
      </c>
      <c r="R56" s="167"/>
    </row>
    <row r="57" spans="1:18" ht="13.5" customHeight="1" x14ac:dyDescent="0.2">
      <c r="A57" s="183"/>
      <c r="B57" s="183" t="s">
        <v>7</v>
      </c>
      <c r="C57" s="184">
        <f t="shared" ref="C57:P57" si="6">C56+C47+C45+C42</f>
        <v>40</v>
      </c>
      <c r="D57" s="184">
        <f t="shared" si="6"/>
        <v>30303.67</v>
      </c>
      <c r="E57" s="184">
        <f t="shared" si="6"/>
        <v>65607</v>
      </c>
      <c r="F57" s="184">
        <f t="shared" si="6"/>
        <v>214727.84999999998</v>
      </c>
      <c r="G57" s="184">
        <f t="shared" si="6"/>
        <v>953404</v>
      </c>
      <c r="H57" s="184">
        <f t="shared" si="6"/>
        <v>2950092.73</v>
      </c>
      <c r="I57" s="184">
        <f t="shared" si="6"/>
        <v>6165</v>
      </c>
      <c r="J57" s="184">
        <f t="shared" si="6"/>
        <v>17656.510000000002</v>
      </c>
      <c r="K57" s="184">
        <f t="shared" si="6"/>
        <v>236</v>
      </c>
      <c r="L57" s="184">
        <f t="shared" si="6"/>
        <v>3549.22</v>
      </c>
      <c r="M57" s="184">
        <f t="shared" si="6"/>
        <v>904157</v>
      </c>
      <c r="N57" s="184">
        <f t="shared" si="6"/>
        <v>418164.19</v>
      </c>
      <c r="O57" s="184">
        <f t="shared" si="6"/>
        <v>13295500</v>
      </c>
      <c r="P57" s="184">
        <f t="shared" si="6"/>
        <v>23552209.319272198</v>
      </c>
      <c r="Q57" s="185">
        <f>P57*100/'CD Ratio_3(i)'!F57</f>
        <v>62.135722704147362</v>
      </c>
      <c r="R57" s="167"/>
    </row>
    <row r="58" spans="1:18" ht="13.5" customHeight="1" x14ac:dyDescent="0.2">
      <c r="A58" s="100"/>
      <c r="B58" s="100"/>
      <c r="C58" s="157"/>
      <c r="D58" s="157"/>
      <c r="E58" s="157"/>
      <c r="F58" s="157"/>
      <c r="G58" s="157"/>
      <c r="H58" s="186" t="s">
        <v>62</v>
      </c>
      <c r="I58" s="157"/>
      <c r="J58" s="157"/>
      <c r="K58" s="157"/>
      <c r="L58" s="157"/>
      <c r="M58" s="157"/>
      <c r="N58" s="157"/>
      <c r="O58" s="157"/>
      <c r="P58" s="157"/>
      <c r="Q58" s="167"/>
      <c r="R58" s="167"/>
    </row>
    <row r="59" spans="1:18" ht="13.5" customHeight="1" x14ac:dyDescent="0.2">
      <c r="A59" s="100"/>
      <c r="B59" s="100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67"/>
      <c r="R59" s="167"/>
    </row>
    <row r="60" spans="1:18" ht="13.5" customHeight="1" x14ac:dyDescent="0.2">
      <c r="A60" s="167"/>
      <c r="B60" s="167"/>
      <c r="C60" s="157"/>
      <c r="D60" s="157"/>
      <c r="E60" s="16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67"/>
    </row>
    <row r="61" spans="1:18" ht="13.5" customHeight="1" x14ac:dyDescent="0.2">
      <c r="A61" s="100"/>
      <c r="B61" s="100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67"/>
    </row>
    <row r="62" spans="1:18" ht="13.5" customHeight="1" x14ac:dyDescent="0.2">
      <c r="A62" s="157"/>
      <c r="B62" s="157"/>
      <c r="C62" s="157"/>
      <c r="D62" s="157"/>
      <c r="E62" s="159"/>
      <c r="F62" s="159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67"/>
    </row>
    <row r="63" spans="1:18" ht="13.5" customHeight="1" x14ac:dyDescent="0.2">
      <c r="A63" s="100"/>
      <c r="B63" s="100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67"/>
      <c r="R63" s="167"/>
    </row>
    <row r="64" spans="1:18" ht="13.5" customHeight="1" x14ac:dyDescent="0.2">
      <c r="A64" s="100"/>
      <c r="B64" s="100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67"/>
      <c r="R64" s="167"/>
    </row>
    <row r="65" spans="1:18" ht="13.5" customHeight="1" x14ac:dyDescent="0.2">
      <c r="A65" s="100"/>
      <c r="B65" s="100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67"/>
      <c r="R65" s="167"/>
    </row>
    <row r="66" spans="1:18" ht="13.5" customHeight="1" x14ac:dyDescent="0.2">
      <c r="A66" s="100"/>
      <c r="B66" s="100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67"/>
      <c r="R66" s="167"/>
    </row>
    <row r="67" spans="1:18" ht="13.5" customHeight="1" x14ac:dyDescent="0.2">
      <c r="A67" s="100"/>
      <c r="B67" s="100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67"/>
      <c r="R67" s="167"/>
    </row>
    <row r="68" spans="1:18" ht="13.5" customHeight="1" x14ac:dyDescent="0.2">
      <c r="A68" s="100"/>
      <c r="B68" s="100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67"/>
      <c r="R68" s="167"/>
    </row>
    <row r="69" spans="1:18" ht="13.5" customHeight="1" x14ac:dyDescent="0.2">
      <c r="A69" s="100"/>
      <c r="B69" s="100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67"/>
      <c r="R69" s="167"/>
    </row>
    <row r="70" spans="1:18" ht="13.5" customHeight="1" x14ac:dyDescent="0.2">
      <c r="A70" s="100"/>
      <c r="B70" s="100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67"/>
      <c r="R70" s="167"/>
    </row>
    <row r="71" spans="1:18" ht="13.5" customHeight="1" x14ac:dyDescent="0.2">
      <c r="A71" s="100"/>
      <c r="B71" s="100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67"/>
      <c r="R71" s="167"/>
    </row>
    <row r="72" spans="1:18" ht="13.5" customHeight="1" x14ac:dyDescent="0.2">
      <c r="A72" s="100"/>
      <c r="B72" s="100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67"/>
      <c r="R72" s="167"/>
    </row>
    <row r="73" spans="1:18" ht="13.5" customHeight="1" x14ac:dyDescent="0.2">
      <c r="A73" s="100"/>
      <c r="B73" s="100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67"/>
      <c r="R73" s="167"/>
    </row>
    <row r="74" spans="1:18" ht="13.5" customHeight="1" x14ac:dyDescent="0.2">
      <c r="A74" s="100"/>
      <c r="B74" s="100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67"/>
      <c r="R74" s="167"/>
    </row>
    <row r="75" spans="1:18" ht="13.5" customHeight="1" x14ac:dyDescent="0.2">
      <c r="A75" s="100"/>
      <c r="B75" s="100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67"/>
      <c r="R75" s="167"/>
    </row>
    <row r="76" spans="1:18" ht="13.5" customHeight="1" x14ac:dyDescent="0.2">
      <c r="A76" s="100"/>
      <c r="B76" s="100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67"/>
      <c r="R76" s="167"/>
    </row>
    <row r="77" spans="1:18" ht="13.5" customHeight="1" x14ac:dyDescent="0.2">
      <c r="A77" s="100"/>
      <c r="B77" s="100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67"/>
      <c r="R77" s="167"/>
    </row>
    <row r="78" spans="1:18" ht="13.5" customHeight="1" x14ac:dyDescent="0.2">
      <c r="A78" s="100"/>
      <c r="B78" s="100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67"/>
      <c r="R78" s="167"/>
    </row>
    <row r="79" spans="1:18" ht="13.5" customHeight="1" x14ac:dyDescent="0.2">
      <c r="A79" s="100"/>
      <c r="B79" s="100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67"/>
      <c r="R79" s="167"/>
    </row>
    <row r="80" spans="1:18" ht="13.5" customHeight="1" x14ac:dyDescent="0.2">
      <c r="A80" s="100"/>
      <c r="B80" s="100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67"/>
      <c r="R80" s="167"/>
    </row>
    <row r="81" spans="1:18" ht="13.5" customHeight="1" x14ac:dyDescent="0.2">
      <c r="A81" s="100"/>
      <c r="B81" s="100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67"/>
      <c r="R81" s="167"/>
    </row>
    <row r="82" spans="1:18" ht="13.5" customHeight="1" x14ac:dyDescent="0.2">
      <c r="A82" s="100"/>
      <c r="B82" s="100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67"/>
      <c r="R82" s="167"/>
    </row>
    <row r="83" spans="1:18" ht="13.5" customHeight="1" x14ac:dyDescent="0.2">
      <c r="A83" s="100"/>
      <c r="B83" s="100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67"/>
      <c r="R83" s="167"/>
    </row>
    <row r="84" spans="1:18" ht="13.5" customHeight="1" x14ac:dyDescent="0.2">
      <c r="A84" s="100"/>
      <c r="B84" s="100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67"/>
      <c r="R84" s="167"/>
    </row>
    <row r="85" spans="1:18" ht="13.5" customHeight="1" x14ac:dyDescent="0.2">
      <c r="A85" s="100"/>
      <c r="B85" s="100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67"/>
      <c r="R85" s="167"/>
    </row>
    <row r="86" spans="1:18" ht="13.5" customHeight="1" x14ac:dyDescent="0.2">
      <c r="A86" s="100"/>
      <c r="B86" s="100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67"/>
      <c r="R86" s="167"/>
    </row>
    <row r="87" spans="1:18" ht="13.5" customHeight="1" x14ac:dyDescent="0.2">
      <c r="A87" s="100"/>
      <c r="B87" s="100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67"/>
      <c r="R87" s="167"/>
    </row>
    <row r="88" spans="1:18" ht="13.5" customHeight="1" x14ac:dyDescent="0.2">
      <c r="A88" s="100"/>
      <c r="B88" s="100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67"/>
      <c r="R88" s="167"/>
    </row>
    <row r="89" spans="1:18" ht="13.5" customHeight="1" x14ac:dyDescent="0.2">
      <c r="A89" s="100"/>
      <c r="B89" s="100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67"/>
      <c r="R89" s="167"/>
    </row>
    <row r="90" spans="1:18" ht="13.5" customHeight="1" x14ac:dyDescent="0.2">
      <c r="A90" s="100"/>
      <c r="B90" s="100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67"/>
      <c r="R90" s="167"/>
    </row>
    <row r="91" spans="1:18" ht="13.5" customHeight="1" x14ac:dyDescent="0.2">
      <c r="A91" s="100"/>
      <c r="B91" s="100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67"/>
      <c r="R91" s="167"/>
    </row>
    <row r="92" spans="1:18" ht="13.5" customHeight="1" x14ac:dyDescent="0.2">
      <c r="A92" s="100"/>
      <c r="B92" s="100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67"/>
      <c r="R92" s="167"/>
    </row>
    <row r="93" spans="1:18" ht="13.5" customHeight="1" x14ac:dyDescent="0.2">
      <c r="A93" s="100"/>
      <c r="B93" s="100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67"/>
      <c r="R93" s="167"/>
    </row>
    <row r="94" spans="1:18" ht="13.5" customHeight="1" x14ac:dyDescent="0.2">
      <c r="A94" s="100"/>
      <c r="B94" s="100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67"/>
      <c r="R94" s="167"/>
    </row>
    <row r="95" spans="1:18" ht="13.5" customHeight="1" x14ac:dyDescent="0.2">
      <c r="A95" s="100"/>
      <c r="B95" s="100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67"/>
      <c r="R95" s="167"/>
    </row>
    <row r="96" spans="1:18" ht="13.5" customHeight="1" x14ac:dyDescent="0.2">
      <c r="A96" s="100"/>
      <c r="B96" s="100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67"/>
      <c r="R96" s="167"/>
    </row>
    <row r="97" spans="1:18" ht="13.5" customHeight="1" x14ac:dyDescent="0.2">
      <c r="A97" s="100"/>
      <c r="B97" s="100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67"/>
      <c r="R97" s="167"/>
    </row>
    <row r="98" spans="1:18" ht="13.5" customHeight="1" x14ac:dyDescent="0.2">
      <c r="A98" s="100"/>
      <c r="B98" s="100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67"/>
      <c r="R98" s="167"/>
    </row>
    <row r="99" spans="1:18" ht="13.5" customHeight="1" x14ac:dyDescent="0.2">
      <c r="A99" s="100"/>
      <c r="B99" s="100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67"/>
      <c r="R99" s="167"/>
    </row>
    <row r="100" spans="1:18" ht="13.5" customHeight="1" x14ac:dyDescent="0.2">
      <c r="A100" s="100"/>
      <c r="B100" s="100"/>
      <c r="C100" s="157"/>
      <c r="D100" s="157"/>
      <c r="E100" s="157"/>
      <c r="F100" s="157"/>
      <c r="G100" s="157"/>
      <c r="H100" s="157"/>
      <c r="I100" s="157"/>
      <c r="J100" s="157"/>
      <c r="K100" s="157"/>
      <c r="L100" s="157"/>
      <c r="M100" s="157"/>
      <c r="N100" s="157"/>
      <c r="O100" s="157"/>
      <c r="P100" s="157"/>
      <c r="Q100" s="167"/>
      <c r="R100" s="167"/>
    </row>
  </sheetData>
  <autoFilter ref="C5:P52"/>
  <mergeCells count="12">
    <mergeCell ref="A1:Q1"/>
    <mergeCell ref="Q3:Q5"/>
    <mergeCell ref="O4:P4"/>
    <mergeCell ref="C3:P3"/>
    <mergeCell ref="C4:D4"/>
    <mergeCell ref="A3:A5"/>
    <mergeCell ref="B3:B5"/>
    <mergeCell ref="M4:N4"/>
    <mergeCell ref="K4:L4"/>
    <mergeCell ref="E4:F4"/>
    <mergeCell ref="G4:H4"/>
    <mergeCell ref="I4:J4"/>
  </mergeCells>
  <conditionalFormatting sqref="R1:R100">
    <cfRule type="cellIs" dxfId="27" priority="3" operator="greaterThan">
      <formula>35</formula>
    </cfRule>
  </conditionalFormatting>
  <conditionalFormatting sqref="Q6:Q57">
    <cfRule type="cellIs" dxfId="26" priority="2" operator="greaterThan">
      <formula>100</formula>
    </cfRule>
  </conditionalFormatting>
  <conditionalFormatting sqref="R1:R1048576">
    <cfRule type="cellIs" dxfId="25" priority="1" operator="greaterThan">
      <formula>10</formula>
    </cfRule>
  </conditionalFormatting>
  <pageMargins left="0.74803149606299213" right="0" top="0.98425196850393704" bottom="0" header="0" footer="0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99"/>
  <sheetViews>
    <sheetView zoomScaleNormal="100" workbookViewId="0">
      <pane xSplit="2" ySplit="5" topLeftCell="E51" activePane="bottomRight" state="frozen"/>
      <selection pane="topRight" activeCell="C1" sqref="C1"/>
      <selection pane="bottomLeft" activeCell="A6" sqref="A6"/>
      <selection pane="bottomRight" activeCell="R57" sqref="R57"/>
    </sheetView>
  </sheetViews>
  <sheetFormatPr defaultColWidth="14.42578125" defaultRowHeight="15" customHeight="1" x14ac:dyDescent="0.2"/>
  <cols>
    <col min="1" max="1" width="4.42578125" style="312" customWidth="1"/>
    <col min="2" max="2" width="22.5703125" style="312" customWidth="1"/>
    <col min="3" max="3" width="11.5703125" style="312" customWidth="1"/>
    <col min="4" max="4" width="11.140625" style="312" customWidth="1"/>
    <col min="5" max="5" width="10.42578125" style="312" customWidth="1"/>
    <col min="6" max="6" width="11.140625" style="312" customWidth="1"/>
    <col min="7" max="7" width="8.85546875" style="312" customWidth="1"/>
    <col min="8" max="8" width="8" style="312" customWidth="1"/>
    <col min="9" max="9" width="10.5703125" style="312" customWidth="1"/>
    <col min="10" max="10" width="10.42578125" style="312" customWidth="1"/>
    <col min="11" max="11" width="9.140625" style="312" customWidth="1"/>
    <col min="12" max="12" width="9.28515625" style="312" customWidth="1"/>
    <col min="13" max="13" width="7.42578125" style="312" customWidth="1"/>
    <col min="14" max="14" width="7.140625" style="312" customWidth="1"/>
    <col min="15" max="15" width="10.5703125" style="312" customWidth="1"/>
    <col min="16" max="16" width="9.85546875" style="312" customWidth="1"/>
    <col min="17" max="17" width="11.85546875" style="312" customWidth="1"/>
    <col min="18" max="18" width="11.5703125" style="312" customWidth="1"/>
    <col min="19" max="19" width="10.140625" style="312" customWidth="1"/>
    <col min="20" max="16384" width="14.42578125" style="312"/>
  </cols>
  <sheetData>
    <row r="1" spans="1:19" ht="13.5" customHeight="1" x14ac:dyDescent="0.2">
      <c r="A1" s="417" t="s">
        <v>119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</row>
    <row r="2" spans="1:19" ht="13.5" customHeight="1" x14ac:dyDescent="0.2">
      <c r="A2" s="100"/>
      <c r="B2" s="101" t="s">
        <v>86</v>
      </c>
      <c r="C2" s="157" t="s">
        <v>108</v>
      </c>
      <c r="D2" s="157"/>
      <c r="E2" s="157"/>
      <c r="F2" s="157"/>
      <c r="G2" s="157"/>
      <c r="H2" s="157"/>
      <c r="I2" s="157"/>
      <c r="J2" s="157"/>
      <c r="K2" s="157"/>
      <c r="L2" s="159" t="s">
        <v>120</v>
      </c>
      <c r="M2" s="157"/>
      <c r="N2" s="157"/>
      <c r="O2" s="157"/>
      <c r="P2" s="157"/>
      <c r="Q2" s="157"/>
      <c r="R2" s="157"/>
      <c r="S2" s="167"/>
    </row>
    <row r="3" spans="1:19" ht="13.5" customHeight="1" x14ac:dyDescent="0.2">
      <c r="A3" s="416" t="s">
        <v>2</v>
      </c>
      <c r="B3" s="416" t="s">
        <v>89</v>
      </c>
      <c r="C3" s="413" t="s">
        <v>1020</v>
      </c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4"/>
    </row>
    <row r="4" spans="1:19" ht="84.75" customHeight="1" x14ac:dyDescent="0.2">
      <c r="A4" s="411"/>
      <c r="B4" s="411"/>
      <c r="C4" s="413" t="s">
        <v>121</v>
      </c>
      <c r="D4" s="414"/>
      <c r="E4" s="413" t="s">
        <v>122</v>
      </c>
      <c r="F4" s="414"/>
      <c r="G4" s="413" t="s">
        <v>123</v>
      </c>
      <c r="H4" s="414"/>
      <c r="I4" s="413" t="s">
        <v>124</v>
      </c>
      <c r="J4" s="414"/>
      <c r="K4" s="413" t="s">
        <v>125</v>
      </c>
      <c r="L4" s="414"/>
      <c r="M4" s="413" t="s">
        <v>126</v>
      </c>
      <c r="N4" s="414"/>
      <c r="O4" s="413" t="s">
        <v>127</v>
      </c>
      <c r="P4" s="414"/>
      <c r="Q4" s="413" t="s">
        <v>128</v>
      </c>
      <c r="R4" s="414"/>
      <c r="S4" s="311" t="s">
        <v>129</v>
      </c>
    </row>
    <row r="5" spans="1:19" ht="13.5" customHeight="1" x14ac:dyDescent="0.2">
      <c r="A5" s="412"/>
      <c r="B5" s="412"/>
      <c r="C5" s="178" t="s">
        <v>105</v>
      </c>
      <c r="D5" s="178" t="s">
        <v>106</v>
      </c>
      <c r="E5" s="178" t="s">
        <v>105</v>
      </c>
      <c r="F5" s="178" t="s">
        <v>106</v>
      </c>
      <c r="G5" s="178" t="s">
        <v>105</v>
      </c>
      <c r="H5" s="178" t="s">
        <v>106</v>
      </c>
      <c r="I5" s="178" t="s">
        <v>105</v>
      </c>
      <c r="J5" s="178" t="s">
        <v>106</v>
      </c>
      <c r="K5" s="178" t="s">
        <v>105</v>
      </c>
      <c r="L5" s="178" t="s">
        <v>106</v>
      </c>
      <c r="M5" s="178" t="s">
        <v>105</v>
      </c>
      <c r="N5" s="178" t="s">
        <v>106</v>
      </c>
      <c r="O5" s="178" t="s">
        <v>105</v>
      </c>
      <c r="P5" s="178" t="s">
        <v>106</v>
      </c>
      <c r="Q5" s="178" t="s">
        <v>105</v>
      </c>
      <c r="R5" s="178" t="s">
        <v>106</v>
      </c>
      <c r="S5" s="178" t="s">
        <v>96</v>
      </c>
    </row>
    <row r="6" spans="1:19" ht="15" customHeight="1" x14ac:dyDescent="0.2">
      <c r="A6" s="179">
        <v>1</v>
      </c>
      <c r="B6" s="180" t="s">
        <v>9</v>
      </c>
      <c r="C6" s="180">
        <v>100918</v>
      </c>
      <c r="D6" s="180">
        <v>178683</v>
      </c>
      <c r="E6" s="180">
        <f>SCST_OS_22!C6+SCST_OS_22!E6</f>
        <v>67033</v>
      </c>
      <c r="F6" s="180">
        <f>SCST_OS_22!D6+SCST_OS_22!F6</f>
        <v>70402</v>
      </c>
      <c r="G6" s="180">
        <f>SHGs_19!E6</f>
        <v>3562</v>
      </c>
      <c r="H6" s="180">
        <f>SHGs_19!F6</f>
        <v>4874</v>
      </c>
      <c r="I6" s="180">
        <f>Minority_OS_20!O6</f>
        <v>33546</v>
      </c>
      <c r="J6" s="180">
        <f>Minority_OS_20!P6</f>
        <v>143735</v>
      </c>
      <c r="K6" s="180">
        <v>12945</v>
      </c>
      <c r="L6" s="180">
        <v>315</v>
      </c>
      <c r="M6" s="180">
        <v>201</v>
      </c>
      <c r="N6" s="180">
        <v>214</v>
      </c>
      <c r="O6" s="180">
        <v>6412</v>
      </c>
      <c r="P6" s="180">
        <v>11214</v>
      </c>
      <c r="Q6" s="180">
        <f t="shared" ref="Q6:Q17" si="0">C6+E6+G6+I6+K6+M6+O6</f>
        <v>224617</v>
      </c>
      <c r="R6" s="180">
        <f t="shared" ref="R6:R17" si="1">D6+F6+H6+J6+L6+N6+P6</f>
        <v>409437</v>
      </c>
      <c r="S6" s="182">
        <f>R6*100/'CD Ratio_3(i)'!F6</f>
        <v>27.320370119527496</v>
      </c>
    </row>
    <row r="7" spans="1:19" ht="13.5" customHeight="1" x14ac:dyDescent="0.2">
      <c r="A7" s="179">
        <v>2</v>
      </c>
      <c r="B7" s="180" t="s">
        <v>10</v>
      </c>
      <c r="C7" s="180">
        <v>291754</v>
      </c>
      <c r="D7" s="180">
        <v>479940.6</v>
      </c>
      <c r="E7" s="180">
        <f>SCST_OS_22!C7+SCST_OS_22!E7</f>
        <v>87396</v>
      </c>
      <c r="F7" s="180">
        <f>SCST_OS_22!D7+SCST_OS_22!F7</f>
        <v>139278.34</v>
      </c>
      <c r="G7" s="180">
        <f>SHGs_19!E7</f>
        <v>7354</v>
      </c>
      <c r="H7" s="180">
        <f>SHGs_19!F7</f>
        <v>7478</v>
      </c>
      <c r="I7" s="180">
        <f>Minority_OS_20!O7</f>
        <v>31669</v>
      </c>
      <c r="J7" s="180">
        <f>Minority_OS_20!P7</f>
        <v>85251.61</v>
      </c>
      <c r="K7" s="180">
        <v>2263</v>
      </c>
      <c r="L7" s="180">
        <v>32.450000000000003</v>
      </c>
      <c r="M7" s="180">
        <v>251</v>
      </c>
      <c r="N7" s="180">
        <v>92.76</v>
      </c>
      <c r="O7" s="180">
        <v>5275</v>
      </c>
      <c r="P7" s="180">
        <v>6827.91</v>
      </c>
      <c r="Q7" s="180">
        <f t="shared" si="0"/>
        <v>425962</v>
      </c>
      <c r="R7" s="180">
        <f t="shared" si="1"/>
        <v>718901.66999999993</v>
      </c>
      <c r="S7" s="182">
        <f>R7*100/'CD Ratio_3(i)'!F7</f>
        <v>26.128871481796882</v>
      </c>
    </row>
    <row r="8" spans="1:19" ht="13.5" customHeight="1" x14ac:dyDescent="0.2">
      <c r="A8" s="179">
        <v>3</v>
      </c>
      <c r="B8" s="180" t="s">
        <v>11</v>
      </c>
      <c r="C8" s="180">
        <v>33789</v>
      </c>
      <c r="D8" s="180">
        <v>54699</v>
      </c>
      <c r="E8" s="180">
        <f>SCST_OS_22!C8+SCST_OS_22!E8</f>
        <v>18672</v>
      </c>
      <c r="F8" s="180">
        <f>SCST_OS_22!D8+SCST_OS_22!F8</f>
        <v>31145</v>
      </c>
      <c r="G8" s="180">
        <f>SHGs_19!E8</f>
        <v>1770</v>
      </c>
      <c r="H8" s="180">
        <f>SHGs_19!F8</f>
        <v>1846</v>
      </c>
      <c r="I8" s="180">
        <f>Minority_OS_20!O8</f>
        <v>7223</v>
      </c>
      <c r="J8" s="180">
        <f>Minority_OS_20!P8</f>
        <v>29430</v>
      </c>
      <c r="K8" s="180">
        <v>2905</v>
      </c>
      <c r="L8" s="180">
        <v>31</v>
      </c>
      <c r="M8" s="180">
        <v>0</v>
      </c>
      <c r="N8" s="180">
        <v>0</v>
      </c>
      <c r="O8" s="180">
        <v>0</v>
      </c>
      <c r="P8" s="180">
        <v>0</v>
      </c>
      <c r="Q8" s="180">
        <f t="shared" si="0"/>
        <v>64359</v>
      </c>
      <c r="R8" s="180">
        <f t="shared" si="1"/>
        <v>117151</v>
      </c>
      <c r="S8" s="182">
        <f>R8*100/'CD Ratio_3(i)'!F8</f>
        <v>19.280877943127244</v>
      </c>
    </row>
    <row r="9" spans="1:19" ht="13.5" customHeight="1" x14ac:dyDescent="0.2">
      <c r="A9" s="179">
        <v>4</v>
      </c>
      <c r="B9" s="180" t="s">
        <v>12</v>
      </c>
      <c r="C9" s="180">
        <v>86968</v>
      </c>
      <c r="D9" s="180">
        <v>172150</v>
      </c>
      <c r="E9" s="180">
        <f>SCST_OS_22!C9+SCST_OS_22!E9</f>
        <v>32763</v>
      </c>
      <c r="F9" s="180">
        <f>SCST_OS_22!D9+SCST_OS_22!F9</f>
        <v>68248</v>
      </c>
      <c r="G9" s="180">
        <f>SHGs_19!E9</f>
        <v>1575</v>
      </c>
      <c r="H9" s="180">
        <f>SHGs_19!F9</f>
        <v>1318</v>
      </c>
      <c r="I9" s="180">
        <f>Minority_OS_20!O9</f>
        <v>19787</v>
      </c>
      <c r="J9" s="180">
        <f>Minority_OS_20!P9</f>
        <v>66171.459999999992</v>
      </c>
      <c r="K9" s="180">
        <v>25890</v>
      </c>
      <c r="L9" s="180">
        <v>873</v>
      </c>
      <c r="M9" s="180">
        <v>1692</v>
      </c>
      <c r="N9" s="180">
        <v>133</v>
      </c>
      <c r="O9" s="180">
        <v>6347</v>
      </c>
      <c r="P9" s="180">
        <v>16572</v>
      </c>
      <c r="Q9" s="180">
        <f t="shared" si="0"/>
        <v>175022</v>
      </c>
      <c r="R9" s="180">
        <f t="shared" si="1"/>
        <v>325465.45999999996</v>
      </c>
      <c r="S9" s="182">
        <f>R9*100/'CD Ratio_3(i)'!F9</f>
        <v>20.297925338116375</v>
      </c>
    </row>
    <row r="10" spans="1:19" ht="13.5" customHeight="1" x14ac:dyDescent="0.2">
      <c r="A10" s="179">
        <v>5</v>
      </c>
      <c r="B10" s="180" t="s">
        <v>13</v>
      </c>
      <c r="C10" s="180">
        <v>157957</v>
      </c>
      <c r="D10" s="180">
        <v>233604</v>
      </c>
      <c r="E10" s="180">
        <f>SCST_OS_22!C10+SCST_OS_22!E10</f>
        <v>115154</v>
      </c>
      <c r="F10" s="180">
        <f>SCST_OS_22!D10+SCST_OS_22!F10</f>
        <v>141368</v>
      </c>
      <c r="G10" s="180">
        <f>SHGs_19!E10</f>
        <v>11912</v>
      </c>
      <c r="H10" s="180">
        <f>SHGs_19!F10</f>
        <v>11254</v>
      </c>
      <c r="I10" s="180">
        <f>Minority_OS_20!O10</f>
        <v>9527</v>
      </c>
      <c r="J10" s="180">
        <f>Minority_OS_20!P10</f>
        <v>31414</v>
      </c>
      <c r="K10" s="180">
        <v>17883</v>
      </c>
      <c r="L10" s="180">
        <v>368</v>
      </c>
      <c r="M10" s="180">
        <v>2334</v>
      </c>
      <c r="N10" s="180">
        <v>2645</v>
      </c>
      <c r="O10" s="180">
        <v>3491</v>
      </c>
      <c r="P10" s="180">
        <v>4342</v>
      </c>
      <c r="Q10" s="180">
        <f t="shared" si="0"/>
        <v>318258</v>
      </c>
      <c r="R10" s="180">
        <f t="shared" si="1"/>
        <v>424995</v>
      </c>
      <c r="S10" s="182">
        <f>R10*100/'CD Ratio_3(i)'!F10</f>
        <v>28.556655727659024</v>
      </c>
    </row>
    <row r="11" spans="1:19" ht="13.5" customHeight="1" x14ac:dyDescent="0.2">
      <c r="A11" s="179">
        <v>6</v>
      </c>
      <c r="B11" s="180" t="s">
        <v>14</v>
      </c>
      <c r="C11" s="180">
        <v>77975</v>
      </c>
      <c r="D11" s="180">
        <v>127534</v>
      </c>
      <c r="E11" s="180">
        <f>SCST_OS_22!C11+SCST_OS_22!E11</f>
        <v>27319</v>
      </c>
      <c r="F11" s="180">
        <f>SCST_OS_22!D11+SCST_OS_22!F11</f>
        <v>44790</v>
      </c>
      <c r="G11" s="180">
        <f>SHGs_19!E11</f>
        <v>2634</v>
      </c>
      <c r="H11" s="180">
        <f>SHGs_19!F11</f>
        <v>2453</v>
      </c>
      <c r="I11" s="180">
        <f>Minority_OS_20!O11</f>
        <v>9483</v>
      </c>
      <c r="J11" s="180">
        <f>Minority_OS_20!P11</f>
        <v>23426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f t="shared" si="0"/>
        <v>117411</v>
      </c>
      <c r="R11" s="180">
        <f t="shared" si="1"/>
        <v>198203</v>
      </c>
      <c r="S11" s="182">
        <f>R11*100/'CD Ratio_3(i)'!F11</f>
        <v>17.13879795029305</v>
      </c>
    </row>
    <row r="12" spans="1:19" ht="13.5" customHeight="1" x14ac:dyDescent="0.2">
      <c r="A12" s="179">
        <v>7</v>
      </c>
      <c r="B12" s="180" t="s">
        <v>15</v>
      </c>
      <c r="C12" s="180">
        <v>3584</v>
      </c>
      <c r="D12" s="180">
        <v>8082</v>
      </c>
      <c r="E12" s="180">
        <f>SCST_OS_22!C12+SCST_OS_22!E12</f>
        <v>3796</v>
      </c>
      <c r="F12" s="180">
        <f>SCST_OS_22!D12+SCST_OS_22!F12</f>
        <v>8906</v>
      </c>
      <c r="G12" s="180">
        <f>SHGs_19!E12</f>
        <v>58</v>
      </c>
      <c r="H12" s="180">
        <f>SHGs_19!F12</f>
        <v>45.56</v>
      </c>
      <c r="I12" s="180">
        <f>Minority_OS_20!O12</f>
        <v>698</v>
      </c>
      <c r="J12" s="180">
        <f>Minority_OS_20!P12</f>
        <v>1664.3700000000001</v>
      </c>
      <c r="K12" s="180">
        <v>0</v>
      </c>
      <c r="L12" s="180">
        <v>0</v>
      </c>
      <c r="M12" s="180">
        <v>22</v>
      </c>
      <c r="N12" s="180">
        <v>1.85</v>
      </c>
      <c r="O12" s="180">
        <v>9383</v>
      </c>
      <c r="P12" s="180">
        <v>10209</v>
      </c>
      <c r="Q12" s="180">
        <f t="shared" si="0"/>
        <v>17541</v>
      </c>
      <c r="R12" s="180">
        <f t="shared" si="1"/>
        <v>28908.78</v>
      </c>
      <c r="S12" s="182">
        <f>R12*100/'CD Ratio_3(i)'!F12</f>
        <v>24.381192544488488</v>
      </c>
    </row>
    <row r="13" spans="1:19" ht="13.5" customHeight="1" x14ac:dyDescent="0.2">
      <c r="A13" s="179">
        <v>8</v>
      </c>
      <c r="B13" s="180" t="s">
        <v>16</v>
      </c>
      <c r="C13" s="180">
        <v>2361</v>
      </c>
      <c r="D13" s="180">
        <v>2853</v>
      </c>
      <c r="E13" s="180">
        <f>SCST_OS_22!C13+SCST_OS_22!E13</f>
        <v>1240</v>
      </c>
      <c r="F13" s="180">
        <f>SCST_OS_22!D13+SCST_OS_22!F13</f>
        <v>2578</v>
      </c>
      <c r="G13" s="180">
        <f>SHGs_19!E13</f>
        <v>40</v>
      </c>
      <c r="H13" s="180">
        <f>SHGs_19!F13</f>
        <v>22</v>
      </c>
      <c r="I13" s="180">
        <f>Minority_OS_20!O13</f>
        <v>1029</v>
      </c>
      <c r="J13" s="180">
        <f>Minority_OS_20!P13</f>
        <v>5339</v>
      </c>
      <c r="K13" s="180">
        <v>3887</v>
      </c>
      <c r="L13" s="180">
        <v>74</v>
      </c>
      <c r="M13" s="180">
        <v>0</v>
      </c>
      <c r="N13" s="180">
        <v>0</v>
      </c>
      <c r="O13" s="180">
        <v>159</v>
      </c>
      <c r="P13" s="180">
        <v>1158</v>
      </c>
      <c r="Q13" s="180">
        <f t="shared" si="0"/>
        <v>8716</v>
      </c>
      <c r="R13" s="180">
        <f t="shared" si="1"/>
        <v>12024</v>
      </c>
      <c r="S13" s="182">
        <f>R13*100/'CD Ratio_3(i)'!F13</f>
        <v>12.117791707818515</v>
      </c>
    </row>
    <row r="14" spans="1:19" ht="13.5" customHeight="1" x14ac:dyDescent="0.2">
      <c r="A14" s="179">
        <v>9</v>
      </c>
      <c r="B14" s="180" t="s">
        <v>17</v>
      </c>
      <c r="C14" s="180">
        <v>190834</v>
      </c>
      <c r="D14" s="180">
        <v>291996</v>
      </c>
      <c r="E14" s="180">
        <f>SCST_OS_22!C14+SCST_OS_22!E14</f>
        <v>38559</v>
      </c>
      <c r="F14" s="180">
        <f>SCST_OS_22!D14+SCST_OS_22!F14</f>
        <v>57386</v>
      </c>
      <c r="G14" s="180">
        <f>SHGs_19!E14</f>
        <v>6338</v>
      </c>
      <c r="H14" s="180">
        <f>SHGs_19!F14</f>
        <v>6458</v>
      </c>
      <c r="I14" s="180">
        <f>Minority_OS_20!O14</f>
        <v>13160</v>
      </c>
      <c r="J14" s="180">
        <f>Minority_OS_20!P14</f>
        <v>36067.729999999996</v>
      </c>
      <c r="K14" s="180">
        <v>2754</v>
      </c>
      <c r="L14" s="180">
        <v>93</v>
      </c>
      <c r="M14" s="180">
        <v>0</v>
      </c>
      <c r="N14" s="180">
        <v>0</v>
      </c>
      <c r="O14" s="180">
        <v>0</v>
      </c>
      <c r="P14" s="180">
        <v>0</v>
      </c>
      <c r="Q14" s="180">
        <f t="shared" si="0"/>
        <v>251645</v>
      </c>
      <c r="R14" s="180">
        <f t="shared" si="1"/>
        <v>392000.73</v>
      </c>
      <c r="S14" s="182">
        <f>R14*100/'CD Ratio_3(i)'!F14</f>
        <v>15.503420435763951</v>
      </c>
    </row>
    <row r="15" spans="1:19" ht="13.5" customHeight="1" x14ac:dyDescent="0.2">
      <c r="A15" s="179">
        <v>10</v>
      </c>
      <c r="B15" s="180" t="s">
        <v>18</v>
      </c>
      <c r="C15" s="180">
        <v>287569</v>
      </c>
      <c r="D15" s="180">
        <v>483462</v>
      </c>
      <c r="E15" s="180">
        <f>SCST_OS_22!C15+SCST_OS_22!E15</f>
        <v>279375</v>
      </c>
      <c r="F15" s="180">
        <f>SCST_OS_22!D15+SCST_OS_22!F15</f>
        <v>684093</v>
      </c>
      <c r="G15" s="180">
        <f>SHGs_19!E15</f>
        <v>4690</v>
      </c>
      <c r="H15" s="180">
        <f>SHGs_19!F15</f>
        <v>4341</v>
      </c>
      <c r="I15" s="180">
        <f>Minority_OS_20!O15</f>
        <v>62453</v>
      </c>
      <c r="J15" s="180">
        <f>Minority_OS_20!P15</f>
        <v>189848</v>
      </c>
      <c r="K15" s="180">
        <v>133789</v>
      </c>
      <c r="L15" s="180">
        <v>3337</v>
      </c>
      <c r="M15" s="180">
        <v>182</v>
      </c>
      <c r="N15" s="180">
        <v>335</v>
      </c>
      <c r="O15" s="180">
        <v>4627</v>
      </c>
      <c r="P15" s="180">
        <v>4297</v>
      </c>
      <c r="Q15" s="180">
        <f t="shared" si="0"/>
        <v>772685</v>
      </c>
      <c r="R15" s="180">
        <f t="shared" si="1"/>
        <v>1369713</v>
      </c>
      <c r="S15" s="182">
        <f>R15*100/'CD Ratio_3(i)'!F15</f>
        <v>18.215254469224597</v>
      </c>
    </row>
    <row r="16" spans="1:19" ht="13.5" customHeight="1" x14ac:dyDescent="0.2">
      <c r="A16" s="179">
        <v>11</v>
      </c>
      <c r="B16" s="180" t="s">
        <v>19</v>
      </c>
      <c r="C16" s="180">
        <v>6122</v>
      </c>
      <c r="D16" s="180">
        <v>1446</v>
      </c>
      <c r="E16" s="180">
        <f>SCST_OS_22!C16+SCST_OS_22!E16</f>
        <v>14612</v>
      </c>
      <c r="F16" s="180">
        <f>SCST_OS_22!D16+SCST_OS_22!F16</f>
        <v>23308</v>
      </c>
      <c r="G16" s="180">
        <f>SHGs_19!E16</f>
        <v>570</v>
      </c>
      <c r="H16" s="180">
        <f>SHGs_19!F16</f>
        <v>513</v>
      </c>
      <c r="I16" s="180">
        <f>Minority_OS_20!O16</f>
        <v>6495</v>
      </c>
      <c r="J16" s="180">
        <f>Minority_OS_20!P16</f>
        <v>15412</v>
      </c>
      <c r="K16" s="180">
        <v>10112</v>
      </c>
      <c r="L16" s="180">
        <v>281</v>
      </c>
      <c r="M16" s="180">
        <v>165</v>
      </c>
      <c r="N16" s="180">
        <v>19</v>
      </c>
      <c r="O16" s="180">
        <v>38034</v>
      </c>
      <c r="P16" s="180">
        <v>93484</v>
      </c>
      <c r="Q16" s="180">
        <f t="shared" si="0"/>
        <v>76110</v>
      </c>
      <c r="R16" s="180">
        <f t="shared" si="1"/>
        <v>134463</v>
      </c>
      <c r="S16" s="182">
        <f>R16*100/'CD Ratio_3(i)'!F16</f>
        <v>21.560720149828107</v>
      </c>
    </row>
    <row r="17" spans="1:19" ht="13.5" customHeight="1" x14ac:dyDescent="0.2">
      <c r="A17" s="179">
        <v>12</v>
      </c>
      <c r="B17" s="180" t="s">
        <v>20</v>
      </c>
      <c r="C17" s="180">
        <v>138813</v>
      </c>
      <c r="D17" s="180">
        <v>283728</v>
      </c>
      <c r="E17" s="180">
        <f>SCST_OS_22!C17+SCST_OS_22!E17</f>
        <v>55281</v>
      </c>
      <c r="F17" s="180">
        <f>SCST_OS_22!D17+SCST_OS_22!F17</f>
        <v>91326</v>
      </c>
      <c r="G17" s="180">
        <f>SHGs_19!E17</f>
        <v>9736</v>
      </c>
      <c r="H17" s="180">
        <f>SHGs_19!F17</f>
        <v>7468</v>
      </c>
      <c r="I17" s="180">
        <f>Minority_OS_20!O17</f>
        <v>19436</v>
      </c>
      <c r="J17" s="180">
        <f>Minority_OS_20!P17</f>
        <v>74817</v>
      </c>
      <c r="K17" s="180">
        <v>13788</v>
      </c>
      <c r="L17" s="180">
        <v>44</v>
      </c>
      <c r="M17" s="180">
        <v>141</v>
      </c>
      <c r="N17" s="180">
        <v>39</v>
      </c>
      <c r="O17" s="180">
        <v>8169</v>
      </c>
      <c r="P17" s="180">
        <v>47988</v>
      </c>
      <c r="Q17" s="180">
        <f t="shared" si="0"/>
        <v>245364</v>
      </c>
      <c r="R17" s="180">
        <f t="shared" si="1"/>
        <v>505410</v>
      </c>
      <c r="S17" s="182">
        <f>R17*100/'CD Ratio_3(i)'!F17</f>
        <v>31.026335029905383</v>
      </c>
    </row>
    <row r="18" spans="1:19" s="342" customFormat="1" ht="13.5" customHeight="1" x14ac:dyDescent="0.2">
      <c r="A18" s="178"/>
      <c r="B18" s="183" t="s">
        <v>21</v>
      </c>
      <c r="C18" s="183">
        <f t="shared" ref="C18:R18" si="2">SUM(C6:C17)</f>
        <v>1378644</v>
      </c>
      <c r="D18" s="183">
        <f t="shared" si="2"/>
        <v>2318177.6</v>
      </c>
      <c r="E18" s="183">
        <f>SCST_OS_22!C18+SCST_OS_22!E18</f>
        <v>741200</v>
      </c>
      <c r="F18" s="183">
        <f>SCST_OS_22!D18+SCST_OS_22!F18</f>
        <v>1362828.3399999999</v>
      </c>
      <c r="G18" s="183">
        <f>SHGs_19!E18</f>
        <v>50239</v>
      </c>
      <c r="H18" s="183">
        <f>SHGs_19!F18</f>
        <v>48070.559999999998</v>
      </c>
      <c r="I18" s="183">
        <f>Minority_OS_20!O18</f>
        <v>214506</v>
      </c>
      <c r="J18" s="183">
        <f>Minority_OS_20!P18</f>
        <v>702576.16999999993</v>
      </c>
      <c r="K18" s="183">
        <f t="shared" si="2"/>
        <v>226216</v>
      </c>
      <c r="L18" s="183">
        <f t="shared" si="2"/>
        <v>5448.45</v>
      </c>
      <c r="M18" s="183">
        <f t="shared" si="2"/>
        <v>4988</v>
      </c>
      <c r="N18" s="183">
        <f t="shared" si="2"/>
        <v>3479.61</v>
      </c>
      <c r="O18" s="183">
        <f t="shared" si="2"/>
        <v>81897</v>
      </c>
      <c r="P18" s="183">
        <f t="shared" si="2"/>
        <v>196091.91</v>
      </c>
      <c r="Q18" s="183">
        <f t="shared" si="2"/>
        <v>2697690</v>
      </c>
      <c r="R18" s="183">
        <f t="shared" si="2"/>
        <v>4636672.6399999997</v>
      </c>
      <c r="S18" s="185">
        <f>R18*100/'CD Ratio_3(i)'!F18</f>
        <v>21.441993509049855</v>
      </c>
    </row>
    <row r="19" spans="1:19" ht="13.5" customHeight="1" x14ac:dyDescent="0.2">
      <c r="A19" s="179">
        <v>13</v>
      </c>
      <c r="B19" s="180" t="s">
        <v>22</v>
      </c>
      <c r="C19" s="180">
        <v>47017</v>
      </c>
      <c r="D19" s="180">
        <v>112332.86</v>
      </c>
      <c r="E19" s="180">
        <f>SCST_OS_22!C19+SCST_OS_22!E19</f>
        <v>47162</v>
      </c>
      <c r="F19" s="180">
        <f>SCST_OS_22!D19+SCST_OS_22!F19</f>
        <v>41915.649999999994</v>
      </c>
      <c r="G19" s="180">
        <f>SHGs_19!E19</f>
        <v>0</v>
      </c>
      <c r="H19" s="180">
        <f>SHGs_19!F19</f>
        <v>0</v>
      </c>
      <c r="I19" s="180">
        <f>Minority_OS_20!O19</f>
        <v>10758</v>
      </c>
      <c r="J19" s="180">
        <f>Minority_OS_20!P19</f>
        <v>46347.22</v>
      </c>
      <c r="K19" s="180">
        <v>0</v>
      </c>
      <c r="L19" s="180">
        <v>0</v>
      </c>
      <c r="M19" s="180">
        <v>0</v>
      </c>
      <c r="N19" s="180">
        <v>0</v>
      </c>
      <c r="O19" s="180">
        <v>87115</v>
      </c>
      <c r="P19" s="180">
        <v>23255.040000000001</v>
      </c>
      <c r="Q19" s="180">
        <f t="shared" ref="Q19:Q40" si="3">C19+E19+G19+I19+K19+M19+O19</f>
        <v>192052</v>
      </c>
      <c r="R19" s="180">
        <f t="shared" ref="R19:R40" si="4">D19+F19+H19+J19+L19+N19+P19</f>
        <v>223850.77000000002</v>
      </c>
      <c r="S19" s="182">
        <f>R19*100/'CD Ratio_3(i)'!F19</f>
        <v>17.33610252578362</v>
      </c>
    </row>
    <row r="20" spans="1:19" ht="13.5" customHeight="1" x14ac:dyDescent="0.2">
      <c r="A20" s="179">
        <v>14</v>
      </c>
      <c r="B20" s="180" t="s">
        <v>23</v>
      </c>
      <c r="C20" s="180">
        <v>42363</v>
      </c>
      <c r="D20" s="180">
        <v>14675.99</v>
      </c>
      <c r="E20" s="180">
        <f>SCST_OS_22!C20+SCST_OS_22!E20</f>
        <v>58353</v>
      </c>
      <c r="F20" s="180">
        <f>SCST_OS_22!D20+SCST_OS_22!F20</f>
        <v>23359.03</v>
      </c>
      <c r="G20" s="180">
        <f>SHGs_19!E20</f>
        <v>0</v>
      </c>
      <c r="H20" s="180">
        <f>SHGs_19!F20</f>
        <v>0</v>
      </c>
      <c r="I20" s="180">
        <f>Minority_OS_20!O20</f>
        <v>116829</v>
      </c>
      <c r="J20" s="180">
        <f>Minority_OS_20!P20</f>
        <v>57587.17</v>
      </c>
      <c r="K20" s="180">
        <v>0</v>
      </c>
      <c r="L20" s="180">
        <v>0</v>
      </c>
      <c r="M20" s="180">
        <v>0</v>
      </c>
      <c r="N20" s="180">
        <v>0</v>
      </c>
      <c r="O20" s="180">
        <v>0</v>
      </c>
      <c r="P20" s="180">
        <v>0</v>
      </c>
      <c r="Q20" s="180">
        <f t="shared" si="3"/>
        <v>217545</v>
      </c>
      <c r="R20" s="180">
        <f t="shared" si="4"/>
        <v>95622.19</v>
      </c>
      <c r="S20" s="182">
        <f>R20*100/'CD Ratio_3(i)'!F20</f>
        <v>13.486698205805292</v>
      </c>
    </row>
    <row r="21" spans="1:19" ht="13.5" customHeight="1" x14ac:dyDescent="0.2">
      <c r="A21" s="179">
        <v>15</v>
      </c>
      <c r="B21" s="180" t="s">
        <v>24</v>
      </c>
      <c r="C21" s="180">
        <v>0</v>
      </c>
      <c r="D21" s="180">
        <v>0</v>
      </c>
      <c r="E21" s="180">
        <f>SCST_OS_22!C21+SCST_OS_22!E21</f>
        <v>113</v>
      </c>
      <c r="F21" s="180">
        <f>SCST_OS_22!D21+SCST_OS_22!F21</f>
        <v>69</v>
      </c>
      <c r="G21" s="180">
        <f>SHGs_19!E21</f>
        <v>0</v>
      </c>
      <c r="H21" s="180">
        <f>SHGs_19!F21</f>
        <v>0</v>
      </c>
      <c r="I21" s="180">
        <f>Minority_OS_20!O21</f>
        <v>284</v>
      </c>
      <c r="J21" s="180">
        <f>Minority_OS_20!P21</f>
        <v>291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0">
        <v>0</v>
      </c>
      <c r="Q21" s="180">
        <f t="shared" si="3"/>
        <v>397</v>
      </c>
      <c r="R21" s="180">
        <f t="shared" si="4"/>
        <v>360</v>
      </c>
      <c r="S21" s="182">
        <f>R21*100/'CD Ratio_3(i)'!F21</f>
        <v>24.032042723631509</v>
      </c>
    </row>
    <row r="22" spans="1:19" ht="13.5" customHeight="1" x14ac:dyDescent="0.2">
      <c r="A22" s="179">
        <v>16</v>
      </c>
      <c r="B22" s="180" t="s">
        <v>25</v>
      </c>
      <c r="C22" s="180">
        <v>16</v>
      </c>
      <c r="D22" s="180">
        <v>13</v>
      </c>
      <c r="E22" s="180">
        <f>SCST_OS_22!C22+SCST_OS_22!E22</f>
        <v>0</v>
      </c>
      <c r="F22" s="180">
        <f>SCST_OS_22!D22+SCST_OS_22!F22</f>
        <v>0</v>
      </c>
      <c r="G22" s="180">
        <f>SHGs_19!E22</f>
        <v>0</v>
      </c>
      <c r="H22" s="180">
        <f>SHGs_19!F22</f>
        <v>0</v>
      </c>
      <c r="I22" s="180">
        <f>Minority_OS_20!O22</f>
        <v>4</v>
      </c>
      <c r="J22" s="180">
        <f>Minority_OS_20!P22</f>
        <v>20.36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180">
        <f t="shared" si="3"/>
        <v>20</v>
      </c>
      <c r="R22" s="180">
        <f t="shared" si="4"/>
        <v>33.36</v>
      </c>
      <c r="S22" s="182">
        <f>R22*100/'CD Ratio_3(i)'!F22</f>
        <v>0.24525660781292274</v>
      </c>
    </row>
    <row r="23" spans="1:19" ht="13.5" customHeight="1" x14ac:dyDescent="0.2">
      <c r="A23" s="179">
        <v>17</v>
      </c>
      <c r="B23" s="180" t="s">
        <v>26</v>
      </c>
      <c r="C23" s="180">
        <v>64374</v>
      </c>
      <c r="D23" s="180">
        <v>23260.5761714</v>
      </c>
      <c r="E23" s="180">
        <f>SCST_OS_22!C23+SCST_OS_22!E23</f>
        <v>250</v>
      </c>
      <c r="F23" s="180">
        <f>SCST_OS_22!D23+SCST_OS_22!F23</f>
        <v>457</v>
      </c>
      <c r="G23" s="180">
        <f>SHGs_19!E23</f>
        <v>0</v>
      </c>
      <c r="H23" s="180">
        <f>SHGs_19!F23</f>
        <v>0</v>
      </c>
      <c r="I23" s="180">
        <f>Minority_OS_20!O23</f>
        <v>7108</v>
      </c>
      <c r="J23" s="180">
        <f>Minority_OS_20!P23</f>
        <v>5666</v>
      </c>
      <c r="K23" s="180">
        <v>0</v>
      </c>
      <c r="L23" s="180">
        <v>0</v>
      </c>
      <c r="M23" s="180">
        <v>0</v>
      </c>
      <c r="N23" s="180">
        <v>0</v>
      </c>
      <c r="O23" s="180">
        <v>5215</v>
      </c>
      <c r="P23" s="180">
        <v>335</v>
      </c>
      <c r="Q23" s="180">
        <f t="shared" si="3"/>
        <v>76947</v>
      </c>
      <c r="R23" s="180">
        <f t="shared" si="4"/>
        <v>29718.5761714</v>
      </c>
      <c r="S23" s="182">
        <f>R23*100/'CD Ratio_3(i)'!F23</f>
        <v>25.961437007652528</v>
      </c>
    </row>
    <row r="24" spans="1:19" ht="13.5" customHeight="1" x14ac:dyDescent="0.2">
      <c r="A24" s="179">
        <v>18</v>
      </c>
      <c r="B24" s="180" t="s">
        <v>27</v>
      </c>
      <c r="C24" s="180">
        <v>0</v>
      </c>
      <c r="D24" s="180">
        <v>0</v>
      </c>
      <c r="E24" s="180">
        <f>SCST_OS_22!C24+SCST_OS_22!E24</f>
        <v>0</v>
      </c>
      <c r="F24" s="180">
        <f>SCST_OS_22!D24+SCST_OS_22!F24</f>
        <v>0</v>
      </c>
      <c r="G24" s="180">
        <f>SHGs_19!E24</f>
        <v>0</v>
      </c>
      <c r="H24" s="180">
        <f>SHGs_19!F24</f>
        <v>0</v>
      </c>
      <c r="I24" s="180">
        <f>Minority_OS_20!O24</f>
        <v>19</v>
      </c>
      <c r="J24" s="180">
        <f>Minority_OS_20!P24</f>
        <v>22</v>
      </c>
      <c r="K24" s="180">
        <v>0</v>
      </c>
      <c r="L24" s="180">
        <v>0</v>
      </c>
      <c r="M24" s="180">
        <v>0</v>
      </c>
      <c r="N24" s="180">
        <v>0</v>
      </c>
      <c r="O24" s="180">
        <v>0</v>
      </c>
      <c r="P24" s="180">
        <v>0</v>
      </c>
      <c r="Q24" s="180">
        <f t="shared" si="3"/>
        <v>19</v>
      </c>
      <c r="R24" s="180">
        <f t="shared" si="4"/>
        <v>22</v>
      </c>
      <c r="S24" s="182">
        <f>R24*100/'CD Ratio_3(i)'!F24</f>
        <v>4.8672566371681416</v>
      </c>
    </row>
    <row r="25" spans="1:19" ht="13.5" customHeight="1" x14ac:dyDescent="0.2">
      <c r="A25" s="179">
        <v>19</v>
      </c>
      <c r="B25" s="180" t="s">
        <v>28</v>
      </c>
      <c r="C25" s="180">
        <v>0</v>
      </c>
      <c r="D25" s="180">
        <v>0</v>
      </c>
      <c r="E25" s="180">
        <f>SCST_OS_22!C25+SCST_OS_22!E25</f>
        <v>160</v>
      </c>
      <c r="F25" s="180">
        <f>SCST_OS_22!D25+SCST_OS_22!F25</f>
        <v>182</v>
      </c>
      <c r="G25" s="180">
        <f>SHGs_19!E25</f>
        <v>0</v>
      </c>
      <c r="H25" s="180">
        <f>SHGs_19!F25</f>
        <v>0</v>
      </c>
      <c r="I25" s="180">
        <f>Minority_OS_20!O25</f>
        <v>420</v>
      </c>
      <c r="J25" s="180">
        <f>Minority_OS_20!P25</f>
        <v>1089</v>
      </c>
      <c r="K25" s="180">
        <v>0</v>
      </c>
      <c r="L25" s="180">
        <v>0</v>
      </c>
      <c r="M25" s="180">
        <v>0</v>
      </c>
      <c r="N25" s="180">
        <v>0</v>
      </c>
      <c r="O25" s="180">
        <v>4757</v>
      </c>
      <c r="P25" s="180">
        <v>6333</v>
      </c>
      <c r="Q25" s="180">
        <f t="shared" si="3"/>
        <v>5337</v>
      </c>
      <c r="R25" s="180">
        <f t="shared" si="4"/>
        <v>7604</v>
      </c>
      <c r="S25" s="182">
        <f>R25*100/'CD Ratio_3(i)'!F25</f>
        <v>11.765980163089731</v>
      </c>
    </row>
    <row r="26" spans="1:19" ht="13.5" customHeight="1" x14ac:dyDescent="0.2">
      <c r="A26" s="179">
        <v>20</v>
      </c>
      <c r="B26" s="180" t="s">
        <v>29</v>
      </c>
      <c r="C26" s="180">
        <v>14062</v>
      </c>
      <c r="D26" s="180">
        <v>26764.03</v>
      </c>
      <c r="E26" s="180">
        <f>SCST_OS_22!C26+SCST_OS_22!E26</f>
        <v>2220</v>
      </c>
      <c r="F26" s="180">
        <f>SCST_OS_22!D26+SCST_OS_22!F26</f>
        <v>8809.57</v>
      </c>
      <c r="G26" s="180">
        <f>SHGs_19!E26</f>
        <v>6818</v>
      </c>
      <c r="H26" s="180">
        <f>SHGs_19!F26</f>
        <v>10014.49</v>
      </c>
      <c r="I26" s="180">
        <f>Minority_OS_20!O26</f>
        <v>6280</v>
      </c>
      <c r="J26" s="180">
        <f>Minority_OS_20!P26</f>
        <v>33682.6</v>
      </c>
      <c r="K26" s="180">
        <v>0</v>
      </c>
      <c r="L26" s="180">
        <v>0</v>
      </c>
      <c r="M26" s="180">
        <v>0</v>
      </c>
      <c r="N26" s="180">
        <v>0</v>
      </c>
      <c r="O26" s="180">
        <v>246954</v>
      </c>
      <c r="P26" s="180">
        <v>45149.43</v>
      </c>
      <c r="Q26" s="180">
        <f t="shared" si="3"/>
        <v>276334</v>
      </c>
      <c r="R26" s="180">
        <f t="shared" si="4"/>
        <v>124420.12</v>
      </c>
      <c r="S26" s="182">
        <f>R26*100/'CD Ratio_3(i)'!F26</f>
        <v>4.6040009773409141</v>
      </c>
    </row>
    <row r="27" spans="1:19" ht="13.5" customHeight="1" x14ac:dyDescent="0.2">
      <c r="A27" s="179">
        <v>21</v>
      </c>
      <c r="B27" s="180" t="s">
        <v>30</v>
      </c>
      <c r="C27" s="180">
        <v>71800</v>
      </c>
      <c r="D27" s="180">
        <v>84882</v>
      </c>
      <c r="E27" s="180">
        <f>SCST_OS_22!C27+SCST_OS_22!E27</f>
        <v>21532</v>
      </c>
      <c r="F27" s="180">
        <f>SCST_OS_22!D27+SCST_OS_22!F27</f>
        <v>61725</v>
      </c>
      <c r="G27" s="180">
        <f>SHGs_19!E27</f>
        <v>4036</v>
      </c>
      <c r="H27" s="180">
        <f>SHGs_19!F27</f>
        <v>3460</v>
      </c>
      <c r="I27" s="180">
        <f>Minority_OS_20!O27</f>
        <v>17209</v>
      </c>
      <c r="J27" s="180">
        <f>Minority_OS_20!P27</f>
        <v>90083</v>
      </c>
      <c r="K27" s="180">
        <v>0</v>
      </c>
      <c r="L27" s="180">
        <v>0</v>
      </c>
      <c r="M27" s="180">
        <v>0</v>
      </c>
      <c r="N27" s="180">
        <v>0</v>
      </c>
      <c r="O27" s="180">
        <v>2424</v>
      </c>
      <c r="P27" s="180">
        <v>2191</v>
      </c>
      <c r="Q27" s="180">
        <f t="shared" si="3"/>
        <v>117001</v>
      </c>
      <c r="R27" s="180">
        <f t="shared" si="4"/>
        <v>242341</v>
      </c>
      <c r="S27" s="182">
        <f>R27*100/'CD Ratio_3(i)'!F27</f>
        <v>10.462793832206328</v>
      </c>
    </row>
    <row r="28" spans="1:19" ht="13.5" customHeight="1" x14ac:dyDescent="0.2">
      <c r="A28" s="179">
        <v>22</v>
      </c>
      <c r="B28" s="180" t="s">
        <v>31</v>
      </c>
      <c r="C28" s="180">
        <v>20417</v>
      </c>
      <c r="D28" s="180">
        <v>34374.21</v>
      </c>
      <c r="E28" s="180">
        <f>SCST_OS_22!C28+SCST_OS_22!E28</f>
        <v>9349</v>
      </c>
      <c r="F28" s="180">
        <f>SCST_OS_22!D28+SCST_OS_22!F28</f>
        <v>12600.72</v>
      </c>
      <c r="G28" s="180">
        <f>SHGs_19!E28</f>
        <v>428</v>
      </c>
      <c r="H28" s="180">
        <f>SHGs_19!F28</f>
        <v>946</v>
      </c>
      <c r="I28" s="180">
        <f>Minority_OS_20!O28</f>
        <v>6845</v>
      </c>
      <c r="J28" s="180">
        <f>Minority_OS_20!P28</f>
        <v>19446.150000000001</v>
      </c>
      <c r="K28" s="180">
        <v>3</v>
      </c>
      <c r="L28" s="180">
        <v>0.08</v>
      </c>
      <c r="M28" s="180">
        <v>0</v>
      </c>
      <c r="N28" s="180">
        <v>0</v>
      </c>
      <c r="O28" s="180">
        <v>5855</v>
      </c>
      <c r="P28" s="180">
        <v>3580</v>
      </c>
      <c r="Q28" s="180">
        <f t="shared" si="3"/>
        <v>42897</v>
      </c>
      <c r="R28" s="180">
        <f t="shared" si="4"/>
        <v>70947.16</v>
      </c>
      <c r="S28" s="182">
        <f>R28*100/'CD Ratio_3(i)'!F28</f>
        <v>21.169662465387187</v>
      </c>
    </row>
    <row r="29" spans="1:19" ht="13.5" customHeight="1" x14ac:dyDescent="0.2">
      <c r="A29" s="179">
        <v>23</v>
      </c>
      <c r="B29" s="180" t="s">
        <v>32</v>
      </c>
      <c r="C29" s="180">
        <v>0</v>
      </c>
      <c r="D29" s="180">
        <v>0</v>
      </c>
      <c r="E29" s="180">
        <f>SCST_OS_22!C29+SCST_OS_22!E29</f>
        <v>73449</v>
      </c>
      <c r="F29" s="180">
        <f>SCST_OS_22!D29+SCST_OS_22!F29</f>
        <v>19633</v>
      </c>
      <c r="G29" s="180">
        <f>SHGs_19!E29</f>
        <v>0</v>
      </c>
      <c r="H29" s="180">
        <f>SHGs_19!F29</f>
        <v>0</v>
      </c>
      <c r="I29" s="180">
        <f>Minority_OS_20!O29</f>
        <v>5840</v>
      </c>
      <c r="J29" s="180">
        <f>Minority_OS_20!P29</f>
        <v>1157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f t="shared" si="3"/>
        <v>79289</v>
      </c>
      <c r="R29" s="180">
        <f t="shared" si="4"/>
        <v>20790</v>
      </c>
      <c r="S29" s="182">
        <f>R29*100/'CD Ratio_3(i)'!F29</f>
        <v>5.6344670021871162</v>
      </c>
    </row>
    <row r="30" spans="1:19" ht="13.5" customHeight="1" x14ac:dyDescent="0.2">
      <c r="A30" s="179">
        <v>24</v>
      </c>
      <c r="B30" s="180" t="s">
        <v>33</v>
      </c>
      <c r="C30" s="180">
        <v>320761</v>
      </c>
      <c r="D30" s="180">
        <v>169048</v>
      </c>
      <c r="E30" s="180">
        <f>SCST_OS_22!C30+SCST_OS_22!E30</f>
        <v>328933</v>
      </c>
      <c r="F30" s="180">
        <f>SCST_OS_22!D30+SCST_OS_22!F30</f>
        <v>79429</v>
      </c>
      <c r="G30" s="180">
        <f>SHGs_19!E30</f>
        <v>0</v>
      </c>
      <c r="H30" s="180">
        <f>SHGs_19!F30</f>
        <v>0</v>
      </c>
      <c r="I30" s="180">
        <f>Minority_OS_20!O30</f>
        <v>78751</v>
      </c>
      <c r="J30" s="180">
        <f>Minority_OS_20!P30</f>
        <v>28808</v>
      </c>
      <c r="K30" s="180">
        <v>0</v>
      </c>
      <c r="L30" s="180">
        <v>0</v>
      </c>
      <c r="M30" s="180">
        <v>0</v>
      </c>
      <c r="N30" s="180">
        <v>0</v>
      </c>
      <c r="O30" s="180">
        <v>12903</v>
      </c>
      <c r="P30" s="180">
        <v>10205</v>
      </c>
      <c r="Q30" s="180">
        <f t="shared" si="3"/>
        <v>741348</v>
      </c>
      <c r="R30" s="180">
        <f t="shared" si="4"/>
        <v>287490</v>
      </c>
      <c r="S30" s="182">
        <f>R30*100/'CD Ratio_3(i)'!F30</f>
        <v>45.116003163722645</v>
      </c>
    </row>
    <row r="31" spans="1:19" ht="13.5" customHeight="1" x14ac:dyDescent="0.2">
      <c r="A31" s="179">
        <v>25</v>
      </c>
      <c r="B31" s="180" t="s">
        <v>34</v>
      </c>
      <c r="C31" s="180">
        <v>0</v>
      </c>
      <c r="D31" s="180">
        <v>0</v>
      </c>
      <c r="E31" s="180">
        <f>SCST_OS_22!C31+SCST_OS_22!E31</f>
        <v>10</v>
      </c>
      <c r="F31" s="180">
        <f>SCST_OS_22!D31+SCST_OS_22!F31</f>
        <v>59</v>
      </c>
      <c r="G31" s="180">
        <f>SHGs_19!E31</f>
        <v>0</v>
      </c>
      <c r="H31" s="180">
        <f>SHGs_19!F31</f>
        <v>0</v>
      </c>
      <c r="I31" s="180">
        <f>Minority_OS_20!O31</f>
        <v>236</v>
      </c>
      <c r="J31" s="180">
        <f>Minority_OS_20!P31</f>
        <v>1396</v>
      </c>
      <c r="K31" s="180">
        <v>2</v>
      </c>
      <c r="L31" s="180">
        <v>0</v>
      </c>
      <c r="M31" s="180">
        <v>43</v>
      </c>
      <c r="N31" s="180">
        <v>4</v>
      </c>
      <c r="O31" s="180">
        <v>22</v>
      </c>
      <c r="P31" s="180">
        <v>9</v>
      </c>
      <c r="Q31" s="180">
        <f t="shared" si="3"/>
        <v>313</v>
      </c>
      <c r="R31" s="180">
        <f t="shared" si="4"/>
        <v>1468</v>
      </c>
      <c r="S31" s="182">
        <f>R31*100/'CD Ratio_3(i)'!F31</f>
        <v>35.467504228074411</v>
      </c>
    </row>
    <row r="32" spans="1:19" ht="13.5" customHeight="1" x14ac:dyDescent="0.2">
      <c r="A32" s="179">
        <v>26</v>
      </c>
      <c r="B32" s="180" t="s">
        <v>35</v>
      </c>
      <c r="C32" s="180">
        <v>368</v>
      </c>
      <c r="D32" s="180">
        <v>3465</v>
      </c>
      <c r="E32" s="180">
        <f>SCST_OS_22!C32+SCST_OS_22!E32</f>
        <v>2</v>
      </c>
      <c r="F32" s="180">
        <f>SCST_OS_22!D32+SCST_OS_22!F32</f>
        <v>5.34</v>
      </c>
      <c r="G32" s="180">
        <f>SHGs_19!E32</f>
        <v>0</v>
      </c>
      <c r="H32" s="180">
        <f>SHGs_19!F32</f>
        <v>0</v>
      </c>
      <c r="I32" s="180">
        <f>Minority_OS_20!O32</f>
        <v>86</v>
      </c>
      <c r="J32" s="180">
        <f>Minority_OS_20!P32</f>
        <v>765.18000000000006</v>
      </c>
      <c r="K32" s="180">
        <v>0</v>
      </c>
      <c r="L32" s="180">
        <v>0</v>
      </c>
      <c r="M32" s="180">
        <v>0</v>
      </c>
      <c r="N32" s="180">
        <v>0</v>
      </c>
      <c r="O32" s="180">
        <v>1</v>
      </c>
      <c r="P32" s="180">
        <v>6</v>
      </c>
      <c r="Q32" s="180">
        <f t="shared" si="3"/>
        <v>457</v>
      </c>
      <c r="R32" s="180">
        <f t="shared" si="4"/>
        <v>4241.5200000000004</v>
      </c>
      <c r="S32" s="182">
        <f>R32*100/'CD Ratio_3(i)'!F32</f>
        <v>10.121993127147768</v>
      </c>
    </row>
    <row r="33" spans="1:19" ht="13.5" customHeight="1" x14ac:dyDescent="0.2">
      <c r="A33" s="179">
        <v>27</v>
      </c>
      <c r="B33" s="180" t="s">
        <v>36</v>
      </c>
      <c r="C33" s="180">
        <v>0</v>
      </c>
      <c r="D33" s="180">
        <v>0</v>
      </c>
      <c r="E33" s="180">
        <f>SCST_OS_22!C33+SCST_OS_22!E33</f>
        <v>103</v>
      </c>
      <c r="F33" s="180">
        <f>SCST_OS_22!D33+SCST_OS_22!F33</f>
        <v>922.97</v>
      </c>
      <c r="G33" s="180">
        <f>SHGs_19!E33</f>
        <v>0</v>
      </c>
      <c r="H33" s="180">
        <f>SHGs_19!F33</f>
        <v>0</v>
      </c>
      <c r="I33" s="180">
        <f>Minority_OS_20!O33</f>
        <v>44</v>
      </c>
      <c r="J33" s="180">
        <f>Minority_OS_20!P33</f>
        <v>151.92000000000002</v>
      </c>
      <c r="K33" s="180">
        <v>0</v>
      </c>
      <c r="L33" s="180">
        <v>0</v>
      </c>
      <c r="M33" s="180">
        <v>0</v>
      </c>
      <c r="N33" s="180">
        <v>0</v>
      </c>
      <c r="O33" s="180">
        <v>16</v>
      </c>
      <c r="P33" s="180">
        <v>26.4</v>
      </c>
      <c r="Q33" s="180">
        <f t="shared" si="3"/>
        <v>163</v>
      </c>
      <c r="R33" s="180">
        <f t="shared" si="4"/>
        <v>1101.2900000000002</v>
      </c>
      <c r="S33" s="182">
        <f>R33*100/'CD Ratio_3(i)'!F33</f>
        <v>13.845180983415304</v>
      </c>
    </row>
    <row r="34" spans="1:19" ht="13.5" customHeight="1" x14ac:dyDescent="0.2">
      <c r="A34" s="179">
        <v>28</v>
      </c>
      <c r="B34" s="180" t="s">
        <v>37</v>
      </c>
      <c r="C34" s="180">
        <v>128875</v>
      </c>
      <c r="D34" s="180">
        <v>141293.64000000001</v>
      </c>
      <c r="E34" s="180">
        <f>SCST_OS_22!C34+SCST_OS_22!E34</f>
        <v>73116</v>
      </c>
      <c r="F34" s="180">
        <f>SCST_OS_22!D34+SCST_OS_22!F34</f>
        <v>31090.42</v>
      </c>
      <c r="G34" s="180">
        <f>SHGs_19!E34</f>
        <v>0</v>
      </c>
      <c r="H34" s="180">
        <f>SHGs_19!F34</f>
        <v>0</v>
      </c>
      <c r="I34" s="180">
        <f>Minority_OS_20!O34</f>
        <v>2526</v>
      </c>
      <c r="J34" s="180">
        <f>Minority_OS_20!P34</f>
        <v>25280.979999999996</v>
      </c>
      <c r="K34" s="180">
        <v>0</v>
      </c>
      <c r="L34" s="180">
        <v>0</v>
      </c>
      <c r="M34" s="180">
        <v>0</v>
      </c>
      <c r="N34" s="180">
        <v>0</v>
      </c>
      <c r="O34" s="180">
        <v>0</v>
      </c>
      <c r="P34" s="180">
        <v>0</v>
      </c>
      <c r="Q34" s="180">
        <f t="shared" si="3"/>
        <v>204517</v>
      </c>
      <c r="R34" s="180">
        <f t="shared" si="4"/>
        <v>197665.03999999998</v>
      </c>
      <c r="S34" s="182">
        <f>R34*100/'CD Ratio_3(i)'!F34</f>
        <v>30.572182173451022</v>
      </c>
    </row>
    <row r="35" spans="1:19" ht="13.5" customHeight="1" x14ac:dyDescent="0.2">
      <c r="A35" s="179">
        <v>29</v>
      </c>
      <c r="B35" s="180" t="s">
        <v>38</v>
      </c>
      <c r="C35" s="180">
        <v>13</v>
      </c>
      <c r="D35" s="180">
        <v>13</v>
      </c>
      <c r="E35" s="180">
        <f>SCST_OS_22!C35+SCST_OS_22!E35</f>
        <v>0</v>
      </c>
      <c r="F35" s="180">
        <f>SCST_OS_22!D35+SCST_OS_22!F35</f>
        <v>0</v>
      </c>
      <c r="G35" s="180">
        <f>SHGs_19!E35</f>
        <v>0</v>
      </c>
      <c r="H35" s="180">
        <f>SHGs_19!F35</f>
        <v>0</v>
      </c>
      <c r="I35" s="180">
        <f>Minority_OS_20!O35</f>
        <v>2</v>
      </c>
      <c r="J35" s="180">
        <f>Minority_OS_20!P35</f>
        <v>25</v>
      </c>
      <c r="K35" s="180">
        <v>0</v>
      </c>
      <c r="L35" s="180">
        <v>0</v>
      </c>
      <c r="M35" s="180">
        <v>0</v>
      </c>
      <c r="N35" s="180">
        <v>0</v>
      </c>
      <c r="O35" s="180">
        <v>0</v>
      </c>
      <c r="P35" s="180">
        <v>0</v>
      </c>
      <c r="Q35" s="180">
        <f t="shared" si="3"/>
        <v>15</v>
      </c>
      <c r="R35" s="180">
        <f t="shared" si="4"/>
        <v>38</v>
      </c>
      <c r="S35" s="182">
        <f>R35*100/'CD Ratio_3(i)'!F35</f>
        <v>0.72436141822340827</v>
      </c>
    </row>
    <row r="36" spans="1:19" ht="13.5" customHeight="1" x14ac:dyDescent="0.2">
      <c r="A36" s="179">
        <v>30</v>
      </c>
      <c r="B36" s="180" t="s">
        <v>39</v>
      </c>
      <c r="C36" s="180">
        <v>130682</v>
      </c>
      <c r="D36" s="180">
        <v>27033</v>
      </c>
      <c r="E36" s="180">
        <f>SCST_OS_22!C36+SCST_OS_22!E36</f>
        <v>33034</v>
      </c>
      <c r="F36" s="180">
        <f>SCST_OS_22!D36+SCST_OS_22!F36</f>
        <v>7214.38</v>
      </c>
      <c r="G36" s="180">
        <f>SHGs_19!E36</f>
        <v>0</v>
      </c>
      <c r="H36" s="180">
        <f>SHGs_19!F36</f>
        <v>0</v>
      </c>
      <c r="I36" s="180">
        <f>Minority_OS_20!O36</f>
        <v>9998</v>
      </c>
      <c r="J36" s="180">
        <f>Minority_OS_20!P36</f>
        <v>2360</v>
      </c>
      <c r="K36" s="180">
        <v>0</v>
      </c>
      <c r="L36" s="180">
        <v>0</v>
      </c>
      <c r="M36" s="180">
        <v>0</v>
      </c>
      <c r="N36" s="180">
        <v>0</v>
      </c>
      <c r="O36" s="180">
        <v>6485</v>
      </c>
      <c r="P36" s="180">
        <v>3606</v>
      </c>
      <c r="Q36" s="180">
        <f t="shared" si="3"/>
        <v>180199</v>
      </c>
      <c r="R36" s="180">
        <f t="shared" si="4"/>
        <v>40213.379999999997</v>
      </c>
      <c r="S36" s="182">
        <f>R36*100/'CD Ratio_3(i)'!F36</f>
        <v>49.478775500159948</v>
      </c>
    </row>
    <row r="37" spans="1:19" ht="13.5" customHeight="1" x14ac:dyDescent="0.2">
      <c r="A37" s="179">
        <v>31</v>
      </c>
      <c r="B37" s="180" t="s">
        <v>40</v>
      </c>
      <c r="C37" s="180">
        <v>0</v>
      </c>
      <c r="D37" s="180">
        <v>0</v>
      </c>
      <c r="E37" s="180">
        <f>SCST_OS_22!C37+SCST_OS_22!E37</f>
        <v>9</v>
      </c>
      <c r="F37" s="180">
        <f>SCST_OS_22!D37+SCST_OS_22!F37</f>
        <v>22</v>
      </c>
      <c r="G37" s="180">
        <f>SHGs_19!E37</f>
        <v>0</v>
      </c>
      <c r="H37" s="180">
        <f>SHGs_19!F37</f>
        <v>0</v>
      </c>
      <c r="I37" s="180">
        <f>Minority_OS_20!O37</f>
        <v>56</v>
      </c>
      <c r="J37" s="180">
        <f>Minority_OS_20!P37</f>
        <v>186</v>
      </c>
      <c r="K37" s="180">
        <v>0</v>
      </c>
      <c r="L37" s="180">
        <v>0</v>
      </c>
      <c r="M37" s="180">
        <v>0</v>
      </c>
      <c r="N37" s="180">
        <v>0</v>
      </c>
      <c r="O37" s="180">
        <v>0</v>
      </c>
      <c r="P37" s="180">
        <v>0</v>
      </c>
      <c r="Q37" s="180">
        <f t="shared" si="3"/>
        <v>65</v>
      </c>
      <c r="R37" s="180">
        <f t="shared" si="4"/>
        <v>208</v>
      </c>
      <c r="S37" s="182">
        <f>R37*100/'CD Ratio_3(i)'!F37</f>
        <v>2.5848142164781907</v>
      </c>
    </row>
    <row r="38" spans="1:19" ht="13.5" customHeight="1" x14ac:dyDescent="0.2">
      <c r="A38" s="179">
        <v>32</v>
      </c>
      <c r="B38" s="180" t="s">
        <v>41</v>
      </c>
      <c r="C38" s="180">
        <v>0</v>
      </c>
      <c r="D38" s="180">
        <v>0</v>
      </c>
      <c r="E38" s="180">
        <f>SCST_OS_22!C38+SCST_OS_22!E38</f>
        <v>0</v>
      </c>
      <c r="F38" s="180">
        <f>SCST_OS_22!D38+SCST_OS_22!F38</f>
        <v>0</v>
      </c>
      <c r="G38" s="180">
        <f>SHGs_19!E38</f>
        <v>0</v>
      </c>
      <c r="H38" s="180">
        <f>SHGs_19!F38</f>
        <v>0</v>
      </c>
      <c r="I38" s="180">
        <f>Minority_OS_20!O38</f>
        <v>0</v>
      </c>
      <c r="J38" s="180">
        <f>Minority_OS_20!P38</f>
        <v>0</v>
      </c>
      <c r="K38" s="180">
        <v>0</v>
      </c>
      <c r="L38" s="180">
        <v>0</v>
      </c>
      <c r="M38" s="180">
        <v>0</v>
      </c>
      <c r="N38" s="180">
        <v>0</v>
      </c>
      <c r="O38" s="180">
        <v>0</v>
      </c>
      <c r="P38" s="180">
        <v>0</v>
      </c>
      <c r="Q38" s="180">
        <f t="shared" si="3"/>
        <v>0</v>
      </c>
      <c r="R38" s="180">
        <f t="shared" si="4"/>
        <v>0</v>
      </c>
      <c r="S38" s="182" t="e">
        <f>R38*100/'CD Ratio_3(i)'!F38</f>
        <v>#DIV/0!</v>
      </c>
    </row>
    <row r="39" spans="1:19" ht="13.5" customHeight="1" x14ac:dyDescent="0.2">
      <c r="A39" s="179">
        <v>33</v>
      </c>
      <c r="B39" s="180" t="s">
        <v>42</v>
      </c>
      <c r="C39" s="180">
        <v>220</v>
      </c>
      <c r="D39" s="180">
        <v>326.2</v>
      </c>
      <c r="E39" s="180">
        <f>SCST_OS_22!C39+SCST_OS_22!E39</f>
        <v>23</v>
      </c>
      <c r="F39" s="180">
        <f>SCST_OS_22!D39+SCST_OS_22!F39</f>
        <v>34.61</v>
      </c>
      <c r="G39" s="180">
        <f>SHGs_19!E39</f>
        <v>0</v>
      </c>
      <c r="H39" s="180">
        <f>SHGs_19!F39</f>
        <v>0</v>
      </c>
      <c r="I39" s="180">
        <f>Minority_OS_20!O39</f>
        <v>53</v>
      </c>
      <c r="J39" s="180">
        <f>Minority_OS_20!P39</f>
        <v>361.58000000000004</v>
      </c>
      <c r="K39" s="180">
        <v>0</v>
      </c>
      <c r="L39" s="180">
        <v>0</v>
      </c>
      <c r="M39" s="180">
        <v>0</v>
      </c>
      <c r="N39" s="180">
        <v>0</v>
      </c>
      <c r="O39" s="180">
        <v>0</v>
      </c>
      <c r="P39" s="180">
        <v>0</v>
      </c>
      <c r="Q39" s="180">
        <f t="shared" si="3"/>
        <v>296</v>
      </c>
      <c r="R39" s="180">
        <f t="shared" si="4"/>
        <v>722.3900000000001</v>
      </c>
      <c r="S39" s="182">
        <f>R39*100/'CD Ratio_3(i)'!F39</f>
        <v>13.689251211849024</v>
      </c>
    </row>
    <row r="40" spans="1:19" ht="13.5" customHeight="1" x14ac:dyDescent="0.2">
      <c r="A40" s="179">
        <v>34</v>
      </c>
      <c r="B40" s="180" t="s">
        <v>43</v>
      </c>
      <c r="C40" s="180">
        <v>62141</v>
      </c>
      <c r="D40" s="180">
        <v>23413</v>
      </c>
      <c r="E40" s="180">
        <f>SCST_OS_22!C40+SCST_OS_22!E40</f>
        <v>46207</v>
      </c>
      <c r="F40" s="180">
        <f>SCST_OS_22!D40+SCST_OS_22!F40</f>
        <v>11598</v>
      </c>
      <c r="G40" s="180">
        <f>SHGs_19!E40</f>
        <v>0</v>
      </c>
      <c r="H40" s="180">
        <f>SHGs_19!F40</f>
        <v>0</v>
      </c>
      <c r="I40" s="180">
        <f>Minority_OS_20!O40</f>
        <v>7458</v>
      </c>
      <c r="J40" s="180">
        <f>Minority_OS_20!P40</f>
        <v>11239</v>
      </c>
      <c r="K40" s="180">
        <v>0</v>
      </c>
      <c r="L40" s="180">
        <v>0</v>
      </c>
      <c r="M40" s="180">
        <v>0</v>
      </c>
      <c r="N40" s="180">
        <v>0</v>
      </c>
      <c r="O40" s="180">
        <v>11577</v>
      </c>
      <c r="P40" s="180">
        <v>37196</v>
      </c>
      <c r="Q40" s="180">
        <f t="shared" si="3"/>
        <v>127383</v>
      </c>
      <c r="R40" s="180">
        <f t="shared" si="4"/>
        <v>83446</v>
      </c>
      <c r="S40" s="182">
        <f>R40*100/'CD Ratio_3(i)'!F40</f>
        <v>30.079193716409357</v>
      </c>
    </row>
    <row r="41" spans="1:19" s="342" customFormat="1" ht="13.5" customHeight="1" x14ac:dyDescent="0.2">
      <c r="A41" s="178"/>
      <c r="B41" s="183" t="s">
        <v>118</v>
      </c>
      <c r="C41" s="183">
        <f t="shared" ref="C41:D41" si="5">SUM(C19:C40)</f>
        <v>903109</v>
      </c>
      <c r="D41" s="183">
        <f t="shared" si="5"/>
        <v>660894.50617139996</v>
      </c>
      <c r="E41" s="183">
        <f>SCST_OS_22!C41+SCST_OS_22!E41</f>
        <v>694025</v>
      </c>
      <c r="F41" s="183">
        <f>SCST_OS_22!D41+SCST_OS_22!F41</f>
        <v>299126.69</v>
      </c>
      <c r="G41" s="183">
        <f>SHGs_19!E41</f>
        <v>11282</v>
      </c>
      <c r="H41" s="183">
        <f>SHGs_19!F41</f>
        <v>14420.49</v>
      </c>
      <c r="I41" s="183">
        <f>Minority_OS_20!O41</f>
        <v>270806</v>
      </c>
      <c r="J41" s="183">
        <f>Minority_OS_20!P41</f>
        <v>325965.15999999997</v>
      </c>
      <c r="K41" s="183">
        <f t="shared" ref="K41:R41" si="6">SUM(K19:K40)</f>
        <v>5</v>
      </c>
      <c r="L41" s="183">
        <f t="shared" si="6"/>
        <v>0.08</v>
      </c>
      <c r="M41" s="183">
        <f t="shared" si="6"/>
        <v>43</v>
      </c>
      <c r="N41" s="183">
        <f t="shared" si="6"/>
        <v>4</v>
      </c>
      <c r="O41" s="183">
        <f t="shared" si="6"/>
        <v>383324</v>
      </c>
      <c r="P41" s="183">
        <f t="shared" si="6"/>
        <v>131891.87</v>
      </c>
      <c r="Q41" s="183">
        <f t="shared" si="6"/>
        <v>2262594</v>
      </c>
      <c r="R41" s="183">
        <f t="shared" si="6"/>
        <v>1432302.7961714</v>
      </c>
      <c r="S41" s="185">
        <f>R41*100/'CD Ratio_3(i)'!F41</f>
        <v>14.869160942572366</v>
      </c>
    </row>
    <row r="42" spans="1:19" s="342" customFormat="1" ht="13.5" customHeight="1" x14ac:dyDescent="0.2">
      <c r="A42" s="178"/>
      <c r="B42" s="183" t="s">
        <v>45</v>
      </c>
      <c r="C42" s="183">
        <f t="shared" ref="C42:D42" si="7">C41+C18</f>
        <v>2281753</v>
      </c>
      <c r="D42" s="183">
        <f t="shared" si="7"/>
        <v>2979072.1061714003</v>
      </c>
      <c r="E42" s="183">
        <f>SCST_OS_22!C42+SCST_OS_22!E42</f>
        <v>1435225</v>
      </c>
      <c r="F42" s="183">
        <f>SCST_OS_22!D42+SCST_OS_22!F42</f>
        <v>1661955.0299999998</v>
      </c>
      <c r="G42" s="183">
        <f>SHGs_19!E42</f>
        <v>61521</v>
      </c>
      <c r="H42" s="183">
        <f>SHGs_19!F42</f>
        <v>62491.049999999996</v>
      </c>
      <c r="I42" s="183">
        <f>Minority_OS_20!O42</f>
        <v>485312</v>
      </c>
      <c r="J42" s="183">
        <f>Minority_OS_20!P42</f>
        <v>1028541.3299999998</v>
      </c>
      <c r="K42" s="183">
        <f t="shared" ref="K42:R42" si="8">K41+K18</f>
        <v>226221</v>
      </c>
      <c r="L42" s="183">
        <f t="shared" si="8"/>
        <v>5448.53</v>
      </c>
      <c r="M42" s="183">
        <f t="shared" si="8"/>
        <v>5031</v>
      </c>
      <c r="N42" s="183">
        <f t="shared" si="8"/>
        <v>3483.61</v>
      </c>
      <c r="O42" s="183">
        <f t="shared" si="8"/>
        <v>465221</v>
      </c>
      <c r="P42" s="183">
        <f t="shared" si="8"/>
        <v>327983.78000000003</v>
      </c>
      <c r="Q42" s="183">
        <f t="shared" si="8"/>
        <v>4960284</v>
      </c>
      <c r="R42" s="183">
        <f t="shared" si="8"/>
        <v>6068975.4361713994</v>
      </c>
      <c r="S42" s="185">
        <f>R42*100/'CD Ratio_3(i)'!F42</f>
        <v>19.416391633612861</v>
      </c>
    </row>
    <row r="43" spans="1:19" ht="13.5" customHeight="1" x14ac:dyDescent="0.2">
      <c r="A43" s="179">
        <v>35</v>
      </c>
      <c r="B43" s="180" t="s">
        <v>46</v>
      </c>
      <c r="C43" s="180">
        <v>100129</v>
      </c>
      <c r="D43" s="180">
        <v>48454</v>
      </c>
      <c r="E43" s="180">
        <f>SCST_OS_22!C43+SCST_OS_22!E43</f>
        <v>32707</v>
      </c>
      <c r="F43" s="180">
        <f>SCST_OS_22!D43+SCST_OS_22!F43</f>
        <v>35503</v>
      </c>
      <c r="G43" s="180">
        <f>SHGs_19!E43</f>
        <v>12204</v>
      </c>
      <c r="H43" s="180">
        <f>SHGs_19!F43</f>
        <v>11341</v>
      </c>
      <c r="I43" s="180">
        <f>Minority_OS_20!O43</f>
        <v>39765</v>
      </c>
      <c r="J43" s="180">
        <f>Minority_OS_20!P43</f>
        <v>37273</v>
      </c>
      <c r="K43" s="180">
        <v>0</v>
      </c>
      <c r="L43" s="180">
        <v>0</v>
      </c>
      <c r="M43" s="180">
        <v>0</v>
      </c>
      <c r="N43" s="180">
        <v>0</v>
      </c>
      <c r="O43" s="180">
        <v>0</v>
      </c>
      <c r="P43" s="180">
        <v>0</v>
      </c>
      <c r="Q43" s="180">
        <f>C43+E43+G43+I43+K43+M43+O43</f>
        <v>184805</v>
      </c>
      <c r="R43" s="180">
        <f>D43+F43+H43+J43+L43+N43+P43</f>
        <v>132571</v>
      </c>
      <c r="S43" s="182">
        <f>R43*100/'CD Ratio_3(i)'!F43</f>
        <v>42.680716394461243</v>
      </c>
    </row>
    <row r="44" spans="1:19" ht="13.5" customHeight="1" x14ac:dyDescent="0.2">
      <c r="A44" s="179">
        <v>36</v>
      </c>
      <c r="B44" s="180" t="s">
        <v>47</v>
      </c>
      <c r="C44" s="180">
        <v>209339</v>
      </c>
      <c r="D44" s="180">
        <v>285604</v>
      </c>
      <c r="E44" s="180">
        <f>SCST_OS_22!C44+SCST_OS_22!E44</f>
        <v>189912</v>
      </c>
      <c r="F44" s="180">
        <f>SCST_OS_22!D44+SCST_OS_22!F44</f>
        <v>157539.16999999998</v>
      </c>
      <c r="G44" s="180">
        <f>SHGs_19!E44</f>
        <v>52678</v>
      </c>
      <c r="H44" s="180">
        <f>SHGs_19!F44</f>
        <v>51617.53</v>
      </c>
      <c r="I44" s="180">
        <f>Minority_OS_20!O44</f>
        <v>119079</v>
      </c>
      <c r="J44" s="180">
        <f>Minority_OS_20!P44</f>
        <v>115371.06999999998</v>
      </c>
      <c r="K44" s="180">
        <v>17386</v>
      </c>
      <c r="L44" s="180">
        <v>197.45</v>
      </c>
      <c r="M44" s="180">
        <v>0</v>
      </c>
      <c r="N44" s="180">
        <v>0</v>
      </c>
      <c r="O44" s="180">
        <v>0</v>
      </c>
      <c r="P44" s="180">
        <v>0</v>
      </c>
      <c r="Q44" s="180">
        <f>C44+E44+G44+I44+K44+M44+O44</f>
        <v>588394</v>
      </c>
      <c r="R44" s="180">
        <f>D44+F44+H44+J44+L44+N44+P44</f>
        <v>610329.21999999986</v>
      </c>
      <c r="S44" s="182">
        <f>R44*100/'CD Ratio_3(i)'!F44</f>
        <v>51.142587430427554</v>
      </c>
    </row>
    <row r="45" spans="1:19" s="342" customFormat="1" ht="13.5" customHeight="1" x14ac:dyDescent="0.2">
      <c r="A45" s="178"/>
      <c r="B45" s="183" t="s">
        <v>48</v>
      </c>
      <c r="C45" s="183">
        <f t="shared" ref="C45:R45" si="9">C44+C43</f>
        <v>309468</v>
      </c>
      <c r="D45" s="183">
        <f t="shared" si="9"/>
        <v>334058</v>
      </c>
      <c r="E45" s="183">
        <f>SCST_OS_22!C45+SCST_OS_22!E45</f>
        <v>222619</v>
      </c>
      <c r="F45" s="183">
        <f>SCST_OS_22!D45+SCST_OS_22!F45</f>
        <v>193042.16999999998</v>
      </c>
      <c r="G45" s="183">
        <f>SHGs_19!E45</f>
        <v>64882</v>
      </c>
      <c r="H45" s="183">
        <f>SHGs_19!F45</f>
        <v>62958.53</v>
      </c>
      <c r="I45" s="183">
        <f>Minority_OS_20!O45</f>
        <v>158844</v>
      </c>
      <c r="J45" s="183">
        <f>Minority_OS_20!P45</f>
        <v>152644.06999999998</v>
      </c>
      <c r="K45" s="183">
        <f t="shared" si="9"/>
        <v>17386</v>
      </c>
      <c r="L45" s="183">
        <f t="shared" si="9"/>
        <v>197.45</v>
      </c>
      <c r="M45" s="183">
        <f t="shared" si="9"/>
        <v>0</v>
      </c>
      <c r="N45" s="183">
        <f t="shared" si="9"/>
        <v>0</v>
      </c>
      <c r="O45" s="183">
        <f t="shared" si="9"/>
        <v>0</v>
      </c>
      <c r="P45" s="183">
        <f t="shared" si="9"/>
        <v>0</v>
      </c>
      <c r="Q45" s="183">
        <f t="shared" si="9"/>
        <v>773199</v>
      </c>
      <c r="R45" s="183">
        <f t="shared" si="9"/>
        <v>742900.21999999986</v>
      </c>
      <c r="S45" s="185">
        <f>R45*100/'CD Ratio_3(i)'!F45</f>
        <v>49.395012341934255</v>
      </c>
    </row>
    <row r="46" spans="1:19" ht="13.5" customHeight="1" x14ac:dyDescent="0.2">
      <c r="A46" s="179">
        <v>37</v>
      </c>
      <c r="B46" s="180" t="s">
        <v>49</v>
      </c>
      <c r="C46" s="180">
        <v>1384649</v>
      </c>
      <c r="D46" s="180">
        <v>795594</v>
      </c>
      <c r="E46" s="180">
        <f>SCST_OS_22!C46+SCST_OS_22!E46</f>
        <v>1300561</v>
      </c>
      <c r="F46" s="180">
        <f>SCST_OS_22!D46+SCST_OS_22!F46</f>
        <v>592815</v>
      </c>
      <c r="G46" s="180">
        <f>SHGs_19!E46</f>
        <v>12075</v>
      </c>
      <c r="H46" s="180">
        <f>SHGs_19!F46</f>
        <v>3340</v>
      </c>
      <c r="I46" s="180">
        <f>Minority_OS_20!O46</f>
        <v>120546</v>
      </c>
      <c r="J46" s="180">
        <f>Minority_OS_20!P46</f>
        <v>60273</v>
      </c>
      <c r="K46" s="180">
        <v>0</v>
      </c>
      <c r="L46" s="180">
        <v>0</v>
      </c>
      <c r="M46" s="180">
        <v>0</v>
      </c>
      <c r="N46" s="180">
        <v>0</v>
      </c>
      <c r="O46" s="180">
        <v>0</v>
      </c>
      <c r="P46" s="180">
        <v>0</v>
      </c>
      <c r="Q46" s="180">
        <f>C46+E46+G46+I46+K46+M46+O46</f>
        <v>2817831</v>
      </c>
      <c r="R46" s="180">
        <f>D46+F46+H46+J46+L46+N46+P46</f>
        <v>1452022</v>
      </c>
      <c r="S46" s="182">
        <f>R46*100/'CD Ratio_3(i)'!F46</f>
        <v>35.747306806213636</v>
      </c>
    </row>
    <row r="47" spans="1:19" s="342" customFormat="1" ht="13.5" customHeight="1" x14ac:dyDescent="0.2">
      <c r="A47" s="178"/>
      <c r="B47" s="183" t="s">
        <v>50</v>
      </c>
      <c r="C47" s="183">
        <f t="shared" ref="C47:R47" si="10">C46</f>
        <v>1384649</v>
      </c>
      <c r="D47" s="183">
        <f t="shared" si="10"/>
        <v>795594</v>
      </c>
      <c r="E47" s="183">
        <f>SCST_OS_22!C47+SCST_OS_22!E47</f>
        <v>1300561</v>
      </c>
      <c r="F47" s="183">
        <f>SCST_OS_22!D47+SCST_OS_22!F47</f>
        <v>592815</v>
      </c>
      <c r="G47" s="183">
        <f>SHGs_19!E47</f>
        <v>12075</v>
      </c>
      <c r="H47" s="183">
        <f>SHGs_19!F47</f>
        <v>3340</v>
      </c>
      <c r="I47" s="183">
        <f>Minority_OS_20!O47</f>
        <v>120546</v>
      </c>
      <c r="J47" s="183">
        <f>Minority_OS_20!P47</f>
        <v>60273</v>
      </c>
      <c r="K47" s="183">
        <f t="shared" si="10"/>
        <v>0</v>
      </c>
      <c r="L47" s="183">
        <f t="shared" si="10"/>
        <v>0</v>
      </c>
      <c r="M47" s="183">
        <f t="shared" si="10"/>
        <v>0</v>
      </c>
      <c r="N47" s="183">
        <f t="shared" si="10"/>
        <v>0</v>
      </c>
      <c r="O47" s="183">
        <f t="shared" si="10"/>
        <v>0</v>
      </c>
      <c r="P47" s="183">
        <f t="shared" si="10"/>
        <v>0</v>
      </c>
      <c r="Q47" s="183">
        <f t="shared" si="10"/>
        <v>2817831</v>
      </c>
      <c r="R47" s="183">
        <f t="shared" si="10"/>
        <v>1452022</v>
      </c>
      <c r="S47" s="185">
        <f>R47*100/'CD Ratio_3(i)'!F47</f>
        <v>35.747306806213636</v>
      </c>
    </row>
    <row r="48" spans="1:19" ht="13.5" customHeight="1" x14ac:dyDescent="0.2">
      <c r="A48" s="179">
        <v>38</v>
      </c>
      <c r="B48" s="180" t="s">
        <v>51</v>
      </c>
      <c r="C48" s="180">
        <v>24103</v>
      </c>
      <c r="D48" s="180">
        <v>69025.83</v>
      </c>
      <c r="E48" s="180">
        <f>SCST_OS_22!C48+SCST_OS_22!E48</f>
        <v>3010</v>
      </c>
      <c r="F48" s="180">
        <f>SCST_OS_22!D48+SCST_OS_22!F48</f>
        <v>9092.0499999999993</v>
      </c>
      <c r="G48" s="180">
        <f>SHGs_19!E48</f>
        <v>0</v>
      </c>
      <c r="H48" s="180">
        <f>SHGs_19!F48</f>
        <v>0</v>
      </c>
      <c r="I48" s="180">
        <f>Minority_OS_20!O48</f>
        <v>944</v>
      </c>
      <c r="J48" s="180">
        <f>Minority_OS_20!P48</f>
        <v>7123.3200000000006</v>
      </c>
      <c r="K48" s="180">
        <v>0</v>
      </c>
      <c r="L48" s="180">
        <v>0</v>
      </c>
      <c r="M48" s="180">
        <v>0</v>
      </c>
      <c r="N48" s="180">
        <v>0</v>
      </c>
      <c r="O48" s="180">
        <v>7078</v>
      </c>
      <c r="P48" s="180">
        <v>44033.71</v>
      </c>
      <c r="Q48" s="180">
        <f t="shared" ref="Q48:R55" si="11">C48+E48+G48+I48+K48+M48+O48</f>
        <v>35135</v>
      </c>
      <c r="R48" s="180">
        <f t="shared" si="11"/>
        <v>129274.91</v>
      </c>
      <c r="S48" s="182">
        <f>R48*100/'CD Ratio_3(i)'!F48</f>
        <v>18.892376773427657</v>
      </c>
    </row>
    <row r="49" spans="1:19" ht="13.5" customHeight="1" x14ac:dyDescent="0.2">
      <c r="A49" s="179">
        <v>39</v>
      </c>
      <c r="B49" s="180" t="s">
        <v>52</v>
      </c>
      <c r="C49" s="180">
        <v>12858</v>
      </c>
      <c r="D49" s="180">
        <v>3798</v>
      </c>
      <c r="E49" s="180">
        <f>SCST_OS_22!C49+SCST_OS_22!E49</f>
        <v>12652</v>
      </c>
      <c r="F49" s="180">
        <f>SCST_OS_22!D49+SCST_OS_22!F49</f>
        <v>2517</v>
      </c>
      <c r="G49" s="180">
        <f>SHGs_19!E49</f>
        <v>0</v>
      </c>
      <c r="H49" s="180">
        <f>SHGs_19!F49</f>
        <v>0</v>
      </c>
      <c r="I49" s="180">
        <f>Minority_OS_20!O49</f>
        <v>3755</v>
      </c>
      <c r="J49" s="180">
        <f>Minority_OS_20!P49</f>
        <v>758</v>
      </c>
      <c r="K49" s="180">
        <v>0</v>
      </c>
      <c r="L49" s="180">
        <v>0</v>
      </c>
      <c r="M49" s="180">
        <v>0</v>
      </c>
      <c r="N49" s="180">
        <v>0</v>
      </c>
      <c r="O49" s="180">
        <v>0</v>
      </c>
      <c r="P49" s="180">
        <v>0</v>
      </c>
      <c r="Q49" s="180">
        <f t="shared" si="11"/>
        <v>29265</v>
      </c>
      <c r="R49" s="180">
        <f t="shared" si="11"/>
        <v>7073</v>
      </c>
      <c r="S49" s="182">
        <f>R49*100/'CD Ratio_3(i)'!F49</f>
        <v>12.05700356272267</v>
      </c>
    </row>
    <row r="50" spans="1:19" ht="13.5" customHeight="1" x14ac:dyDescent="0.2">
      <c r="A50" s="179">
        <v>40</v>
      </c>
      <c r="B50" s="180" t="s">
        <v>53</v>
      </c>
      <c r="C50" s="180">
        <v>131309</v>
      </c>
      <c r="D50" s="180">
        <v>36968.39</v>
      </c>
      <c r="E50" s="180">
        <f>SCST_OS_22!C50+SCST_OS_22!E50</f>
        <v>82801</v>
      </c>
      <c r="F50" s="180">
        <f>SCST_OS_22!D50+SCST_OS_22!F50</f>
        <v>19996.68</v>
      </c>
      <c r="G50" s="180">
        <f>SHGs_19!E50</f>
        <v>0</v>
      </c>
      <c r="H50" s="180">
        <f>SHGs_19!F50</f>
        <v>0</v>
      </c>
      <c r="I50" s="180">
        <f>Minority_OS_20!O50</f>
        <v>19975</v>
      </c>
      <c r="J50" s="180">
        <f>Minority_OS_20!P50</f>
        <v>5116.9399999999996</v>
      </c>
      <c r="K50" s="180">
        <v>0</v>
      </c>
      <c r="L50" s="180">
        <v>0</v>
      </c>
      <c r="M50" s="180">
        <v>0</v>
      </c>
      <c r="N50" s="180">
        <v>0</v>
      </c>
      <c r="O50" s="180">
        <v>0</v>
      </c>
      <c r="P50" s="180">
        <v>0</v>
      </c>
      <c r="Q50" s="180">
        <f t="shared" si="11"/>
        <v>234085</v>
      </c>
      <c r="R50" s="180">
        <f t="shared" si="11"/>
        <v>62082.01</v>
      </c>
      <c r="S50" s="182">
        <f>R50*100/'CD Ratio_3(i)'!F50</f>
        <v>76.114875795652395</v>
      </c>
    </row>
    <row r="51" spans="1:19" ht="13.5" customHeight="1" x14ac:dyDescent="0.2">
      <c r="A51" s="179">
        <v>41</v>
      </c>
      <c r="B51" s="180" t="s">
        <v>54</v>
      </c>
      <c r="C51" s="180">
        <v>0</v>
      </c>
      <c r="D51" s="180">
        <v>0</v>
      </c>
      <c r="E51" s="180">
        <f>SCST_OS_22!C51+SCST_OS_22!E51</f>
        <v>3066</v>
      </c>
      <c r="F51" s="180">
        <f>SCST_OS_22!D51+SCST_OS_22!F51</f>
        <v>1181.19</v>
      </c>
      <c r="G51" s="180">
        <f>SHGs_19!E51</f>
        <v>0</v>
      </c>
      <c r="H51" s="180">
        <f>SHGs_19!F51</f>
        <v>0</v>
      </c>
      <c r="I51" s="180">
        <f>Minority_OS_20!O51</f>
        <v>1325</v>
      </c>
      <c r="J51" s="180">
        <f>Minority_OS_20!P51</f>
        <v>291.93</v>
      </c>
      <c r="K51" s="180">
        <v>0</v>
      </c>
      <c r="L51" s="180">
        <v>0</v>
      </c>
      <c r="M51" s="180">
        <v>0</v>
      </c>
      <c r="N51" s="180">
        <v>0</v>
      </c>
      <c r="O51" s="180">
        <v>140652</v>
      </c>
      <c r="P51" s="180">
        <v>28784.45</v>
      </c>
      <c r="Q51" s="180">
        <f t="shared" si="11"/>
        <v>145043</v>
      </c>
      <c r="R51" s="180">
        <f t="shared" si="11"/>
        <v>30257.57</v>
      </c>
      <c r="S51" s="182">
        <f>R51*100/'CD Ratio_3(i)'!F51</f>
        <v>47.853474368500081</v>
      </c>
    </row>
    <row r="52" spans="1:19" ht="13.5" customHeight="1" x14ac:dyDescent="0.2">
      <c r="A52" s="179">
        <v>42</v>
      </c>
      <c r="B52" s="180" t="s">
        <v>55</v>
      </c>
      <c r="C52" s="180">
        <v>38526</v>
      </c>
      <c r="D52" s="180">
        <v>19388</v>
      </c>
      <c r="E52" s="180">
        <f>SCST_OS_22!C52+SCST_OS_22!E52</f>
        <v>79897</v>
      </c>
      <c r="F52" s="180">
        <f>SCST_OS_22!D52+SCST_OS_22!F52</f>
        <v>26006</v>
      </c>
      <c r="G52" s="180">
        <f>SHGs_19!E52</f>
        <v>0</v>
      </c>
      <c r="H52" s="180">
        <f>SHGs_19!F52</f>
        <v>0</v>
      </c>
      <c r="I52" s="180">
        <f>Minority_OS_20!O52</f>
        <v>36031</v>
      </c>
      <c r="J52" s="180">
        <f>Minority_OS_20!P52</f>
        <v>14640</v>
      </c>
      <c r="K52" s="180">
        <v>0</v>
      </c>
      <c r="L52" s="180">
        <v>0</v>
      </c>
      <c r="M52" s="180">
        <v>0</v>
      </c>
      <c r="N52" s="180">
        <v>0</v>
      </c>
      <c r="O52" s="180">
        <v>27854</v>
      </c>
      <c r="P52" s="180">
        <v>13943</v>
      </c>
      <c r="Q52" s="180">
        <f t="shared" si="11"/>
        <v>182308</v>
      </c>
      <c r="R52" s="180">
        <f t="shared" si="11"/>
        <v>73977</v>
      </c>
      <c r="S52" s="182">
        <f>R52*100/'CD Ratio_3(i)'!F52</f>
        <v>72.935481326655363</v>
      </c>
    </row>
    <row r="53" spans="1:19" ht="13.5" customHeight="1" x14ac:dyDescent="0.2">
      <c r="A53" s="179">
        <v>43</v>
      </c>
      <c r="B53" s="180" t="s">
        <v>56</v>
      </c>
      <c r="C53" s="180">
        <v>55093</v>
      </c>
      <c r="D53" s="180">
        <v>11968.2</v>
      </c>
      <c r="E53" s="180">
        <f>SCST_OS_22!C53+SCST_OS_22!E53</f>
        <v>40266</v>
      </c>
      <c r="F53" s="180">
        <f>SCST_OS_22!D53+SCST_OS_22!F53</f>
        <v>7450.56</v>
      </c>
      <c r="G53" s="180">
        <f>SHGs_19!E53</f>
        <v>0</v>
      </c>
      <c r="H53" s="180">
        <f>SHGs_19!F53</f>
        <v>0</v>
      </c>
      <c r="I53" s="180">
        <f>Minority_OS_20!O53</f>
        <v>7174</v>
      </c>
      <c r="J53" s="180">
        <f>Minority_OS_20!P53</f>
        <v>1462.29</v>
      </c>
      <c r="K53" s="180">
        <v>0</v>
      </c>
      <c r="L53" s="180">
        <v>0</v>
      </c>
      <c r="M53" s="180">
        <v>0</v>
      </c>
      <c r="N53" s="180">
        <v>0</v>
      </c>
      <c r="O53" s="180">
        <v>0</v>
      </c>
      <c r="P53" s="180">
        <v>0</v>
      </c>
      <c r="Q53" s="180">
        <f t="shared" si="11"/>
        <v>102533</v>
      </c>
      <c r="R53" s="180">
        <f t="shared" si="11"/>
        <v>20881.050000000003</v>
      </c>
      <c r="S53" s="182">
        <f>R53*100/'CD Ratio_3(i)'!F53</f>
        <v>65.779475945390672</v>
      </c>
    </row>
    <row r="54" spans="1:19" ht="13.5" customHeight="1" x14ac:dyDescent="0.2">
      <c r="A54" s="179">
        <v>44</v>
      </c>
      <c r="B54" s="180" t="s">
        <v>57</v>
      </c>
      <c r="C54" s="180">
        <v>17841</v>
      </c>
      <c r="D54" s="180">
        <v>9751.4</v>
      </c>
      <c r="E54" s="180">
        <f>SCST_OS_22!C54+SCST_OS_22!E54</f>
        <v>32162</v>
      </c>
      <c r="F54" s="180">
        <f>SCST_OS_22!D54+SCST_OS_22!F54</f>
        <v>8662.7900000000009</v>
      </c>
      <c r="G54" s="180">
        <f>SHGs_19!E54</f>
        <v>0</v>
      </c>
      <c r="H54" s="180">
        <f>SHGs_19!F54</f>
        <v>0</v>
      </c>
      <c r="I54" s="180">
        <f>Minority_OS_20!O54</f>
        <v>7521</v>
      </c>
      <c r="J54" s="180">
        <f>Minority_OS_20!P54</f>
        <v>1824</v>
      </c>
      <c r="K54" s="180">
        <v>0</v>
      </c>
      <c r="L54" s="180">
        <v>0</v>
      </c>
      <c r="M54" s="180">
        <v>0</v>
      </c>
      <c r="N54" s="180">
        <v>0</v>
      </c>
      <c r="O54" s="180">
        <v>0</v>
      </c>
      <c r="P54" s="180">
        <v>0</v>
      </c>
      <c r="Q54" s="180">
        <f t="shared" si="11"/>
        <v>57524</v>
      </c>
      <c r="R54" s="180">
        <f t="shared" si="11"/>
        <v>20238.190000000002</v>
      </c>
      <c r="S54" s="182">
        <f>R54*100/'CD Ratio_3(i)'!F54</f>
        <v>79.150781644762688</v>
      </c>
    </row>
    <row r="55" spans="1:19" ht="13.5" customHeight="1" x14ac:dyDescent="0.2">
      <c r="A55" s="179">
        <v>45</v>
      </c>
      <c r="B55" s="180" t="s">
        <v>58</v>
      </c>
      <c r="C55" s="180">
        <v>29080</v>
      </c>
      <c r="D55" s="180">
        <v>7134</v>
      </c>
      <c r="E55" s="180">
        <f>SCST_OS_22!C55+SCST_OS_22!E55</f>
        <v>60537</v>
      </c>
      <c r="F55" s="180">
        <f>SCST_OS_22!D55+SCST_OS_22!F55</f>
        <v>14987</v>
      </c>
      <c r="G55" s="180">
        <f>SHGs_19!E55</f>
        <v>0</v>
      </c>
      <c r="H55" s="180">
        <f>SHGs_19!F55</f>
        <v>0</v>
      </c>
      <c r="I55" s="180">
        <f>Minority_OS_20!O55</f>
        <v>1960</v>
      </c>
      <c r="J55" s="180">
        <f>Minority_OS_20!P55</f>
        <v>1421</v>
      </c>
      <c r="K55" s="180">
        <v>0</v>
      </c>
      <c r="L55" s="180">
        <v>0</v>
      </c>
      <c r="M55" s="180">
        <v>0</v>
      </c>
      <c r="N55" s="180">
        <v>0</v>
      </c>
      <c r="O55" s="180">
        <v>2867</v>
      </c>
      <c r="P55" s="180">
        <v>5410</v>
      </c>
      <c r="Q55" s="180">
        <f t="shared" si="11"/>
        <v>94444</v>
      </c>
      <c r="R55" s="180">
        <f t="shared" si="11"/>
        <v>28952</v>
      </c>
      <c r="S55" s="182">
        <f>R55*100/'CD Ratio_3(i)'!F55</f>
        <v>82.442052508685009</v>
      </c>
    </row>
    <row r="56" spans="1:19" s="342" customFormat="1" ht="13.5" customHeight="1" x14ac:dyDescent="0.2">
      <c r="A56" s="178"/>
      <c r="B56" s="183" t="s">
        <v>59</v>
      </c>
      <c r="C56" s="183">
        <f t="shared" ref="C56:D56" si="12">SUM(C48:C55)</f>
        <v>308810</v>
      </c>
      <c r="D56" s="183">
        <f t="shared" si="12"/>
        <v>158033.82</v>
      </c>
      <c r="E56" s="183">
        <f>SCST_OS_22!C56+SCST_OS_22!E56</f>
        <v>314391</v>
      </c>
      <c r="F56" s="183">
        <f>SCST_OS_22!D56+SCST_OS_22!F56</f>
        <v>89893.26999999999</v>
      </c>
      <c r="G56" s="183">
        <f>SHGs_19!E56</f>
        <v>0</v>
      </c>
      <c r="H56" s="183">
        <f>SHGs_19!F56</f>
        <v>0</v>
      </c>
      <c r="I56" s="183">
        <f>Minority_OS_20!O56</f>
        <v>78685</v>
      </c>
      <c r="J56" s="183">
        <f>Minority_OS_20!P56</f>
        <v>32637.480000000003</v>
      </c>
      <c r="K56" s="183">
        <f t="shared" ref="K56:R56" si="13">SUM(K48:K55)</f>
        <v>0</v>
      </c>
      <c r="L56" s="183">
        <f t="shared" si="13"/>
        <v>0</v>
      </c>
      <c r="M56" s="183">
        <f t="shared" si="13"/>
        <v>0</v>
      </c>
      <c r="N56" s="183">
        <f t="shared" si="13"/>
        <v>0</v>
      </c>
      <c r="O56" s="183">
        <f t="shared" si="13"/>
        <v>178451</v>
      </c>
      <c r="P56" s="183">
        <f t="shared" si="13"/>
        <v>92171.16</v>
      </c>
      <c r="Q56" s="183">
        <f t="shared" si="13"/>
        <v>880337</v>
      </c>
      <c r="R56" s="183">
        <f t="shared" si="13"/>
        <v>372735.73</v>
      </c>
      <c r="S56" s="185">
        <f>R56*100/'CD Ratio_3(i)'!F56</f>
        <v>34.461972311761542</v>
      </c>
    </row>
    <row r="57" spans="1:19" s="342" customFormat="1" ht="13.5" customHeight="1" x14ac:dyDescent="0.2">
      <c r="A57" s="183"/>
      <c r="B57" s="183" t="s">
        <v>7</v>
      </c>
      <c r="C57" s="183">
        <f t="shared" ref="C57:D57" si="14">C56+C47+C45+C42</f>
        <v>4284680</v>
      </c>
      <c r="D57" s="183">
        <f t="shared" si="14"/>
        <v>4266757.9261714006</v>
      </c>
      <c r="E57" s="183">
        <f>SCST_OS_22!C57+SCST_OS_22!E57</f>
        <v>3272796</v>
      </c>
      <c r="F57" s="183">
        <f>SCST_OS_22!D57+SCST_OS_22!F57</f>
        <v>2537705.4699999997</v>
      </c>
      <c r="G57" s="183">
        <f>SHGs_19!E57</f>
        <v>138478</v>
      </c>
      <c r="H57" s="183">
        <f>SHGs_19!F57</f>
        <v>128789.57999999999</v>
      </c>
      <c r="I57" s="183">
        <f>Minority_OS_20!O57</f>
        <v>843387</v>
      </c>
      <c r="J57" s="183">
        <f>Minority_OS_20!P57</f>
        <v>1274095.8799999999</v>
      </c>
      <c r="K57" s="183">
        <f t="shared" ref="K57:R57" si="15">K56+K47+K45+K42</f>
        <v>243607</v>
      </c>
      <c r="L57" s="183">
        <f t="shared" si="15"/>
        <v>5645.98</v>
      </c>
      <c r="M57" s="183">
        <f t="shared" si="15"/>
        <v>5031</v>
      </c>
      <c r="N57" s="183">
        <f t="shared" si="15"/>
        <v>3483.61</v>
      </c>
      <c r="O57" s="183">
        <f t="shared" si="15"/>
        <v>643672</v>
      </c>
      <c r="P57" s="183">
        <f t="shared" si="15"/>
        <v>420154.94000000006</v>
      </c>
      <c r="Q57" s="183">
        <f t="shared" si="15"/>
        <v>9431651</v>
      </c>
      <c r="R57" s="183">
        <f t="shared" si="15"/>
        <v>8636633.3861713987</v>
      </c>
      <c r="S57" s="185">
        <f>R57*100/'CD Ratio_3(i)'!F57</f>
        <v>22.785270371277019</v>
      </c>
    </row>
    <row r="58" spans="1:19" ht="13.5" customHeight="1" x14ac:dyDescent="0.2">
      <c r="A58" s="100"/>
      <c r="B58" s="100"/>
      <c r="C58" s="157"/>
      <c r="D58" s="167"/>
      <c r="E58" s="157"/>
      <c r="F58" s="157"/>
      <c r="G58" s="157"/>
      <c r="H58" s="157"/>
      <c r="I58" s="159" t="s">
        <v>164</v>
      </c>
      <c r="J58" s="157"/>
      <c r="K58" s="157"/>
      <c r="L58" s="157"/>
      <c r="M58" s="157"/>
      <c r="N58" s="157"/>
      <c r="O58" s="157"/>
      <c r="P58" s="157"/>
      <c r="Q58" s="157"/>
      <c r="R58" s="157"/>
      <c r="S58" s="167"/>
    </row>
    <row r="59" spans="1:19" ht="13.5" customHeight="1" x14ac:dyDescent="0.2">
      <c r="A59" s="100"/>
      <c r="B59" s="100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67"/>
    </row>
    <row r="60" spans="1:19" ht="13.5" customHeight="1" x14ac:dyDescent="0.2">
      <c r="A60" s="100"/>
      <c r="B60" s="100"/>
      <c r="C60" s="157"/>
      <c r="D60" s="157"/>
      <c r="E60" s="16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67"/>
    </row>
    <row r="61" spans="1:19" ht="13.5" customHeight="1" x14ac:dyDescent="0.2">
      <c r="A61" s="100"/>
      <c r="B61" s="100"/>
      <c r="C61" s="157"/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67"/>
    </row>
    <row r="62" spans="1:19" ht="13.5" customHeight="1" x14ac:dyDescent="0.2">
      <c r="A62" s="100"/>
      <c r="B62" s="100"/>
      <c r="C62" s="157"/>
      <c r="D62" s="157"/>
      <c r="E62" s="157"/>
      <c r="F62" s="157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67"/>
    </row>
    <row r="63" spans="1:19" ht="13.5" customHeight="1" x14ac:dyDescent="0.2">
      <c r="A63" s="100"/>
      <c r="B63" s="100"/>
      <c r="C63" s="157"/>
      <c r="D63" s="157"/>
      <c r="E63" s="157"/>
      <c r="F63" s="157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67"/>
    </row>
    <row r="64" spans="1:19" ht="13.5" customHeight="1" x14ac:dyDescent="0.2">
      <c r="A64" s="100"/>
      <c r="B64" s="100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67"/>
    </row>
    <row r="65" spans="1:19" ht="13.5" customHeight="1" x14ac:dyDescent="0.2">
      <c r="A65" s="100"/>
      <c r="B65" s="100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67"/>
    </row>
    <row r="66" spans="1:19" ht="13.5" customHeight="1" x14ac:dyDescent="0.2">
      <c r="A66" s="100"/>
      <c r="B66" s="100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67"/>
    </row>
    <row r="67" spans="1:19" ht="13.5" customHeight="1" x14ac:dyDescent="0.2">
      <c r="A67" s="100"/>
      <c r="B67" s="100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67"/>
    </row>
    <row r="68" spans="1:19" ht="13.5" customHeight="1" x14ac:dyDescent="0.2">
      <c r="A68" s="100"/>
      <c r="B68" s="100"/>
      <c r="C68" s="157"/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67"/>
    </row>
    <row r="69" spans="1:19" ht="13.5" customHeight="1" x14ac:dyDescent="0.2">
      <c r="A69" s="100"/>
      <c r="B69" s="100"/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67"/>
    </row>
    <row r="70" spans="1:19" ht="13.5" customHeight="1" x14ac:dyDescent="0.2">
      <c r="A70" s="100"/>
      <c r="B70" s="100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67"/>
    </row>
    <row r="71" spans="1:19" ht="13.5" customHeight="1" x14ac:dyDescent="0.2">
      <c r="A71" s="100"/>
      <c r="B71" s="100"/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67"/>
    </row>
    <row r="72" spans="1:19" ht="13.5" customHeight="1" x14ac:dyDescent="0.2">
      <c r="A72" s="100"/>
      <c r="B72" s="100"/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67"/>
    </row>
    <row r="73" spans="1:19" ht="13.5" customHeight="1" x14ac:dyDescent="0.2">
      <c r="A73" s="100"/>
      <c r="B73" s="100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67"/>
    </row>
    <row r="74" spans="1:19" ht="13.5" customHeight="1" x14ac:dyDescent="0.2">
      <c r="A74" s="100"/>
      <c r="B74" s="100"/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67"/>
    </row>
    <row r="75" spans="1:19" ht="13.5" customHeight="1" x14ac:dyDescent="0.2">
      <c r="A75" s="100"/>
      <c r="B75" s="100"/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67"/>
    </row>
    <row r="76" spans="1:19" ht="13.5" customHeight="1" x14ac:dyDescent="0.2">
      <c r="A76" s="100"/>
      <c r="B76" s="100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67"/>
    </row>
    <row r="77" spans="1:19" ht="13.5" customHeight="1" x14ac:dyDescent="0.2">
      <c r="A77" s="100"/>
      <c r="B77" s="100"/>
      <c r="C77" s="157"/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67"/>
    </row>
    <row r="78" spans="1:19" ht="13.5" customHeight="1" x14ac:dyDescent="0.2">
      <c r="A78" s="100"/>
      <c r="B78" s="100"/>
      <c r="C78" s="157"/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67"/>
    </row>
    <row r="79" spans="1:19" ht="13.5" customHeight="1" x14ac:dyDescent="0.2">
      <c r="A79" s="100"/>
      <c r="B79" s="100"/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67"/>
    </row>
    <row r="80" spans="1:19" ht="13.5" customHeight="1" x14ac:dyDescent="0.2">
      <c r="A80" s="100"/>
      <c r="B80" s="100"/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67"/>
    </row>
    <row r="81" spans="1:19" ht="13.5" customHeight="1" x14ac:dyDescent="0.2">
      <c r="A81" s="100"/>
      <c r="B81" s="100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67"/>
    </row>
    <row r="82" spans="1:19" ht="13.5" customHeight="1" x14ac:dyDescent="0.2">
      <c r="A82" s="100"/>
      <c r="B82" s="100"/>
      <c r="C82" s="157"/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67"/>
    </row>
    <row r="83" spans="1:19" ht="13.5" customHeight="1" x14ac:dyDescent="0.2">
      <c r="A83" s="100"/>
      <c r="B83" s="100"/>
      <c r="C83" s="157"/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157"/>
      <c r="R83" s="157"/>
      <c r="S83" s="167"/>
    </row>
    <row r="84" spans="1:19" ht="13.5" customHeight="1" x14ac:dyDescent="0.2">
      <c r="A84" s="100"/>
      <c r="B84" s="100"/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157"/>
      <c r="R84" s="157"/>
      <c r="S84" s="167"/>
    </row>
    <row r="85" spans="1:19" ht="13.5" customHeight="1" x14ac:dyDescent="0.2">
      <c r="A85" s="100"/>
      <c r="B85" s="100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67"/>
    </row>
    <row r="86" spans="1:19" ht="13.5" customHeight="1" x14ac:dyDescent="0.2">
      <c r="A86" s="100"/>
      <c r="B86" s="100"/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67"/>
    </row>
    <row r="87" spans="1:19" ht="13.5" customHeight="1" x14ac:dyDescent="0.2">
      <c r="A87" s="100"/>
      <c r="B87" s="100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67"/>
    </row>
    <row r="88" spans="1:19" ht="13.5" customHeight="1" x14ac:dyDescent="0.2">
      <c r="A88" s="100"/>
      <c r="B88" s="100"/>
      <c r="C88" s="157"/>
      <c r="D88" s="157"/>
      <c r="E88" s="157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67"/>
    </row>
    <row r="89" spans="1:19" ht="13.5" customHeight="1" x14ac:dyDescent="0.2">
      <c r="A89" s="100"/>
      <c r="B89" s="100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67"/>
    </row>
    <row r="90" spans="1:19" ht="13.5" customHeight="1" x14ac:dyDescent="0.2">
      <c r="A90" s="100"/>
      <c r="B90" s="100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67"/>
    </row>
    <row r="91" spans="1:19" ht="13.5" customHeight="1" x14ac:dyDescent="0.2">
      <c r="A91" s="100"/>
      <c r="B91" s="100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57"/>
      <c r="P91" s="157"/>
      <c r="Q91" s="157"/>
      <c r="R91" s="157"/>
      <c r="S91" s="167"/>
    </row>
    <row r="92" spans="1:19" ht="13.5" customHeight="1" x14ac:dyDescent="0.2">
      <c r="A92" s="100"/>
      <c r="B92" s="100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67"/>
    </row>
    <row r="93" spans="1:19" ht="13.5" customHeight="1" x14ac:dyDescent="0.2">
      <c r="A93" s="100"/>
      <c r="B93" s="100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67"/>
    </row>
    <row r="94" spans="1:19" ht="13.5" customHeight="1" x14ac:dyDescent="0.2">
      <c r="A94" s="100"/>
      <c r="B94" s="100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P94" s="157"/>
      <c r="Q94" s="157"/>
      <c r="R94" s="157"/>
      <c r="S94" s="167"/>
    </row>
    <row r="95" spans="1:19" ht="13.5" customHeight="1" x14ac:dyDescent="0.2">
      <c r="A95" s="100"/>
      <c r="B95" s="100"/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67"/>
    </row>
    <row r="96" spans="1:19" ht="13.5" customHeight="1" x14ac:dyDescent="0.2">
      <c r="A96" s="100"/>
      <c r="B96" s="100"/>
      <c r="C96" s="157"/>
      <c r="D96" s="157"/>
      <c r="E96" s="157"/>
      <c r="F96" s="157"/>
      <c r="G96" s="157"/>
      <c r="H96" s="157"/>
      <c r="I96" s="157"/>
      <c r="J96" s="157"/>
      <c r="K96" s="157"/>
      <c r="L96" s="157"/>
      <c r="M96" s="157"/>
      <c r="N96" s="157"/>
      <c r="O96" s="157"/>
      <c r="P96" s="157"/>
      <c r="Q96" s="157"/>
      <c r="R96" s="157"/>
      <c r="S96" s="167"/>
    </row>
    <row r="97" spans="1:19" ht="13.5" customHeight="1" x14ac:dyDescent="0.2">
      <c r="A97" s="100"/>
      <c r="B97" s="100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67"/>
    </row>
    <row r="98" spans="1:19" ht="13.5" customHeight="1" x14ac:dyDescent="0.2">
      <c r="A98" s="100"/>
      <c r="B98" s="100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57"/>
      <c r="P98" s="157"/>
      <c r="Q98" s="157"/>
      <c r="R98" s="157"/>
      <c r="S98" s="167"/>
    </row>
    <row r="99" spans="1:19" ht="13.5" customHeight="1" x14ac:dyDescent="0.2">
      <c r="A99" s="100"/>
      <c r="B99" s="100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67"/>
    </row>
  </sheetData>
  <mergeCells count="12">
    <mergeCell ref="A1:S1"/>
    <mergeCell ref="A3:A5"/>
    <mergeCell ref="B3:B5"/>
    <mergeCell ref="C4:D4"/>
    <mergeCell ref="E4:F4"/>
    <mergeCell ref="O4:P4"/>
    <mergeCell ref="Q4:R4"/>
    <mergeCell ref="G4:H4"/>
    <mergeCell ref="I4:J4"/>
    <mergeCell ref="K4:L4"/>
    <mergeCell ref="M4:N4"/>
    <mergeCell ref="C3:S3"/>
  </mergeCells>
  <conditionalFormatting sqref="S6:S57">
    <cfRule type="cellIs" dxfId="24" priority="3" operator="greaterThan">
      <formula>100</formula>
    </cfRule>
  </conditionalFormatting>
  <pageMargins left="1.9685039370078741" right="0.19685039370078741" top="0.23622047244094491" bottom="0.23622047244094491" header="0" footer="0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0" sqref="A20:XFD20"/>
    </sheetView>
  </sheetViews>
  <sheetFormatPr defaultColWidth="14.42578125" defaultRowHeight="15" customHeight="1" x14ac:dyDescent="0.2"/>
  <cols>
    <col min="1" max="1" width="4.42578125" style="83" customWidth="1"/>
    <col min="2" max="2" width="23.140625" style="83" customWidth="1"/>
    <col min="3" max="3" width="7.5703125" style="83" customWidth="1"/>
    <col min="4" max="4" width="7.140625" style="83" customWidth="1"/>
    <col min="5" max="5" width="7.5703125" style="83" customWidth="1"/>
    <col min="6" max="6" width="8" style="83" customWidth="1"/>
    <col min="7" max="7" width="7.85546875" style="83" customWidth="1"/>
    <col min="8" max="8" width="9.140625" style="83" customWidth="1"/>
    <col min="9" max="10" width="8.5703125" style="83" customWidth="1"/>
    <col min="11" max="11" width="8.42578125" style="83" customWidth="1"/>
    <col min="12" max="12" width="9.140625" style="83" customWidth="1"/>
    <col min="13" max="13" width="9" style="83" customWidth="1"/>
    <col min="14" max="14" width="9.85546875" style="83" customWidth="1"/>
    <col min="15" max="16" width="9" style="83" customWidth="1"/>
    <col min="17" max="17" width="8.7109375" style="83" customWidth="1"/>
    <col min="18" max="16384" width="14.42578125" style="83"/>
  </cols>
  <sheetData>
    <row r="1" spans="1:17" ht="13.5" customHeight="1" x14ac:dyDescent="0.2">
      <c r="A1" s="423" t="s">
        <v>130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152"/>
      <c r="P1" s="152"/>
      <c r="Q1" s="152"/>
    </row>
    <row r="2" spans="1:17" ht="13.5" customHeight="1" x14ac:dyDescent="0.2">
      <c r="A2" s="424" t="s">
        <v>2</v>
      </c>
      <c r="B2" s="424" t="s">
        <v>89</v>
      </c>
      <c r="C2" s="427" t="s">
        <v>1016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9"/>
      <c r="O2" s="152"/>
      <c r="P2" s="152"/>
      <c r="Q2" s="152"/>
    </row>
    <row r="3" spans="1:17" ht="13.5" customHeight="1" x14ac:dyDescent="0.2">
      <c r="A3" s="425"/>
      <c r="B3" s="425"/>
      <c r="C3" s="419" t="s">
        <v>131</v>
      </c>
      <c r="D3" s="420"/>
      <c r="E3" s="419" t="s">
        <v>112</v>
      </c>
      <c r="F3" s="420"/>
      <c r="G3" s="419" t="s">
        <v>113</v>
      </c>
      <c r="H3" s="420"/>
      <c r="I3" s="419" t="s">
        <v>132</v>
      </c>
      <c r="J3" s="420"/>
      <c r="K3" s="419" t="s">
        <v>116</v>
      </c>
      <c r="L3" s="420"/>
      <c r="M3" s="419" t="s">
        <v>133</v>
      </c>
      <c r="N3" s="420"/>
      <c r="O3" s="152"/>
      <c r="P3" s="152"/>
      <c r="Q3" s="152"/>
    </row>
    <row r="4" spans="1:17" ht="13.5" customHeight="1" x14ac:dyDescent="0.2">
      <c r="A4" s="425"/>
      <c r="B4" s="425"/>
      <c r="C4" s="421"/>
      <c r="D4" s="422"/>
      <c r="E4" s="421"/>
      <c r="F4" s="422"/>
      <c r="G4" s="421"/>
      <c r="H4" s="422"/>
      <c r="I4" s="421"/>
      <c r="J4" s="422"/>
      <c r="K4" s="421"/>
      <c r="L4" s="422"/>
      <c r="M4" s="421"/>
      <c r="N4" s="422"/>
      <c r="O4" s="152"/>
      <c r="P4" s="188" t="s">
        <v>134</v>
      </c>
      <c r="Q4" s="188" t="s">
        <v>135</v>
      </c>
    </row>
    <row r="5" spans="1:17" ht="13.5" customHeight="1" x14ac:dyDescent="0.2">
      <c r="A5" s="426"/>
      <c r="B5" s="426"/>
      <c r="C5" s="189" t="s">
        <v>105</v>
      </c>
      <c r="D5" s="189" t="s">
        <v>106</v>
      </c>
      <c r="E5" s="189" t="s">
        <v>105</v>
      </c>
      <c r="F5" s="189" t="s">
        <v>106</v>
      </c>
      <c r="G5" s="189" t="s">
        <v>105</v>
      </c>
      <c r="H5" s="189" t="s">
        <v>106</v>
      </c>
      <c r="I5" s="189" t="s">
        <v>105</v>
      </c>
      <c r="J5" s="189" t="s">
        <v>106</v>
      </c>
      <c r="K5" s="189" t="s">
        <v>105</v>
      </c>
      <c r="L5" s="189" t="s">
        <v>106</v>
      </c>
      <c r="M5" s="189" t="s">
        <v>105</v>
      </c>
      <c r="N5" s="189" t="s">
        <v>106</v>
      </c>
      <c r="O5" s="189" t="s">
        <v>106</v>
      </c>
      <c r="P5" s="189" t="s">
        <v>96</v>
      </c>
      <c r="Q5" s="189" t="s">
        <v>106</v>
      </c>
    </row>
    <row r="6" spans="1:17" ht="13.5" customHeight="1" x14ac:dyDescent="0.2">
      <c r="A6" s="190">
        <v>1</v>
      </c>
      <c r="B6" s="191" t="s">
        <v>9</v>
      </c>
      <c r="C6" s="191">
        <v>0</v>
      </c>
      <c r="D6" s="191">
        <v>0</v>
      </c>
      <c r="E6" s="191">
        <v>312</v>
      </c>
      <c r="F6" s="191">
        <v>8771</v>
      </c>
      <c r="G6" s="191">
        <v>3816</v>
      </c>
      <c r="H6" s="191">
        <v>60880</v>
      </c>
      <c r="I6" s="191">
        <v>29440</v>
      </c>
      <c r="J6" s="191">
        <v>22130</v>
      </c>
      <c r="K6" s="191">
        <v>31101</v>
      </c>
      <c r="L6" s="191">
        <v>324410</v>
      </c>
      <c r="M6" s="191">
        <f t="shared" ref="M6:N6" si="0">C6+E6+G6+I6+K6</f>
        <v>64669</v>
      </c>
      <c r="N6" s="191">
        <f t="shared" si="0"/>
        <v>416191</v>
      </c>
      <c r="O6" s="152">
        <f>N6+'Pri Sec_outstanding_6'!P6</f>
        <v>1498651</v>
      </c>
      <c r="P6" s="152">
        <f>'CD Ratio_3(i)'!F6</f>
        <v>1498651</v>
      </c>
      <c r="Q6" s="152">
        <f t="shared" ref="Q6:Q57" si="1">O6-P6</f>
        <v>0</v>
      </c>
    </row>
    <row r="7" spans="1:17" ht="13.5" customHeight="1" x14ac:dyDescent="0.2">
      <c r="A7" s="190">
        <v>2</v>
      </c>
      <c r="B7" s="191" t="s">
        <v>10</v>
      </c>
      <c r="C7" s="191">
        <v>0</v>
      </c>
      <c r="D7" s="191">
        <v>0</v>
      </c>
      <c r="E7" s="191">
        <v>117</v>
      </c>
      <c r="F7" s="191">
        <v>1730</v>
      </c>
      <c r="G7" s="191">
        <v>3161</v>
      </c>
      <c r="H7" s="191">
        <v>79695</v>
      </c>
      <c r="I7" s="191">
        <v>25478</v>
      </c>
      <c r="J7" s="191">
        <v>33968</v>
      </c>
      <c r="K7" s="191">
        <v>65147</v>
      </c>
      <c r="L7" s="191">
        <v>935916</v>
      </c>
      <c r="M7" s="191">
        <f t="shared" ref="M7:M55" si="2">C7+E7+G7+I7+K7</f>
        <v>93903</v>
      </c>
      <c r="N7" s="191">
        <f t="shared" ref="N7:N55" si="3">D7+F7+H7+J7+L7</f>
        <v>1051309</v>
      </c>
      <c r="O7" s="152">
        <f>N7+'Pri Sec_outstanding_6'!P7</f>
        <v>2751369</v>
      </c>
      <c r="P7" s="152">
        <f>'CD Ratio_3(i)'!F7</f>
        <v>2751369</v>
      </c>
      <c r="Q7" s="152">
        <f t="shared" si="1"/>
        <v>0</v>
      </c>
    </row>
    <row r="8" spans="1:17" ht="13.5" customHeight="1" x14ac:dyDescent="0.2">
      <c r="A8" s="190">
        <v>3</v>
      </c>
      <c r="B8" s="191" t="s">
        <v>11</v>
      </c>
      <c r="C8" s="191">
        <v>0</v>
      </c>
      <c r="D8" s="191">
        <v>0</v>
      </c>
      <c r="E8" s="191">
        <v>150</v>
      </c>
      <c r="F8" s="191">
        <v>2068</v>
      </c>
      <c r="G8" s="191">
        <v>1650</v>
      </c>
      <c r="H8" s="191">
        <v>46913</v>
      </c>
      <c r="I8" s="191">
        <v>1233</v>
      </c>
      <c r="J8" s="191">
        <v>3190</v>
      </c>
      <c r="K8" s="191">
        <v>14670</v>
      </c>
      <c r="L8" s="191">
        <v>236070</v>
      </c>
      <c r="M8" s="191">
        <f t="shared" si="2"/>
        <v>17703</v>
      </c>
      <c r="N8" s="191">
        <f t="shared" si="3"/>
        <v>288241</v>
      </c>
      <c r="O8" s="152">
        <f>N8+'Pri Sec_outstanding_6'!P8</f>
        <v>607602</v>
      </c>
      <c r="P8" s="152">
        <f>'CD Ratio_3(i)'!F8</f>
        <v>607602</v>
      </c>
      <c r="Q8" s="152">
        <f t="shared" si="1"/>
        <v>0</v>
      </c>
    </row>
    <row r="9" spans="1:17" ht="13.5" customHeight="1" x14ac:dyDescent="0.2">
      <c r="A9" s="190">
        <v>4</v>
      </c>
      <c r="B9" s="191" t="s">
        <v>12</v>
      </c>
      <c r="C9" s="191">
        <v>50</v>
      </c>
      <c r="D9" s="191">
        <v>111</v>
      </c>
      <c r="E9" s="191">
        <v>400</v>
      </c>
      <c r="F9" s="191">
        <v>3035</v>
      </c>
      <c r="G9" s="191">
        <v>4322</v>
      </c>
      <c r="H9" s="191">
        <v>55911</v>
      </c>
      <c r="I9" s="191">
        <v>11590</v>
      </c>
      <c r="J9" s="191">
        <v>23526</v>
      </c>
      <c r="K9" s="191">
        <v>23131</v>
      </c>
      <c r="L9" s="191">
        <v>815132.4</v>
      </c>
      <c r="M9" s="191">
        <f t="shared" si="2"/>
        <v>39493</v>
      </c>
      <c r="N9" s="191">
        <f t="shared" si="3"/>
        <v>897715.4</v>
      </c>
      <c r="O9" s="152">
        <f>N9+'Pri Sec_outstanding_6'!P9</f>
        <v>1603441.9</v>
      </c>
      <c r="P9" s="152">
        <f>'CD Ratio_3(i)'!F9</f>
        <v>1603442</v>
      </c>
      <c r="Q9" s="152">
        <f t="shared" si="1"/>
        <v>-0.10000000009313226</v>
      </c>
    </row>
    <row r="10" spans="1:17" ht="13.5" customHeight="1" x14ac:dyDescent="0.2">
      <c r="A10" s="190">
        <v>5</v>
      </c>
      <c r="B10" s="191" t="s">
        <v>13</v>
      </c>
      <c r="C10" s="191">
        <v>0</v>
      </c>
      <c r="D10" s="191">
        <v>0</v>
      </c>
      <c r="E10" s="191">
        <v>267</v>
      </c>
      <c r="F10" s="191">
        <v>5181</v>
      </c>
      <c r="G10" s="191">
        <v>854</v>
      </c>
      <c r="H10" s="191">
        <v>17115</v>
      </c>
      <c r="I10" s="191">
        <v>34446</v>
      </c>
      <c r="J10" s="191">
        <v>150495</v>
      </c>
      <c r="K10" s="191">
        <v>39838</v>
      </c>
      <c r="L10" s="191">
        <v>165667</v>
      </c>
      <c r="M10" s="191">
        <f t="shared" si="2"/>
        <v>75405</v>
      </c>
      <c r="N10" s="191">
        <f t="shared" si="3"/>
        <v>338458</v>
      </c>
      <c r="O10" s="152">
        <f>N10+'Pri Sec_outstanding_6'!P10</f>
        <v>1488252</v>
      </c>
      <c r="P10" s="152">
        <f>'CD Ratio_3(i)'!F10</f>
        <v>1488252</v>
      </c>
      <c r="Q10" s="152">
        <f t="shared" si="1"/>
        <v>0</v>
      </c>
    </row>
    <row r="11" spans="1:17" ht="13.5" customHeight="1" x14ac:dyDescent="0.2">
      <c r="A11" s="192">
        <v>6</v>
      </c>
      <c r="B11" s="193" t="s">
        <v>14</v>
      </c>
      <c r="C11" s="193">
        <v>0</v>
      </c>
      <c r="D11" s="193">
        <v>0</v>
      </c>
      <c r="E11" s="193">
        <v>0</v>
      </c>
      <c r="F11" s="193">
        <v>0</v>
      </c>
      <c r="G11" s="193">
        <v>2037</v>
      </c>
      <c r="H11" s="193">
        <v>41106</v>
      </c>
      <c r="I11" s="193">
        <v>16718</v>
      </c>
      <c r="J11" s="193">
        <v>49312</v>
      </c>
      <c r="K11" s="193">
        <v>11297</v>
      </c>
      <c r="L11" s="193">
        <v>567482</v>
      </c>
      <c r="M11" s="191">
        <f t="shared" si="2"/>
        <v>30052</v>
      </c>
      <c r="N11" s="191">
        <f t="shared" si="3"/>
        <v>657900</v>
      </c>
      <c r="O11" s="152">
        <f>N11+'Pri Sec_outstanding_6'!P11</f>
        <v>1156458</v>
      </c>
      <c r="P11" s="152">
        <f>'CD Ratio_3(i)'!F11</f>
        <v>1156458</v>
      </c>
      <c r="Q11" s="152">
        <f t="shared" si="1"/>
        <v>0</v>
      </c>
    </row>
    <row r="12" spans="1:17" ht="13.5" customHeight="1" x14ac:dyDescent="0.2">
      <c r="A12" s="190">
        <v>7</v>
      </c>
      <c r="B12" s="191" t="s">
        <v>15</v>
      </c>
      <c r="C12" s="191">
        <v>14</v>
      </c>
      <c r="D12" s="191">
        <v>21</v>
      </c>
      <c r="E12" s="191">
        <v>17</v>
      </c>
      <c r="F12" s="191">
        <v>343.7</v>
      </c>
      <c r="G12" s="191">
        <v>496</v>
      </c>
      <c r="H12" s="191">
        <v>10132.61</v>
      </c>
      <c r="I12" s="191">
        <v>645</v>
      </c>
      <c r="J12" s="191">
        <v>1126.76</v>
      </c>
      <c r="K12" s="191">
        <v>6838</v>
      </c>
      <c r="L12" s="191">
        <v>35775.339999999997</v>
      </c>
      <c r="M12" s="191">
        <f t="shared" si="2"/>
        <v>8010</v>
      </c>
      <c r="N12" s="191">
        <f t="shared" si="3"/>
        <v>47399.409999999996</v>
      </c>
      <c r="O12" s="152">
        <f>N12+'Pri Sec_outstanding_6'!P12</f>
        <v>118570</v>
      </c>
      <c r="P12" s="152">
        <f>'CD Ratio_3(i)'!F12</f>
        <v>118570</v>
      </c>
      <c r="Q12" s="152">
        <f t="shared" si="1"/>
        <v>0</v>
      </c>
    </row>
    <row r="13" spans="1:17" ht="13.5" customHeight="1" x14ac:dyDescent="0.2">
      <c r="A13" s="190">
        <v>8</v>
      </c>
      <c r="B13" s="191" t="s">
        <v>16</v>
      </c>
      <c r="C13" s="191">
        <v>2</v>
      </c>
      <c r="D13" s="191">
        <v>6</v>
      </c>
      <c r="E13" s="191">
        <v>17</v>
      </c>
      <c r="F13" s="191">
        <v>291</v>
      </c>
      <c r="G13" s="191">
        <v>65</v>
      </c>
      <c r="H13" s="191">
        <v>1982</v>
      </c>
      <c r="I13" s="191">
        <v>207</v>
      </c>
      <c r="J13" s="191">
        <v>284</v>
      </c>
      <c r="K13" s="191">
        <v>2817</v>
      </c>
      <c r="L13" s="191">
        <v>29061</v>
      </c>
      <c r="M13" s="191">
        <f t="shared" si="2"/>
        <v>3108</v>
      </c>
      <c r="N13" s="191">
        <f t="shared" si="3"/>
        <v>31624</v>
      </c>
      <c r="O13" s="152">
        <f>N13+'Pri Sec_outstanding_6'!P13</f>
        <v>99226</v>
      </c>
      <c r="P13" s="152">
        <f>'CD Ratio_3(i)'!F13</f>
        <v>99226</v>
      </c>
      <c r="Q13" s="152">
        <f t="shared" si="1"/>
        <v>0</v>
      </c>
    </row>
    <row r="14" spans="1:17" ht="13.5" customHeight="1" x14ac:dyDescent="0.2">
      <c r="A14" s="190">
        <v>9</v>
      </c>
      <c r="B14" s="191" t="s">
        <v>17</v>
      </c>
      <c r="C14" s="191">
        <v>61</v>
      </c>
      <c r="D14" s="191">
        <v>3235.06</v>
      </c>
      <c r="E14" s="191">
        <v>3343</v>
      </c>
      <c r="F14" s="191">
        <v>6809.48</v>
      </c>
      <c r="G14" s="191">
        <v>6809</v>
      </c>
      <c r="H14" s="191">
        <v>131751.94</v>
      </c>
      <c r="I14" s="191">
        <v>13168</v>
      </c>
      <c r="J14" s="191">
        <v>21600.39</v>
      </c>
      <c r="K14" s="191">
        <v>30812</v>
      </c>
      <c r="L14" s="191">
        <v>1265096</v>
      </c>
      <c r="M14" s="191">
        <f t="shared" si="2"/>
        <v>54193</v>
      </c>
      <c r="N14" s="191">
        <f t="shared" si="3"/>
        <v>1428492.87</v>
      </c>
      <c r="O14" s="152">
        <f>N14+'Pri Sec_outstanding_6'!P14</f>
        <v>2528478.9400000004</v>
      </c>
      <c r="P14" s="152">
        <f>'CD Ratio_3(i)'!F14</f>
        <v>2528479</v>
      </c>
      <c r="Q14" s="152">
        <f t="shared" si="1"/>
        <v>-5.9999999590218067E-2</v>
      </c>
    </row>
    <row r="15" spans="1:17" ht="13.5" customHeight="1" x14ac:dyDescent="0.2">
      <c r="A15" s="190">
        <v>10</v>
      </c>
      <c r="B15" s="191" t="s">
        <v>18</v>
      </c>
      <c r="C15" s="191">
        <v>0</v>
      </c>
      <c r="D15" s="191">
        <v>0</v>
      </c>
      <c r="E15" s="191">
        <v>0</v>
      </c>
      <c r="F15" s="191">
        <v>16922</v>
      </c>
      <c r="G15" s="191">
        <v>26372</v>
      </c>
      <c r="H15" s="191">
        <v>509848</v>
      </c>
      <c r="I15" s="191">
        <v>374703</v>
      </c>
      <c r="J15" s="191">
        <v>1312192</v>
      </c>
      <c r="K15" s="191">
        <v>420298</v>
      </c>
      <c r="L15" s="191">
        <v>2368493</v>
      </c>
      <c r="M15" s="191">
        <f t="shared" si="2"/>
        <v>821373</v>
      </c>
      <c r="N15" s="191">
        <f t="shared" si="3"/>
        <v>4207455</v>
      </c>
      <c r="O15" s="152">
        <f>N15+'Pri Sec_outstanding_6'!P15</f>
        <v>7519593</v>
      </c>
      <c r="P15" s="152">
        <f>'CD Ratio_3(i)'!F15</f>
        <v>7519593</v>
      </c>
      <c r="Q15" s="152">
        <f t="shared" si="1"/>
        <v>0</v>
      </c>
    </row>
    <row r="16" spans="1:17" ht="13.5" customHeight="1" x14ac:dyDescent="0.2">
      <c r="A16" s="190">
        <v>11</v>
      </c>
      <c r="B16" s="191" t="s">
        <v>19</v>
      </c>
      <c r="C16" s="191">
        <v>0</v>
      </c>
      <c r="D16" s="191">
        <v>0</v>
      </c>
      <c r="E16" s="191">
        <v>0</v>
      </c>
      <c r="F16" s="191">
        <v>0</v>
      </c>
      <c r="G16" s="191">
        <v>702</v>
      </c>
      <c r="H16" s="191">
        <v>18664</v>
      </c>
      <c r="I16" s="191">
        <v>1459</v>
      </c>
      <c r="J16" s="191">
        <v>1398</v>
      </c>
      <c r="K16" s="191">
        <v>8433</v>
      </c>
      <c r="L16" s="191">
        <v>291828</v>
      </c>
      <c r="M16" s="191">
        <f t="shared" si="2"/>
        <v>10594</v>
      </c>
      <c r="N16" s="191">
        <f t="shared" si="3"/>
        <v>311890</v>
      </c>
      <c r="O16" s="152">
        <f>N16+'Pri Sec_outstanding_6'!P16</f>
        <v>623648</v>
      </c>
      <c r="P16" s="152">
        <f>'CD Ratio_3(i)'!F16</f>
        <v>623648</v>
      </c>
      <c r="Q16" s="152">
        <f t="shared" si="1"/>
        <v>0</v>
      </c>
    </row>
    <row r="17" spans="1:17" ht="13.5" customHeight="1" x14ac:dyDescent="0.2">
      <c r="A17" s="190">
        <v>12</v>
      </c>
      <c r="B17" s="191" t="s">
        <v>20</v>
      </c>
      <c r="C17" s="191">
        <v>0</v>
      </c>
      <c r="D17" s="191">
        <v>0</v>
      </c>
      <c r="E17" s="191">
        <v>320</v>
      </c>
      <c r="F17" s="191">
        <v>5258</v>
      </c>
      <c r="G17" s="191">
        <v>3039</v>
      </c>
      <c r="H17" s="191">
        <v>65509</v>
      </c>
      <c r="I17" s="191">
        <v>32272</v>
      </c>
      <c r="J17" s="191">
        <v>127202</v>
      </c>
      <c r="K17" s="191">
        <v>10186</v>
      </c>
      <c r="L17" s="191">
        <v>386470</v>
      </c>
      <c r="M17" s="191">
        <f t="shared" si="2"/>
        <v>45817</v>
      </c>
      <c r="N17" s="191">
        <f t="shared" si="3"/>
        <v>584439</v>
      </c>
      <c r="O17" s="152">
        <f>N17+'Pri Sec_outstanding_6'!P17</f>
        <v>1628971</v>
      </c>
      <c r="P17" s="152">
        <f>'CD Ratio_3(i)'!F17</f>
        <v>1628971</v>
      </c>
      <c r="Q17" s="152">
        <f t="shared" si="1"/>
        <v>0</v>
      </c>
    </row>
    <row r="18" spans="1:17" ht="13.5" customHeight="1" x14ac:dyDescent="0.2">
      <c r="A18" s="189"/>
      <c r="B18" s="194" t="s">
        <v>21</v>
      </c>
      <c r="C18" s="194">
        <f t="shared" ref="C18:N18" si="4">SUM(C6:C17)</f>
        <v>127</v>
      </c>
      <c r="D18" s="194">
        <f t="shared" si="4"/>
        <v>3373.06</v>
      </c>
      <c r="E18" s="194">
        <f t="shared" si="4"/>
        <v>4943</v>
      </c>
      <c r="F18" s="194">
        <f t="shared" si="4"/>
        <v>50409.18</v>
      </c>
      <c r="G18" s="194">
        <f t="shared" si="4"/>
        <v>53323</v>
      </c>
      <c r="H18" s="194">
        <f t="shared" si="4"/>
        <v>1039507.55</v>
      </c>
      <c r="I18" s="194">
        <f t="shared" si="4"/>
        <v>541359</v>
      </c>
      <c r="J18" s="194">
        <f t="shared" si="4"/>
        <v>1746424.15</v>
      </c>
      <c r="K18" s="194">
        <f t="shared" si="4"/>
        <v>664568</v>
      </c>
      <c r="L18" s="194">
        <f t="shared" si="4"/>
        <v>7421400.7400000002</v>
      </c>
      <c r="M18" s="194">
        <f t="shared" si="4"/>
        <v>1264320</v>
      </c>
      <c r="N18" s="194">
        <f t="shared" si="4"/>
        <v>10261114.68</v>
      </c>
      <c r="O18" s="152">
        <f>N18+'Pri Sec_outstanding_6'!P18</f>
        <v>21624260.84</v>
      </c>
      <c r="P18" s="152">
        <f>'CD Ratio_3(i)'!F18</f>
        <v>21624261</v>
      </c>
      <c r="Q18" s="153">
        <f t="shared" si="1"/>
        <v>-0.16000000014901161</v>
      </c>
    </row>
    <row r="19" spans="1:17" ht="13.5" customHeight="1" x14ac:dyDescent="0.2">
      <c r="A19" s="190">
        <v>13</v>
      </c>
      <c r="B19" s="191" t="s">
        <v>22</v>
      </c>
      <c r="C19" s="191">
        <v>96</v>
      </c>
      <c r="D19" s="191">
        <v>4635.8</v>
      </c>
      <c r="E19" s="191">
        <v>1</v>
      </c>
      <c r="F19" s="191">
        <v>70.239999999999995</v>
      </c>
      <c r="G19" s="191">
        <v>3382</v>
      </c>
      <c r="H19" s="191">
        <v>109390.74</v>
      </c>
      <c r="I19" s="191">
        <v>14012</v>
      </c>
      <c r="J19" s="191">
        <v>73084.08</v>
      </c>
      <c r="K19" s="191">
        <v>79273</v>
      </c>
      <c r="L19" s="191">
        <v>310751</v>
      </c>
      <c r="M19" s="191">
        <f t="shared" si="2"/>
        <v>96764</v>
      </c>
      <c r="N19" s="191">
        <f t="shared" si="3"/>
        <v>497931.86</v>
      </c>
      <c r="O19" s="152">
        <f>N19+'Pri Sec_outstanding_6'!P19</f>
        <v>1291240.6099999999</v>
      </c>
      <c r="P19" s="152">
        <f>'CD Ratio_3(i)'!F19</f>
        <v>1291240.46</v>
      </c>
      <c r="Q19" s="152">
        <f t="shared" si="1"/>
        <v>0.14999999990686774</v>
      </c>
    </row>
    <row r="20" spans="1:17" ht="13.5" customHeight="1" x14ac:dyDescent="0.2">
      <c r="A20" s="190">
        <v>14</v>
      </c>
      <c r="B20" s="191" t="s">
        <v>23</v>
      </c>
      <c r="C20" s="191">
        <v>0</v>
      </c>
      <c r="D20" s="191">
        <v>0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112673</v>
      </c>
      <c r="L20" s="191">
        <v>148292.29</v>
      </c>
      <c r="M20" s="191">
        <f t="shared" si="2"/>
        <v>112673</v>
      </c>
      <c r="N20" s="191">
        <f t="shared" si="3"/>
        <v>148292.29</v>
      </c>
      <c r="O20" s="152">
        <f>N20+'Pri Sec_outstanding_6'!P20</f>
        <v>709011.12000000011</v>
      </c>
      <c r="P20" s="152">
        <f>'CD Ratio_3(i)'!F20</f>
        <v>709011.12</v>
      </c>
      <c r="Q20" s="152">
        <f t="shared" si="1"/>
        <v>0</v>
      </c>
    </row>
    <row r="21" spans="1:17" ht="13.5" customHeight="1" x14ac:dyDescent="0.2">
      <c r="A21" s="190">
        <v>15</v>
      </c>
      <c r="B21" s="191" t="s">
        <v>24</v>
      </c>
      <c r="C21" s="191">
        <v>0</v>
      </c>
      <c r="D21" s="191">
        <v>0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847</v>
      </c>
      <c r="L21" s="191">
        <v>1105</v>
      </c>
      <c r="M21" s="191">
        <f t="shared" si="2"/>
        <v>847</v>
      </c>
      <c r="N21" s="191">
        <f t="shared" si="3"/>
        <v>1105</v>
      </c>
      <c r="O21" s="152">
        <f>N21+'Pri Sec_outstanding_6'!P21</f>
        <v>1497.5440312999999</v>
      </c>
      <c r="P21" s="152">
        <f>'CD Ratio_3(i)'!F21</f>
        <v>1498</v>
      </c>
      <c r="Q21" s="152">
        <f t="shared" si="1"/>
        <v>-0.45596870000008494</v>
      </c>
    </row>
    <row r="22" spans="1:17" ht="13.5" customHeight="1" x14ac:dyDescent="0.2">
      <c r="A22" s="190">
        <v>16</v>
      </c>
      <c r="B22" s="191" t="s">
        <v>25</v>
      </c>
      <c r="C22" s="191">
        <v>0</v>
      </c>
      <c r="D22" s="191">
        <v>0</v>
      </c>
      <c r="E22" s="191">
        <v>1</v>
      </c>
      <c r="F22" s="191">
        <v>21.4</v>
      </c>
      <c r="G22" s="191">
        <v>10</v>
      </c>
      <c r="H22" s="191">
        <v>370.74</v>
      </c>
      <c r="I22" s="191">
        <v>248</v>
      </c>
      <c r="J22" s="191">
        <v>574.66</v>
      </c>
      <c r="K22" s="191">
        <v>68</v>
      </c>
      <c r="L22" s="191">
        <v>326</v>
      </c>
      <c r="M22" s="191">
        <f t="shared" si="2"/>
        <v>327</v>
      </c>
      <c r="N22" s="191">
        <f t="shared" si="3"/>
        <v>1292.8</v>
      </c>
      <c r="O22" s="152">
        <f>N22+'Pri Sec_outstanding_6'!P22</f>
        <v>13602.51</v>
      </c>
      <c r="P22" s="152">
        <f>'CD Ratio_3(i)'!F22</f>
        <v>13602.08</v>
      </c>
      <c r="Q22" s="152">
        <f t="shared" si="1"/>
        <v>0.43000000000029104</v>
      </c>
    </row>
    <row r="23" spans="1:17" ht="13.5" customHeight="1" x14ac:dyDescent="0.2">
      <c r="A23" s="190">
        <v>17</v>
      </c>
      <c r="B23" s="191" t="s">
        <v>26</v>
      </c>
      <c r="C23" s="191">
        <v>365</v>
      </c>
      <c r="D23" s="191">
        <v>295</v>
      </c>
      <c r="E23" s="191">
        <v>2</v>
      </c>
      <c r="F23" s="191">
        <v>9</v>
      </c>
      <c r="G23" s="191">
        <v>243</v>
      </c>
      <c r="H23" s="191">
        <v>4698</v>
      </c>
      <c r="I23" s="191">
        <v>7</v>
      </c>
      <c r="J23" s="191">
        <v>11</v>
      </c>
      <c r="K23" s="191">
        <v>4433</v>
      </c>
      <c r="L23" s="191">
        <v>37798</v>
      </c>
      <c r="M23" s="191">
        <f t="shared" si="2"/>
        <v>5050</v>
      </c>
      <c r="N23" s="191">
        <f t="shared" si="3"/>
        <v>42811</v>
      </c>
      <c r="O23" s="152">
        <f>N23+'Pri Sec_outstanding_6'!P23</f>
        <v>114472</v>
      </c>
      <c r="P23" s="152">
        <f>'CD Ratio_3(i)'!F23</f>
        <v>114472</v>
      </c>
      <c r="Q23" s="152">
        <f t="shared" si="1"/>
        <v>0</v>
      </c>
    </row>
    <row r="24" spans="1:17" ht="13.5" customHeight="1" x14ac:dyDescent="0.2">
      <c r="A24" s="190">
        <v>18</v>
      </c>
      <c r="B24" s="191" t="s">
        <v>27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163</v>
      </c>
      <c r="L24" s="191">
        <v>288</v>
      </c>
      <c r="M24" s="191">
        <f t="shared" si="2"/>
        <v>163</v>
      </c>
      <c r="N24" s="191">
        <f t="shared" si="3"/>
        <v>288</v>
      </c>
      <c r="O24" s="152">
        <f>N24+'Pri Sec_outstanding_6'!P24</f>
        <v>452</v>
      </c>
      <c r="P24" s="152">
        <f>'CD Ratio_3(i)'!F24</f>
        <v>452</v>
      </c>
      <c r="Q24" s="152">
        <f t="shared" si="1"/>
        <v>0</v>
      </c>
    </row>
    <row r="25" spans="1:17" ht="13.5" customHeight="1" x14ac:dyDescent="0.2">
      <c r="A25" s="190">
        <v>19</v>
      </c>
      <c r="B25" s="191" t="s">
        <v>28</v>
      </c>
      <c r="C25" s="191">
        <v>0</v>
      </c>
      <c r="D25" s="191">
        <v>0</v>
      </c>
      <c r="E25" s="191">
        <v>13</v>
      </c>
      <c r="F25" s="191">
        <v>25</v>
      </c>
      <c r="G25" s="191">
        <v>172</v>
      </c>
      <c r="H25" s="191">
        <v>3577</v>
      </c>
      <c r="I25" s="191">
        <v>682</v>
      </c>
      <c r="J25" s="191">
        <v>833</v>
      </c>
      <c r="K25" s="191">
        <v>6198</v>
      </c>
      <c r="L25" s="191">
        <v>37650</v>
      </c>
      <c r="M25" s="191">
        <f t="shared" si="2"/>
        <v>7065</v>
      </c>
      <c r="N25" s="191">
        <f t="shared" si="3"/>
        <v>42085</v>
      </c>
      <c r="O25" s="152">
        <f>N25+'Pri Sec_outstanding_6'!P25</f>
        <v>64627</v>
      </c>
      <c r="P25" s="152">
        <f>'CD Ratio_3(i)'!F25</f>
        <v>64627</v>
      </c>
      <c r="Q25" s="152">
        <f t="shared" si="1"/>
        <v>0</v>
      </c>
    </row>
    <row r="26" spans="1:17" ht="13.5" customHeight="1" x14ac:dyDescent="0.2">
      <c r="A26" s="190">
        <v>20</v>
      </c>
      <c r="B26" s="191" t="s">
        <v>29</v>
      </c>
      <c r="C26" s="191">
        <v>0</v>
      </c>
      <c r="D26" s="191">
        <v>0</v>
      </c>
      <c r="E26" s="191">
        <v>11</v>
      </c>
      <c r="F26" s="191">
        <v>49.82</v>
      </c>
      <c r="G26" s="191">
        <v>4474</v>
      </c>
      <c r="H26" s="191">
        <v>59318.74</v>
      </c>
      <c r="I26" s="191">
        <v>53271</v>
      </c>
      <c r="J26" s="191">
        <v>173769.79</v>
      </c>
      <c r="K26" s="191">
        <v>642005</v>
      </c>
      <c r="L26" s="191">
        <v>910307.71</v>
      </c>
      <c r="M26" s="191">
        <f t="shared" si="2"/>
        <v>699761</v>
      </c>
      <c r="N26" s="191">
        <f t="shared" si="3"/>
        <v>1143446.06</v>
      </c>
      <c r="O26" s="152">
        <f>N26+'Pri Sec_outstanding_6'!P26</f>
        <v>2702434.69</v>
      </c>
      <c r="P26" s="152">
        <f>'CD Ratio_3(i)'!F26</f>
        <v>2702434.7</v>
      </c>
      <c r="Q26" s="152">
        <f t="shared" si="1"/>
        <v>-1.0000000242143869E-2</v>
      </c>
    </row>
    <row r="27" spans="1:17" ht="13.5" customHeight="1" x14ac:dyDescent="0.2">
      <c r="A27" s="190">
        <v>21</v>
      </c>
      <c r="B27" s="191" t="s">
        <v>30</v>
      </c>
      <c r="C27" s="191">
        <v>0</v>
      </c>
      <c r="D27" s="191">
        <v>0</v>
      </c>
      <c r="E27" s="191">
        <v>92</v>
      </c>
      <c r="F27" s="191">
        <v>1818</v>
      </c>
      <c r="G27" s="191">
        <v>7715</v>
      </c>
      <c r="H27" s="191">
        <v>208691</v>
      </c>
      <c r="I27" s="191">
        <v>42929</v>
      </c>
      <c r="J27" s="191">
        <v>141514</v>
      </c>
      <c r="K27" s="191">
        <v>250021</v>
      </c>
      <c r="L27" s="191">
        <v>677552</v>
      </c>
      <c r="M27" s="191">
        <f t="shared" si="2"/>
        <v>300757</v>
      </c>
      <c r="N27" s="191">
        <f t="shared" si="3"/>
        <v>1029575</v>
      </c>
      <c r="O27" s="152">
        <f>N27+'Pri Sec_outstanding_6'!P27</f>
        <v>2316217</v>
      </c>
      <c r="P27" s="152">
        <f>'CD Ratio_3(i)'!F27</f>
        <v>2316216.91</v>
      </c>
      <c r="Q27" s="152">
        <f t="shared" si="1"/>
        <v>8.9999999850988388E-2</v>
      </c>
    </row>
    <row r="28" spans="1:17" ht="13.5" customHeight="1" x14ac:dyDescent="0.2">
      <c r="A28" s="190">
        <v>22</v>
      </c>
      <c r="B28" s="191" t="s">
        <v>31</v>
      </c>
      <c r="C28" s="191">
        <v>0</v>
      </c>
      <c r="D28" s="191">
        <v>0</v>
      </c>
      <c r="E28" s="191">
        <v>33</v>
      </c>
      <c r="F28" s="191">
        <v>1078.3499999999999</v>
      </c>
      <c r="G28" s="191">
        <v>969</v>
      </c>
      <c r="H28" s="191">
        <v>34122.26</v>
      </c>
      <c r="I28" s="191">
        <v>4844</v>
      </c>
      <c r="J28" s="191">
        <v>16661.13</v>
      </c>
      <c r="K28" s="191">
        <v>32667</v>
      </c>
      <c r="L28" s="191">
        <v>44818.06</v>
      </c>
      <c r="M28" s="191">
        <f t="shared" si="2"/>
        <v>38513</v>
      </c>
      <c r="N28" s="191">
        <f t="shared" si="3"/>
        <v>96679.8</v>
      </c>
      <c r="O28" s="152">
        <f>N28+'Pri Sec_outstanding_6'!P28</f>
        <v>335136</v>
      </c>
      <c r="P28" s="152">
        <f>'CD Ratio_3(i)'!F28</f>
        <v>335136</v>
      </c>
      <c r="Q28" s="152">
        <f t="shared" si="1"/>
        <v>0</v>
      </c>
    </row>
    <row r="29" spans="1:17" ht="13.5" customHeight="1" x14ac:dyDescent="0.2">
      <c r="A29" s="190">
        <v>23</v>
      </c>
      <c r="B29" s="191" t="s">
        <v>32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270548</v>
      </c>
      <c r="L29" s="191">
        <v>217685</v>
      </c>
      <c r="M29" s="191">
        <f t="shared" si="2"/>
        <v>270548</v>
      </c>
      <c r="N29" s="191">
        <f t="shared" si="3"/>
        <v>217685</v>
      </c>
      <c r="O29" s="152">
        <f>N29+'Pri Sec_outstanding_6'!P29</f>
        <v>368979</v>
      </c>
      <c r="P29" s="152">
        <f>'CD Ratio_3(i)'!F29</f>
        <v>368979</v>
      </c>
      <c r="Q29" s="152">
        <f t="shared" si="1"/>
        <v>0</v>
      </c>
    </row>
    <row r="30" spans="1:17" ht="13.5" customHeight="1" x14ac:dyDescent="0.2">
      <c r="A30" s="190">
        <v>24</v>
      </c>
      <c r="B30" s="191" t="s">
        <v>33</v>
      </c>
      <c r="C30" s="191">
        <v>0</v>
      </c>
      <c r="D30" s="191">
        <v>0</v>
      </c>
      <c r="E30" s="191">
        <v>0</v>
      </c>
      <c r="F30" s="191">
        <v>0</v>
      </c>
      <c r="G30" s="191">
        <v>292</v>
      </c>
      <c r="H30" s="191">
        <v>2436</v>
      </c>
      <c r="I30" s="191">
        <v>0</v>
      </c>
      <c r="J30" s="191">
        <v>0</v>
      </c>
      <c r="K30" s="191">
        <v>142481</v>
      </c>
      <c r="L30" s="191">
        <v>177823</v>
      </c>
      <c r="M30" s="191">
        <f t="shared" si="2"/>
        <v>142773</v>
      </c>
      <c r="N30" s="191">
        <f t="shared" si="3"/>
        <v>180259</v>
      </c>
      <c r="O30" s="152">
        <f>N30+'Pri Sec_outstanding_6'!P30</f>
        <v>637224</v>
      </c>
      <c r="P30" s="152">
        <f>'CD Ratio_3(i)'!F30</f>
        <v>637224</v>
      </c>
      <c r="Q30" s="152">
        <f t="shared" si="1"/>
        <v>0</v>
      </c>
    </row>
    <row r="31" spans="1:17" ht="13.5" customHeight="1" x14ac:dyDescent="0.2">
      <c r="A31" s="190">
        <v>25</v>
      </c>
      <c r="B31" s="191" t="s">
        <v>34</v>
      </c>
      <c r="C31" s="191">
        <v>0</v>
      </c>
      <c r="D31" s="191">
        <v>0</v>
      </c>
      <c r="E31" s="191">
        <v>1</v>
      </c>
      <c r="F31" s="191">
        <v>4</v>
      </c>
      <c r="G31" s="191">
        <v>36</v>
      </c>
      <c r="H31" s="191">
        <v>206</v>
      </c>
      <c r="I31" s="191">
        <v>252</v>
      </c>
      <c r="J31" s="191">
        <v>627</v>
      </c>
      <c r="K31" s="191">
        <v>57</v>
      </c>
      <c r="L31" s="191">
        <v>99</v>
      </c>
      <c r="M31" s="191">
        <f t="shared" si="2"/>
        <v>346</v>
      </c>
      <c r="N31" s="191">
        <f t="shared" si="3"/>
        <v>936</v>
      </c>
      <c r="O31" s="152">
        <f>N31+'Pri Sec_outstanding_6'!P31</f>
        <v>4139</v>
      </c>
      <c r="P31" s="152">
        <f>'CD Ratio_3(i)'!F31</f>
        <v>4139</v>
      </c>
      <c r="Q31" s="152">
        <f t="shared" si="1"/>
        <v>0</v>
      </c>
    </row>
    <row r="32" spans="1:17" ht="13.5" customHeight="1" x14ac:dyDescent="0.2">
      <c r="A32" s="190">
        <v>26</v>
      </c>
      <c r="B32" s="191" t="s">
        <v>35</v>
      </c>
      <c r="C32" s="191">
        <v>3</v>
      </c>
      <c r="D32" s="191">
        <v>251.15085989999997</v>
      </c>
      <c r="E32" s="191">
        <v>1</v>
      </c>
      <c r="F32" s="191">
        <v>3</v>
      </c>
      <c r="G32" s="191">
        <v>103</v>
      </c>
      <c r="H32" s="191">
        <v>3040</v>
      </c>
      <c r="I32" s="191">
        <v>171</v>
      </c>
      <c r="J32" s="191">
        <v>3420</v>
      </c>
      <c r="K32" s="191">
        <v>418</v>
      </c>
      <c r="L32" s="191">
        <v>5274</v>
      </c>
      <c r="M32" s="191">
        <f t="shared" si="2"/>
        <v>696</v>
      </c>
      <c r="N32" s="191">
        <f t="shared" si="3"/>
        <v>11988.150859900001</v>
      </c>
      <c r="O32" s="152">
        <f>N32+'Pri Sec_outstanding_6'!P32</f>
        <v>41904.186176899995</v>
      </c>
      <c r="P32" s="152">
        <f>'CD Ratio_3(i)'!F32</f>
        <v>41904</v>
      </c>
      <c r="Q32" s="152">
        <f t="shared" si="1"/>
        <v>0.18617689999518916</v>
      </c>
    </row>
    <row r="33" spans="1:17" ht="13.5" customHeight="1" x14ac:dyDescent="0.2">
      <c r="A33" s="190">
        <v>27</v>
      </c>
      <c r="B33" s="191" t="s">
        <v>36</v>
      </c>
      <c r="C33" s="191">
        <v>96</v>
      </c>
      <c r="D33" s="191">
        <v>349.08</v>
      </c>
      <c r="E33" s="191">
        <v>0</v>
      </c>
      <c r="F33" s="191">
        <v>0</v>
      </c>
      <c r="G33" s="191">
        <v>49</v>
      </c>
      <c r="H33" s="191">
        <v>1126.26</v>
      </c>
      <c r="I33" s="191">
        <v>463</v>
      </c>
      <c r="J33" s="191">
        <v>1316.67</v>
      </c>
      <c r="K33" s="191">
        <v>155</v>
      </c>
      <c r="L33" s="191">
        <v>1587.03</v>
      </c>
      <c r="M33" s="191">
        <f t="shared" si="2"/>
        <v>763</v>
      </c>
      <c r="N33" s="191">
        <f t="shared" si="3"/>
        <v>4379.04</v>
      </c>
      <c r="O33" s="152">
        <f>N33+'Pri Sec_outstanding_6'!P33</f>
        <v>7954.32</v>
      </c>
      <c r="P33" s="152">
        <f>'CD Ratio_3(i)'!F33</f>
        <v>7954.32</v>
      </c>
      <c r="Q33" s="152">
        <f t="shared" si="1"/>
        <v>0</v>
      </c>
    </row>
    <row r="34" spans="1:17" ht="13.5" customHeight="1" x14ac:dyDescent="0.2">
      <c r="A34" s="190">
        <v>28</v>
      </c>
      <c r="B34" s="191" t="s">
        <v>37</v>
      </c>
      <c r="C34" s="191">
        <v>0</v>
      </c>
      <c r="D34" s="191">
        <v>0</v>
      </c>
      <c r="E34" s="191">
        <v>0</v>
      </c>
      <c r="F34" s="191">
        <v>0</v>
      </c>
      <c r="G34" s="191">
        <v>0</v>
      </c>
      <c r="H34" s="191">
        <v>0</v>
      </c>
      <c r="I34" s="191">
        <v>0</v>
      </c>
      <c r="J34" s="191">
        <v>0</v>
      </c>
      <c r="K34" s="191">
        <v>22916</v>
      </c>
      <c r="L34" s="191">
        <v>167542.06</v>
      </c>
      <c r="M34" s="191">
        <f t="shared" si="2"/>
        <v>22916</v>
      </c>
      <c r="N34" s="191">
        <f t="shared" si="3"/>
        <v>167542.06</v>
      </c>
      <c r="O34" s="152">
        <f>N34+'Pri Sec_outstanding_6'!P34</f>
        <v>646551.96</v>
      </c>
      <c r="P34" s="152">
        <f>'CD Ratio_3(i)'!F34</f>
        <v>646551.94999999995</v>
      </c>
      <c r="Q34" s="152">
        <f t="shared" si="1"/>
        <v>1.0000000009313226E-2</v>
      </c>
    </row>
    <row r="35" spans="1:17" ht="13.5" customHeight="1" x14ac:dyDescent="0.2">
      <c r="A35" s="190">
        <v>29</v>
      </c>
      <c r="B35" s="191" t="s">
        <v>38</v>
      </c>
      <c r="C35" s="191">
        <v>0</v>
      </c>
      <c r="D35" s="191">
        <v>0</v>
      </c>
      <c r="E35" s="191">
        <v>0</v>
      </c>
      <c r="F35" s="191">
        <v>0</v>
      </c>
      <c r="G35" s="191">
        <v>7</v>
      </c>
      <c r="H35" s="191">
        <v>35</v>
      </c>
      <c r="I35" s="191">
        <v>0</v>
      </c>
      <c r="J35" s="191">
        <v>0</v>
      </c>
      <c r="K35" s="191">
        <v>164</v>
      </c>
      <c r="L35" s="191">
        <v>3448</v>
      </c>
      <c r="M35" s="191">
        <f t="shared" si="2"/>
        <v>171</v>
      </c>
      <c r="N35" s="191">
        <f t="shared" si="3"/>
        <v>3483</v>
      </c>
      <c r="O35" s="152">
        <f>N35+'Pri Sec_outstanding_6'!P35</f>
        <v>5245.5012320999995</v>
      </c>
      <c r="P35" s="152">
        <f>'CD Ratio_3(i)'!F35</f>
        <v>5246</v>
      </c>
      <c r="Q35" s="152">
        <f t="shared" si="1"/>
        <v>-0.49876790000053006</v>
      </c>
    </row>
    <row r="36" spans="1:17" ht="13.5" customHeight="1" x14ac:dyDescent="0.2">
      <c r="A36" s="190">
        <v>30</v>
      </c>
      <c r="B36" s="191" t="s">
        <v>39</v>
      </c>
      <c r="C36" s="191">
        <v>43</v>
      </c>
      <c r="D36" s="191">
        <v>408</v>
      </c>
      <c r="E36" s="191">
        <v>0</v>
      </c>
      <c r="F36" s="191">
        <v>0</v>
      </c>
      <c r="G36" s="191">
        <v>29</v>
      </c>
      <c r="H36" s="191">
        <v>628</v>
      </c>
      <c r="I36" s="191">
        <v>298</v>
      </c>
      <c r="J36" s="191">
        <v>433</v>
      </c>
      <c r="K36" s="191">
        <v>2055</v>
      </c>
      <c r="L36" s="191">
        <v>8847</v>
      </c>
      <c r="M36" s="191">
        <f t="shared" si="2"/>
        <v>2425</v>
      </c>
      <c r="N36" s="191">
        <f t="shared" si="3"/>
        <v>10316</v>
      </c>
      <c r="O36" s="152">
        <f>N36+'Pri Sec_outstanding_6'!P36</f>
        <v>81274</v>
      </c>
      <c r="P36" s="152">
        <f>'CD Ratio_3(i)'!F36</f>
        <v>81274</v>
      </c>
      <c r="Q36" s="152">
        <f t="shared" si="1"/>
        <v>0</v>
      </c>
    </row>
    <row r="37" spans="1:17" ht="13.5" customHeight="1" x14ac:dyDescent="0.2">
      <c r="A37" s="190">
        <v>31</v>
      </c>
      <c r="B37" s="191" t="s">
        <v>40</v>
      </c>
      <c r="C37" s="191">
        <v>0</v>
      </c>
      <c r="D37" s="191">
        <v>0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v>239</v>
      </c>
      <c r="L37" s="191">
        <v>2321</v>
      </c>
      <c r="M37" s="191">
        <f t="shared" si="2"/>
        <v>239</v>
      </c>
      <c r="N37" s="191">
        <f t="shared" si="3"/>
        <v>2321</v>
      </c>
      <c r="O37" s="152">
        <f>N37+'Pri Sec_outstanding_6'!P37</f>
        <v>8047.0986917999999</v>
      </c>
      <c r="P37" s="152">
        <f>'CD Ratio_3(i)'!F37</f>
        <v>8047</v>
      </c>
      <c r="Q37" s="152">
        <f t="shared" si="1"/>
        <v>9.8691799999869545E-2</v>
      </c>
    </row>
    <row r="38" spans="1:17" ht="13.5" customHeight="1" x14ac:dyDescent="0.2">
      <c r="A38" s="190">
        <v>32</v>
      </c>
      <c r="B38" s="191" t="s">
        <v>41</v>
      </c>
      <c r="C38" s="191">
        <v>0</v>
      </c>
      <c r="D38" s="191">
        <v>0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f t="shared" si="2"/>
        <v>0</v>
      </c>
      <c r="N38" s="191">
        <f t="shared" si="3"/>
        <v>0</v>
      </c>
      <c r="O38" s="152">
        <f>N38+'Pri Sec_outstanding_6'!P38</f>
        <v>0</v>
      </c>
      <c r="P38" s="152">
        <f>'CD Ratio_3(i)'!F38</f>
        <v>0</v>
      </c>
      <c r="Q38" s="152">
        <f t="shared" si="1"/>
        <v>0</v>
      </c>
    </row>
    <row r="39" spans="1:17" ht="13.5" customHeight="1" x14ac:dyDescent="0.2">
      <c r="A39" s="190">
        <v>33</v>
      </c>
      <c r="B39" s="191" t="s">
        <v>42</v>
      </c>
      <c r="C39" s="191">
        <v>0</v>
      </c>
      <c r="D39" s="191">
        <v>0</v>
      </c>
      <c r="E39" s="191">
        <v>0</v>
      </c>
      <c r="F39" s="191">
        <v>0</v>
      </c>
      <c r="G39" s="191">
        <v>10</v>
      </c>
      <c r="H39" s="191">
        <v>275.01</v>
      </c>
      <c r="I39" s="191">
        <v>157</v>
      </c>
      <c r="J39" s="191">
        <v>253.9</v>
      </c>
      <c r="K39" s="191">
        <v>12</v>
      </c>
      <c r="L39" s="191">
        <v>2131.7600000000002</v>
      </c>
      <c r="M39" s="191">
        <f t="shared" si="2"/>
        <v>179</v>
      </c>
      <c r="N39" s="191">
        <f t="shared" si="3"/>
        <v>2660.67</v>
      </c>
      <c r="O39" s="152">
        <f>N39+'Pri Sec_outstanding_6'!P39</f>
        <v>5277.06</v>
      </c>
      <c r="P39" s="152">
        <f>'CD Ratio_3(i)'!F39</f>
        <v>5277.06</v>
      </c>
      <c r="Q39" s="152">
        <f t="shared" si="1"/>
        <v>0</v>
      </c>
    </row>
    <row r="40" spans="1:17" ht="13.5" customHeight="1" x14ac:dyDescent="0.2">
      <c r="A40" s="190">
        <v>34</v>
      </c>
      <c r="B40" s="191" t="s">
        <v>43</v>
      </c>
      <c r="C40" s="191">
        <v>0</v>
      </c>
      <c r="D40" s="191">
        <v>0</v>
      </c>
      <c r="E40" s="191">
        <v>0</v>
      </c>
      <c r="F40" s="191">
        <v>0</v>
      </c>
      <c r="G40" s="191">
        <v>663</v>
      </c>
      <c r="H40" s="191">
        <v>15777</v>
      </c>
      <c r="I40" s="191">
        <v>2924</v>
      </c>
      <c r="J40" s="191">
        <v>10189</v>
      </c>
      <c r="K40" s="191">
        <v>21387</v>
      </c>
      <c r="L40" s="191">
        <v>49780</v>
      </c>
      <c r="M40" s="191">
        <f t="shared" si="2"/>
        <v>24974</v>
      </c>
      <c r="N40" s="191">
        <f t="shared" si="3"/>
        <v>75746</v>
      </c>
      <c r="O40" s="152">
        <f>N40+'Pri Sec_outstanding_6'!P40</f>
        <v>277421</v>
      </c>
      <c r="P40" s="152">
        <f>'CD Ratio_3(i)'!F40</f>
        <v>277421</v>
      </c>
      <c r="Q40" s="152">
        <f t="shared" si="1"/>
        <v>0</v>
      </c>
    </row>
    <row r="41" spans="1:17" ht="13.5" customHeight="1" x14ac:dyDescent="0.2">
      <c r="A41" s="189"/>
      <c r="B41" s="194" t="s">
        <v>118</v>
      </c>
      <c r="C41" s="194">
        <f t="shared" ref="C41:N41" si="5">SUM(C19:C40)</f>
        <v>603</v>
      </c>
      <c r="D41" s="194">
        <f t="shared" si="5"/>
        <v>5939.0308599</v>
      </c>
      <c r="E41" s="194">
        <f t="shared" si="5"/>
        <v>155</v>
      </c>
      <c r="F41" s="194">
        <f t="shared" si="5"/>
        <v>3078.81</v>
      </c>
      <c r="G41" s="194">
        <f t="shared" si="5"/>
        <v>18154</v>
      </c>
      <c r="H41" s="194">
        <f t="shared" si="5"/>
        <v>443691.75</v>
      </c>
      <c r="I41" s="194">
        <f t="shared" si="5"/>
        <v>120258</v>
      </c>
      <c r="J41" s="194">
        <f t="shared" si="5"/>
        <v>422687.23000000004</v>
      </c>
      <c r="K41" s="194">
        <f t="shared" si="5"/>
        <v>1588780</v>
      </c>
      <c r="L41" s="194">
        <f t="shared" si="5"/>
        <v>2805425.9099999997</v>
      </c>
      <c r="M41" s="194">
        <f t="shared" si="5"/>
        <v>1727950</v>
      </c>
      <c r="N41" s="194">
        <f t="shared" si="5"/>
        <v>3680822.7308598999</v>
      </c>
      <c r="O41" s="152">
        <f>N41+'Pri Sec_outstanding_6'!P41</f>
        <v>9632707.6001321003</v>
      </c>
      <c r="P41" s="152">
        <f>'CD Ratio_3(i)'!F41</f>
        <v>9632707.5999999996</v>
      </c>
      <c r="Q41" s="153">
        <f t="shared" si="1"/>
        <v>1.321006566286087E-4</v>
      </c>
    </row>
    <row r="42" spans="1:17" ht="24.95" customHeight="1" x14ac:dyDescent="0.2">
      <c r="A42" s="189"/>
      <c r="B42" s="195" t="s">
        <v>45</v>
      </c>
      <c r="C42" s="194">
        <f t="shared" ref="C42:N42" si="6">C41+C18</f>
        <v>730</v>
      </c>
      <c r="D42" s="194">
        <f t="shared" si="6"/>
        <v>9312.0908598999995</v>
      </c>
      <c r="E42" s="194">
        <f t="shared" si="6"/>
        <v>5098</v>
      </c>
      <c r="F42" s="194">
        <f t="shared" si="6"/>
        <v>53487.99</v>
      </c>
      <c r="G42" s="194">
        <f t="shared" si="6"/>
        <v>71477</v>
      </c>
      <c r="H42" s="194">
        <f t="shared" si="6"/>
        <v>1483199.3</v>
      </c>
      <c r="I42" s="194">
        <f t="shared" si="6"/>
        <v>661617</v>
      </c>
      <c r="J42" s="194">
        <f t="shared" si="6"/>
        <v>2169111.38</v>
      </c>
      <c r="K42" s="194">
        <f t="shared" si="6"/>
        <v>2253348</v>
      </c>
      <c r="L42" s="194">
        <f t="shared" si="6"/>
        <v>10226826.65</v>
      </c>
      <c r="M42" s="194">
        <f t="shared" si="6"/>
        <v>2992270</v>
      </c>
      <c r="N42" s="194">
        <f t="shared" si="6"/>
        <v>13941937.4108599</v>
      </c>
      <c r="O42" s="152">
        <f>N42+'Pri Sec_outstanding_6'!P42</f>
        <v>31256968.440132096</v>
      </c>
      <c r="P42" s="152">
        <f>'CD Ratio_3(i)'!F42</f>
        <v>31256968.600000001</v>
      </c>
      <c r="Q42" s="153">
        <f t="shared" si="1"/>
        <v>-0.15986790508031845</v>
      </c>
    </row>
    <row r="43" spans="1:17" ht="13.5" customHeight="1" x14ac:dyDescent="0.2">
      <c r="A43" s="190">
        <v>35</v>
      </c>
      <c r="B43" s="191" t="s">
        <v>46</v>
      </c>
      <c r="C43" s="191">
        <v>0</v>
      </c>
      <c r="D43" s="191">
        <v>0</v>
      </c>
      <c r="E43" s="191">
        <v>0</v>
      </c>
      <c r="F43" s="191">
        <v>0</v>
      </c>
      <c r="G43" s="191">
        <v>19</v>
      </c>
      <c r="H43" s="191">
        <v>466</v>
      </c>
      <c r="I43" s="191">
        <v>3109</v>
      </c>
      <c r="J43" s="191">
        <v>8284</v>
      </c>
      <c r="K43" s="191">
        <v>13167</v>
      </c>
      <c r="L43" s="191">
        <v>23751</v>
      </c>
      <c r="M43" s="191">
        <f t="shared" si="2"/>
        <v>16295</v>
      </c>
      <c r="N43" s="191">
        <f t="shared" si="3"/>
        <v>32501</v>
      </c>
      <c r="O43" s="152">
        <f>N43+'Pri Sec_outstanding_6'!P43</f>
        <v>310611</v>
      </c>
      <c r="P43" s="152">
        <f>'CD Ratio_3(i)'!F43</f>
        <v>310611</v>
      </c>
      <c r="Q43" s="152">
        <f t="shared" si="1"/>
        <v>0</v>
      </c>
    </row>
    <row r="44" spans="1:17" ht="13.5" customHeight="1" x14ac:dyDescent="0.2">
      <c r="A44" s="190">
        <v>36</v>
      </c>
      <c r="B44" s="191" t="s">
        <v>47</v>
      </c>
      <c r="C44" s="191">
        <v>0</v>
      </c>
      <c r="D44" s="191">
        <v>0</v>
      </c>
      <c r="E44" s="191">
        <v>0</v>
      </c>
      <c r="F44" s="191">
        <v>0</v>
      </c>
      <c r="G44" s="191">
        <v>142</v>
      </c>
      <c r="H44" s="191">
        <v>4168.62</v>
      </c>
      <c r="I44" s="191">
        <v>8494</v>
      </c>
      <c r="J44" s="191">
        <v>9800.48</v>
      </c>
      <c r="K44" s="191">
        <v>47614</v>
      </c>
      <c r="L44" s="191">
        <v>123908.32</v>
      </c>
      <c r="M44" s="191">
        <f t="shared" si="2"/>
        <v>56250</v>
      </c>
      <c r="N44" s="191">
        <f t="shared" si="3"/>
        <v>137877.42000000001</v>
      </c>
      <c r="O44" s="152">
        <f>N44+'Pri Sec_outstanding_6'!P44</f>
        <v>1193387.42</v>
      </c>
      <c r="P44" s="152">
        <f>'CD Ratio_3(i)'!F44</f>
        <v>1193387.45</v>
      </c>
      <c r="Q44" s="152">
        <f t="shared" si="1"/>
        <v>-3.0000000027939677E-2</v>
      </c>
    </row>
    <row r="45" spans="1:17" ht="13.5" customHeight="1" x14ac:dyDescent="0.2">
      <c r="A45" s="189"/>
      <c r="B45" s="194" t="s">
        <v>48</v>
      </c>
      <c r="C45" s="194">
        <f t="shared" ref="C45:N45" si="7">C44+C43</f>
        <v>0</v>
      </c>
      <c r="D45" s="194">
        <f t="shared" si="7"/>
        <v>0</v>
      </c>
      <c r="E45" s="194">
        <f t="shared" si="7"/>
        <v>0</v>
      </c>
      <c r="F45" s="194">
        <f t="shared" si="7"/>
        <v>0</v>
      </c>
      <c r="G45" s="194">
        <f t="shared" si="7"/>
        <v>161</v>
      </c>
      <c r="H45" s="194">
        <f t="shared" si="7"/>
        <v>4634.62</v>
      </c>
      <c r="I45" s="194">
        <f t="shared" si="7"/>
        <v>11603</v>
      </c>
      <c r="J45" s="194">
        <f t="shared" si="7"/>
        <v>18084.48</v>
      </c>
      <c r="K45" s="194">
        <f t="shared" si="7"/>
        <v>60781</v>
      </c>
      <c r="L45" s="194">
        <f t="shared" si="7"/>
        <v>147659.32</v>
      </c>
      <c r="M45" s="194">
        <f t="shared" si="7"/>
        <v>72545</v>
      </c>
      <c r="N45" s="194">
        <f t="shared" si="7"/>
        <v>170378.42</v>
      </c>
      <c r="O45" s="152">
        <f>N45+'Pri Sec_outstanding_6'!P45</f>
        <v>1503998.42</v>
      </c>
      <c r="P45" s="152">
        <f>'CD Ratio_3(i)'!F45</f>
        <v>1503998.45</v>
      </c>
      <c r="Q45" s="152">
        <f t="shared" si="1"/>
        <v>-3.0000000027939677E-2</v>
      </c>
    </row>
    <row r="46" spans="1:17" ht="13.5" customHeight="1" x14ac:dyDescent="0.2">
      <c r="A46" s="190">
        <v>37</v>
      </c>
      <c r="B46" s="191" t="s">
        <v>49</v>
      </c>
      <c r="C46" s="191">
        <v>0</v>
      </c>
      <c r="D46" s="191">
        <v>0</v>
      </c>
      <c r="E46" s="191">
        <v>0</v>
      </c>
      <c r="F46" s="191">
        <v>0</v>
      </c>
      <c r="G46" s="191">
        <v>0</v>
      </c>
      <c r="H46" s="191">
        <v>0</v>
      </c>
      <c r="I46" s="191">
        <v>3902</v>
      </c>
      <c r="J46" s="191">
        <v>4406</v>
      </c>
      <c r="K46" s="191">
        <v>0</v>
      </c>
      <c r="L46" s="191">
        <v>105282</v>
      </c>
      <c r="M46" s="191">
        <f t="shared" si="2"/>
        <v>3902</v>
      </c>
      <c r="N46" s="191">
        <f t="shared" si="3"/>
        <v>109688</v>
      </c>
      <c r="O46" s="152">
        <f>N46+'Pri Sec_outstanding_6'!P46</f>
        <v>4061906</v>
      </c>
      <c r="P46" s="152">
        <f>'CD Ratio_3(i)'!F46</f>
        <v>4061906</v>
      </c>
      <c r="Q46" s="152">
        <f t="shared" si="1"/>
        <v>0</v>
      </c>
    </row>
    <row r="47" spans="1:17" ht="13.5" customHeight="1" x14ac:dyDescent="0.2">
      <c r="A47" s="189"/>
      <c r="B47" s="194" t="s">
        <v>50</v>
      </c>
      <c r="C47" s="194">
        <f t="shared" ref="C47:N47" si="8">C46</f>
        <v>0</v>
      </c>
      <c r="D47" s="194">
        <f t="shared" si="8"/>
        <v>0</v>
      </c>
      <c r="E47" s="194">
        <f t="shared" si="8"/>
        <v>0</v>
      </c>
      <c r="F47" s="194">
        <f t="shared" si="8"/>
        <v>0</v>
      </c>
      <c r="G47" s="194">
        <f t="shared" si="8"/>
        <v>0</v>
      </c>
      <c r="H47" s="194">
        <f t="shared" si="8"/>
        <v>0</v>
      </c>
      <c r="I47" s="194">
        <f t="shared" si="8"/>
        <v>3902</v>
      </c>
      <c r="J47" s="194">
        <f t="shared" si="8"/>
        <v>4406</v>
      </c>
      <c r="K47" s="194">
        <f t="shared" si="8"/>
        <v>0</v>
      </c>
      <c r="L47" s="194">
        <f t="shared" si="8"/>
        <v>105282</v>
      </c>
      <c r="M47" s="194">
        <f t="shared" si="8"/>
        <v>3902</v>
      </c>
      <c r="N47" s="194">
        <f t="shared" si="8"/>
        <v>109688</v>
      </c>
      <c r="O47" s="152">
        <f>N47+'Pri Sec_outstanding_6'!P47</f>
        <v>4061906</v>
      </c>
      <c r="P47" s="152">
        <f>'CD Ratio_3(i)'!F47</f>
        <v>4061906</v>
      </c>
      <c r="Q47" s="153">
        <f t="shared" si="1"/>
        <v>0</v>
      </c>
    </row>
    <row r="48" spans="1:17" ht="13.5" customHeight="1" x14ac:dyDescent="0.2">
      <c r="A48" s="190">
        <v>38</v>
      </c>
      <c r="B48" s="191" t="s">
        <v>51</v>
      </c>
      <c r="C48" s="191">
        <v>0</v>
      </c>
      <c r="D48" s="191">
        <v>0</v>
      </c>
      <c r="E48" s="191">
        <v>0</v>
      </c>
      <c r="F48" s="191">
        <v>0</v>
      </c>
      <c r="G48" s="191">
        <v>670</v>
      </c>
      <c r="H48" s="191">
        <v>10109.33</v>
      </c>
      <c r="I48" s="191">
        <v>2739</v>
      </c>
      <c r="J48" s="191">
        <v>2528.5100000000002</v>
      </c>
      <c r="K48" s="191">
        <v>39054</v>
      </c>
      <c r="L48" s="191">
        <v>78502.45</v>
      </c>
      <c r="M48" s="191">
        <f t="shared" si="2"/>
        <v>42463</v>
      </c>
      <c r="N48" s="191">
        <f t="shared" si="3"/>
        <v>91140.29</v>
      </c>
      <c r="O48" s="152">
        <f>N48+'Pri Sec_outstanding_6'!P48</f>
        <v>684270.24</v>
      </c>
      <c r="P48" s="152">
        <f>'CD Ratio_3(i)'!F48</f>
        <v>684270.23</v>
      </c>
      <c r="Q48" s="152">
        <f t="shared" si="1"/>
        <v>1.0000000009313226E-2</v>
      </c>
    </row>
    <row r="49" spans="1:17" ht="13.5" customHeight="1" x14ac:dyDescent="0.2">
      <c r="A49" s="190">
        <v>39</v>
      </c>
      <c r="B49" s="191" t="s">
        <v>52</v>
      </c>
      <c r="C49" s="191">
        <v>0</v>
      </c>
      <c r="D49" s="191">
        <v>0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3688</v>
      </c>
      <c r="L49" s="191">
        <v>13225</v>
      </c>
      <c r="M49" s="191">
        <f t="shared" si="2"/>
        <v>3688</v>
      </c>
      <c r="N49" s="191">
        <f t="shared" si="3"/>
        <v>13225</v>
      </c>
      <c r="O49" s="152">
        <f>N49+'Pri Sec_outstanding_6'!P49</f>
        <v>58663</v>
      </c>
      <c r="P49" s="152">
        <f>'CD Ratio_3(i)'!F49</f>
        <v>58663</v>
      </c>
      <c r="Q49" s="152">
        <f t="shared" si="1"/>
        <v>0</v>
      </c>
    </row>
    <row r="50" spans="1:17" ht="13.5" customHeight="1" x14ac:dyDescent="0.2">
      <c r="A50" s="190">
        <v>40</v>
      </c>
      <c r="B50" s="191" t="s">
        <v>53</v>
      </c>
      <c r="C50" s="191">
        <v>0</v>
      </c>
      <c r="D50" s="191">
        <v>0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1273</v>
      </c>
      <c r="L50" s="191">
        <v>1652.44</v>
      </c>
      <c r="M50" s="191">
        <f t="shared" si="2"/>
        <v>1273</v>
      </c>
      <c r="N50" s="191">
        <f t="shared" si="3"/>
        <v>1652.44</v>
      </c>
      <c r="O50" s="152">
        <f>N50+'Pri Sec_outstanding_6'!P50</f>
        <v>81563.570000000007</v>
      </c>
      <c r="P50" s="152">
        <f>'CD Ratio_3(i)'!F50</f>
        <v>81563.570000000007</v>
      </c>
      <c r="Q50" s="152">
        <f t="shared" si="1"/>
        <v>0</v>
      </c>
    </row>
    <row r="51" spans="1:17" ht="13.5" customHeight="1" x14ac:dyDescent="0.2">
      <c r="A51" s="190">
        <v>41</v>
      </c>
      <c r="B51" s="191" t="s">
        <v>54</v>
      </c>
      <c r="C51" s="191">
        <v>0</v>
      </c>
      <c r="D51" s="191">
        <v>0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258</v>
      </c>
      <c r="L51" s="191">
        <v>289.99</v>
      </c>
      <c r="M51" s="191">
        <f t="shared" si="2"/>
        <v>258</v>
      </c>
      <c r="N51" s="191">
        <f t="shared" si="3"/>
        <v>289.99</v>
      </c>
      <c r="O51" s="152">
        <f>N51+'Pri Sec_outstanding_6'!P51</f>
        <v>63229.609999999993</v>
      </c>
      <c r="P51" s="152">
        <f>'CD Ratio_3(i)'!F51</f>
        <v>63229.62</v>
      </c>
      <c r="Q51" s="152">
        <f t="shared" si="1"/>
        <v>-1.0000000009313226E-2</v>
      </c>
    </row>
    <row r="52" spans="1:17" ht="13.5" customHeight="1" x14ac:dyDescent="0.2">
      <c r="A52" s="190">
        <v>42</v>
      </c>
      <c r="B52" s="191" t="s">
        <v>55</v>
      </c>
      <c r="C52" s="191">
        <v>0</v>
      </c>
      <c r="D52" s="191">
        <v>0</v>
      </c>
      <c r="E52" s="191">
        <v>0</v>
      </c>
      <c r="F52" s="191">
        <v>0</v>
      </c>
      <c r="G52" s="191">
        <v>256</v>
      </c>
      <c r="H52" s="191">
        <v>4134</v>
      </c>
      <c r="I52" s="191">
        <v>0</v>
      </c>
      <c r="J52" s="191">
        <v>0</v>
      </c>
      <c r="K52" s="191">
        <v>10144</v>
      </c>
      <c r="L52" s="191">
        <v>9343</v>
      </c>
      <c r="M52" s="191">
        <f t="shared" si="2"/>
        <v>10400</v>
      </c>
      <c r="N52" s="191">
        <f t="shared" si="3"/>
        <v>13477</v>
      </c>
      <c r="O52" s="152">
        <f>N52+'Pri Sec_outstanding_6'!P52</f>
        <v>101428</v>
      </c>
      <c r="P52" s="152">
        <f>'CD Ratio_3(i)'!F52</f>
        <v>101428</v>
      </c>
      <c r="Q52" s="152">
        <f t="shared" si="1"/>
        <v>0</v>
      </c>
    </row>
    <row r="53" spans="1:17" ht="13.5" customHeight="1" x14ac:dyDescent="0.2">
      <c r="A53" s="190">
        <v>43</v>
      </c>
      <c r="B53" s="191" t="s">
        <v>56</v>
      </c>
      <c r="C53" s="191">
        <v>53</v>
      </c>
      <c r="D53" s="191">
        <v>699.8</v>
      </c>
      <c r="E53" s="191">
        <v>0</v>
      </c>
      <c r="F53" s="191">
        <v>0</v>
      </c>
      <c r="G53" s="191">
        <v>107</v>
      </c>
      <c r="H53" s="191">
        <v>1718.22</v>
      </c>
      <c r="I53" s="191">
        <v>332</v>
      </c>
      <c r="J53" s="191">
        <v>921.93</v>
      </c>
      <c r="K53" s="191">
        <v>10600</v>
      </c>
      <c r="L53" s="191">
        <v>2852</v>
      </c>
      <c r="M53" s="191">
        <f t="shared" si="2"/>
        <v>11092</v>
      </c>
      <c r="N53" s="191">
        <f t="shared" si="3"/>
        <v>6191.95</v>
      </c>
      <c r="O53" s="152">
        <f>N53+'Pri Sec_outstanding_6'!P53</f>
        <v>31744.570000000003</v>
      </c>
      <c r="P53" s="152">
        <f>'CD Ratio_3(i)'!F53</f>
        <v>31744.02</v>
      </c>
      <c r="Q53" s="152">
        <f t="shared" si="1"/>
        <v>0.55000000000291038</v>
      </c>
    </row>
    <row r="54" spans="1:17" ht="13.5" customHeight="1" x14ac:dyDescent="0.2">
      <c r="A54" s="190">
        <v>44</v>
      </c>
      <c r="B54" s="191" t="s">
        <v>57</v>
      </c>
      <c r="C54" s="191">
        <v>0</v>
      </c>
      <c r="D54" s="191">
        <v>0</v>
      </c>
      <c r="E54" s="191">
        <v>0</v>
      </c>
      <c r="F54" s="191">
        <v>0</v>
      </c>
      <c r="G54" s="191">
        <v>89</v>
      </c>
      <c r="H54" s="191">
        <v>559.37</v>
      </c>
      <c r="I54" s="191">
        <v>213</v>
      </c>
      <c r="J54" s="191">
        <v>367.5</v>
      </c>
      <c r="K54" s="191">
        <v>2498</v>
      </c>
      <c r="L54" s="191">
        <v>2939.32</v>
      </c>
      <c r="M54" s="191">
        <f t="shared" si="2"/>
        <v>2800</v>
      </c>
      <c r="N54" s="191">
        <f t="shared" si="3"/>
        <v>3866.19</v>
      </c>
      <c r="O54" s="152">
        <f>N54+'Pri Sec_outstanding_6'!P54</f>
        <v>25569.16</v>
      </c>
      <c r="P54" s="152">
        <f>'CD Ratio_3(i)'!F54</f>
        <v>25569.16</v>
      </c>
      <c r="Q54" s="152">
        <f t="shared" si="1"/>
        <v>0</v>
      </c>
    </row>
    <row r="55" spans="1:17" ht="13.5" customHeight="1" x14ac:dyDescent="0.2">
      <c r="A55" s="190">
        <v>45</v>
      </c>
      <c r="B55" s="191" t="s">
        <v>58</v>
      </c>
      <c r="C55" s="191">
        <v>0</v>
      </c>
      <c r="D55" s="191">
        <v>0</v>
      </c>
      <c r="E55" s="191">
        <v>0</v>
      </c>
      <c r="F55" s="191">
        <v>0</v>
      </c>
      <c r="G55" s="191">
        <v>2</v>
      </c>
      <c r="H55" s="191">
        <v>23</v>
      </c>
      <c r="I55" s="191">
        <v>0</v>
      </c>
      <c r="J55" s="191">
        <v>0</v>
      </c>
      <c r="K55" s="191">
        <v>51</v>
      </c>
      <c r="L55" s="191">
        <v>380</v>
      </c>
      <c r="M55" s="191">
        <f t="shared" si="2"/>
        <v>53</v>
      </c>
      <c r="N55" s="191">
        <f t="shared" si="3"/>
        <v>403</v>
      </c>
      <c r="O55" s="152">
        <f>N55+'Pri Sec_outstanding_6'!P55</f>
        <v>35118</v>
      </c>
      <c r="P55" s="152">
        <f>'CD Ratio_3(i)'!F55</f>
        <v>35118</v>
      </c>
      <c r="Q55" s="152">
        <f t="shared" si="1"/>
        <v>0</v>
      </c>
    </row>
    <row r="56" spans="1:17" ht="13.5" customHeight="1" x14ac:dyDescent="0.2">
      <c r="A56" s="189"/>
      <c r="B56" s="194" t="s">
        <v>59</v>
      </c>
      <c r="C56" s="194">
        <f t="shared" ref="C56:N56" si="9">SUM(C48:C55)</f>
        <v>53</v>
      </c>
      <c r="D56" s="194">
        <f t="shared" si="9"/>
        <v>699.8</v>
      </c>
      <c r="E56" s="194">
        <f t="shared" si="9"/>
        <v>0</v>
      </c>
      <c r="F56" s="194">
        <f t="shared" si="9"/>
        <v>0</v>
      </c>
      <c r="G56" s="194">
        <f t="shared" si="9"/>
        <v>1124</v>
      </c>
      <c r="H56" s="194">
        <f t="shared" si="9"/>
        <v>16543.919999999998</v>
      </c>
      <c r="I56" s="194">
        <f t="shared" si="9"/>
        <v>3284</v>
      </c>
      <c r="J56" s="194">
        <f t="shared" si="9"/>
        <v>3817.94</v>
      </c>
      <c r="K56" s="194">
        <f t="shared" si="9"/>
        <v>67566</v>
      </c>
      <c r="L56" s="194">
        <f t="shared" si="9"/>
        <v>109184.20000000001</v>
      </c>
      <c r="M56" s="194">
        <f t="shared" si="9"/>
        <v>72027</v>
      </c>
      <c r="N56" s="194">
        <f t="shared" si="9"/>
        <v>130245.86</v>
      </c>
      <c r="O56" s="152">
        <f>N56+'Pri Sec_outstanding_6'!P56</f>
        <v>1081586.1499999999</v>
      </c>
      <c r="P56" s="152">
        <f>'CD Ratio_3(i)'!F56</f>
        <v>1081585.6000000001</v>
      </c>
      <c r="Q56" s="153">
        <f t="shared" si="1"/>
        <v>0.54999999981373549</v>
      </c>
    </row>
    <row r="57" spans="1:17" ht="13.5" customHeight="1" x14ac:dyDescent="0.2">
      <c r="A57" s="194"/>
      <c r="B57" s="194" t="s">
        <v>7</v>
      </c>
      <c r="C57" s="194">
        <f t="shared" ref="C57:N57" si="10">C56+C47+C45+C42</f>
        <v>783</v>
      </c>
      <c r="D57" s="194">
        <f t="shared" si="10"/>
        <v>10011.890859899999</v>
      </c>
      <c r="E57" s="194">
        <f t="shared" si="10"/>
        <v>5098</v>
      </c>
      <c r="F57" s="194">
        <f t="shared" si="10"/>
        <v>53487.99</v>
      </c>
      <c r="G57" s="194">
        <f t="shared" si="10"/>
        <v>72762</v>
      </c>
      <c r="H57" s="194">
        <f t="shared" si="10"/>
        <v>1504377.84</v>
      </c>
      <c r="I57" s="194">
        <f t="shared" si="10"/>
        <v>680406</v>
      </c>
      <c r="J57" s="194">
        <f t="shared" si="10"/>
        <v>2195419.7999999998</v>
      </c>
      <c r="K57" s="194">
        <f t="shared" si="10"/>
        <v>2381695</v>
      </c>
      <c r="L57" s="194">
        <f t="shared" si="10"/>
        <v>10588952.17</v>
      </c>
      <c r="M57" s="194">
        <f t="shared" si="10"/>
        <v>3140744</v>
      </c>
      <c r="N57" s="194">
        <f t="shared" si="10"/>
        <v>14352249.690859899</v>
      </c>
      <c r="O57" s="152">
        <f>N57+'Pri Sec_outstanding_6'!P57</f>
        <v>37904459.010132097</v>
      </c>
      <c r="P57" s="152">
        <f>'CD Ratio_3(i)'!F57</f>
        <v>37904458.649999999</v>
      </c>
      <c r="Q57" s="153">
        <f t="shared" si="1"/>
        <v>0.36013209819793701</v>
      </c>
    </row>
    <row r="58" spans="1:17" ht="13.5" customHeight="1" x14ac:dyDescent="0.2">
      <c r="A58" s="152"/>
      <c r="B58" s="152"/>
      <c r="C58" s="152"/>
      <c r="D58" s="152"/>
      <c r="E58" s="152"/>
      <c r="F58" s="152"/>
      <c r="G58" s="152"/>
      <c r="H58" s="153" t="s">
        <v>62</v>
      </c>
      <c r="I58" s="152"/>
      <c r="J58" s="152"/>
      <c r="K58" s="152"/>
      <c r="L58" s="152"/>
      <c r="M58" s="152"/>
      <c r="N58" s="152"/>
      <c r="O58" s="152"/>
      <c r="P58" s="152"/>
      <c r="Q58" s="152"/>
    </row>
    <row r="59" spans="1:17" ht="13.5" customHeight="1" x14ac:dyDescent="0.2">
      <c r="A59" s="1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</row>
    <row r="60" spans="1:17" ht="13.5" customHeight="1" x14ac:dyDescent="0.2">
      <c r="A60" s="152"/>
      <c r="B60" s="152"/>
      <c r="C60" s="152"/>
      <c r="D60" s="152"/>
      <c r="E60" s="152"/>
      <c r="F60" s="152"/>
      <c r="G60" s="152"/>
      <c r="H60" s="152">
        <f>H57+'Pri Sec_outstanding_6'!H57</f>
        <v>4454470.57</v>
      </c>
      <c r="I60" s="152">
        <f>F57+'Pri Sec_outstanding_6'!F57</f>
        <v>268215.83999999997</v>
      </c>
      <c r="J60" s="152"/>
      <c r="K60" s="152"/>
      <c r="L60" s="152"/>
      <c r="M60" s="152"/>
      <c r="N60" s="152"/>
      <c r="O60" s="152"/>
      <c r="P60" s="152"/>
      <c r="Q60" s="152"/>
    </row>
    <row r="61" spans="1:17" ht="13.5" customHeight="1" x14ac:dyDescent="0.2">
      <c r="A61" s="152"/>
      <c r="B61" s="152"/>
      <c r="C61" s="152"/>
      <c r="D61" s="152"/>
      <c r="E61" s="152"/>
      <c r="F61" s="153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</row>
    <row r="62" spans="1:17" ht="13.5" customHeight="1" x14ac:dyDescent="0.2">
      <c r="A62" s="152"/>
      <c r="B62" s="152"/>
      <c r="C62" s="152"/>
      <c r="D62" s="152"/>
      <c r="E62" s="152"/>
      <c r="F62" s="152"/>
      <c r="G62" s="152"/>
      <c r="H62" s="152"/>
      <c r="I62" s="162"/>
      <c r="J62" s="152"/>
      <c r="K62" s="152"/>
      <c r="L62" s="152"/>
      <c r="M62" s="152"/>
      <c r="N62" s="152"/>
      <c r="O62" s="152"/>
      <c r="P62" s="152"/>
      <c r="Q62" s="152"/>
    </row>
    <row r="63" spans="1:17" ht="13.5" customHeight="1" x14ac:dyDescent="0.2">
      <c r="A63" s="1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</row>
    <row r="64" spans="1:17" ht="13.5" customHeight="1" x14ac:dyDescent="0.2">
      <c r="A64" s="152"/>
      <c r="B64" s="152"/>
      <c r="C64" s="152"/>
      <c r="D64" s="152"/>
      <c r="E64" s="152"/>
      <c r="F64" s="152"/>
      <c r="G64" s="162"/>
      <c r="H64" s="152"/>
      <c r="I64" s="152"/>
      <c r="J64" s="152"/>
      <c r="K64" s="152"/>
      <c r="L64" s="152"/>
      <c r="M64" s="152"/>
      <c r="N64" s="152"/>
      <c r="O64" s="152"/>
      <c r="P64" s="152"/>
      <c r="Q64" s="152"/>
    </row>
    <row r="65" spans="1:17" ht="13.5" customHeight="1" x14ac:dyDescent="0.2">
      <c r="A65" s="152"/>
      <c r="B65" s="152"/>
      <c r="C65" s="152"/>
      <c r="D65" s="152"/>
      <c r="E65" s="152"/>
      <c r="F65" s="16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</row>
    <row r="66" spans="1:17" ht="13.5" customHeight="1" x14ac:dyDescent="0.2">
      <c r="A66" s="152"/>
      <c r="B66" s="152"/>
      <c r="C66" s="152"/>
      <c r="D66" s="152"/>
      <c r="E66" s="152"/>
      <c r="F66" s="152"/>
      <c r="G66" s="152"/>
      <c r="H66" s="162"/>
      <c r="I66" s="152"/>
      <c r="J66" s="152"/>
      <c r="K66" s="152"/>
      <c r="L66" s="152"/>
      <c r="M66" s="152"/>
      <c r="N66" s="152"/>
      <c r="O66" s="152"/>
      <c r="P66" s="152"/>
      <c r="Q66" s="152"/>
    </row>
    <row r="67" spans="1:17" ht="13.5" customHeight="1" x14ac:dyDescent="0.2">
      <c r="A67" s="152"/>
      <c r="B67" s="152"/>
      <c r="C67" s="152"/>
      <c r="D67" s="152"/>
      <c r="E67" s="152"/>
      <c r="F67" s="152"/>
      <c r="G67" s="152"/>
      <c r="H67" s="162"/>
      <c r="I67" s="152"/>
      <c r="J67" s="152"/>
      <c r="K67" s="152"/>
      <c r="L67" s="152"/>
      <c r="M67" s="152"/>
      <c r="N67" s="152"/>
      <c r="O67" s="152"/>
      <c r="P67" s="152"/>
      <c r="Q67" s="152"/>
    </row>
    <row r="68" spans="1:17" ht="13.5" customHeight="1" x14ac:dyDescent="0.2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</row>
    <row r="69" spans="1:17" ht="13.5" customHeight="1" x14ac:dyDescent="0.2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</row>
    <row r="70" spans="1:17" ht="13.5" customHeight="1" x14ac:dyDescent="0.2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</row>
    <row r="71" spans="1:17" ht="13.5" customHeight="1" x14ac:dyDescent="0.2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</row>
    <row r="72" spans="1:17" ht="13.5" customHeight="1" x14ac:dyDescent="0.2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</row>
    <row r="73" spans="1:17" ht="13.5" customHeight="1" x14ac:dyDescent="0.2">
      <c r="A73" s="1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</row>
    <row r="74" spans="1:17" ht="13.5" customHeight="1" x14ac:dyDescent="0.2">
      <c r="A74" s="1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</row>
    <row r="75" spans="1:17" ht="13.5" customHeight="1" x14ac:dyDescent="0.2">
      <c r="A75" s="1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</row>
    <row r="76" spans="1:17" ht="13.5" customHeight="1" x14ac:dyDescent="0.2">
      <c r="A76" s="1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</row>
    <row r="77" spans="1:17" ht="13.5" customHeight="1" x14ac:dyDescent="0.2">
      <c r="A77" s="152"/>
      <c r="B77" s="152"/>
      <c r="C77" s="152"/>
      <c r="D77" s="152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</row>
    <row r="78" spans="1:17" ht="13.5" customHeight="1" x14ac:dyDescent="0.2">
      <c r="A78" s="152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</row>
    <row r="79" spans="1:17" ht="13.5" customHeight="1" x14ac:dyDescent="0.2">
      <c r="A79" s="152"/>
      <c r="B79" s="152"/>
      <c r="C79" s="152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</row>
    <row r="80" spans="1:17" ht="13.5" customHeight="1" x14ac:dyDescent="0.2">
      <c r="A80" s="152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</row>
    <row r="81" spans="1:17" ht="13.5" customHeight="1" x14ac:dyDescent="0.2">
      <c r="A81" s="152"/>
      <c r="B81" s="152"/>
      <c r="C81" s="152"/>
      <c r="D81" s="152"/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</row>
    <row r="82" spans="1:17" ht="13.5" customHeight="1" x14ac:dyDescent="0.2">
      <c r="A82" s="152"/>
      <c r="B82" s="152"/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</row>
    <row r="83" spans="1:17" ht="13.5" customHeight="1" x14ac:dyDescent="0.2">
      <c r="A83" s="152"/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</row>
    <row r="84" spans="1:17" ht="13.5" customHeight="1" x14ac:dyDescent="0.2">
      <c r="A84" s="152"/>
      <c r="B84" s="152"/>
      <c r="C84" s="152"/>
      <c r="D84" s="152"/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</row>
    <row r="85" spans="1:17" ht="13.5" customHeight="1" x14ac:dyDescent="0.2">
      <c r="A85" s="152"/>
      <c r="B85" s="152"/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</row>
    <row r="86" spans="1:17" ht="13.5" customHeight="1" x14ac:dyDescent="0.2">
      <c r="A86" s="152"/>
      <c r="B86" s="152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</row>
    <row r="87" spans="1:17" ht="13.5" customHeight="1" x14ac:dyDescent="0.2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</row>
    <row r="88" spans="1:17" ht="13.5" customHeight="1" x14ac:dyDescent="0.2">
      <c r="A88" s="152"/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</row>
    <row r="89" spans="1:17" ht="13.5" customHeight="1" x14ac:dyDescent="0.2">
      <c r="A89" s="152"/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</row>
    <row r="90" spans="1:17" ht="13.5" customHeight="1" x14ac:dyDescent="0.2">
      <c r="A90" s="152"/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</row>
    <row r="91" spans="1:17" ht="13.5" customHeight="1" x14ac:dyDescent="0.2">
      <c r="A91" s="152"/>
      <c r="B91" s="152"/>
      <c r="C91" s="152"/>
      <c r="D91" s="152"/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</row>
    <row r="92" spans="1:17" ht="13.5" customHeight="1" x14ac:dyDescent="0.2">
      <c r="A92" s="152"/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</row>
    <row r="93" spans="1:17" ht="13.5" customHeight="1" x14ac:dyDescent="0.2">
      <c r="A93" s="152"/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</row>
    <row r="94" spans="1:17" ht="13.5" customHeight="1" x14ac:dyDescent="0.2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</row>
    <row r="95" spans="1:17" ht="13.5" customHeight="1" x14ac:dyDescent="0.2">
      <c r="A95" s="152"/>
      <c r="B95" s="152"/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</row>
    <row r="96" spans="1:17" ht="13.5" customHeight="1" x14ac:dyDescent="0.2">
      <c r="A96" s="152"/>
      <c r="B96" s="152"/>
      <c r="C96" s="152"/>
      <c r="D96" s="152"/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</row>
    <row r="97" spans="1:17" ht="13.5" customHeight="1" x14ac:dyDescent="0.2">
      <c r="A97" s="152"/>
      <c r="B97" s="152"/>
      <c r="C97" s="152"/>
      <c r="D97" s="152"/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</row>
    <row r="98" spans="1:17" ht="13.5" customHeight="1" x14ac:dyDescent="0.2">
      <c r="A98" s="152"/>
      <c r="B98" s="152"/>
      <c r="C98" s="152"/>
      <c r="D98" s="152"/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</row>
    <row r="99" spans="1:17" ht="13.5" customHeight="1" x14ac:dyDescent="0.2">
      <c r="A99" s="152"/>
      <c r="B99" s="152"/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</row>
    <row r="100" spans="1:17" ht="13.5" customHeight="1" x14ac:dyDescent="0.2">
      <c r="A100" s="152"/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</row>
  </sheetData>
  <mergeCells count="10">
    <mergeCell ref="E3:F4"/>
    <mergeCell ref="G3:H4"/>
    <mergeCell ref="I3:J4"/>
    <mergeCell ref="K3:L4"/>
    <mergeCell ref="A1:N1"/>
    <mergeCell ref="A2:A5"/>
    <mergeCell ref="B2:B5"/>
    <mergeCell ref="C2:N2"/>
    <mergeCell ref="C3:D4"/>
    <mergeCell ref="M3:N4"/>
  </mergeCells>
  <pageMargins left="0.94488188976377963" right="0.19685039370078741" top="0.98425196850393704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27</vt:i4>
      </vt:variant>
    </vt:vector>
  </HeadingPairs>
  <TitlesOfParts>
    <vt:vector size="63" baseType="lpstr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Aadh_Auh_31</vt:lpstr>
      <vt:lpstr>Aadhaar Auth_31</vt:lpstr>
      <vt:lpstr>Sheet1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'Pri Sec_outstanding_6'!Print_Area</vt:lpstr>
      <vt:lpstr>SCST_Disb_23!Print_Area</vt:lpstr>
      <vt:lpstr>SCST_OS_22!Print_Area</vt:lpstr>
      <vt:lpstr>SHGs_19!Print_Area</vt:lpstr>
      <vt:lpstr>'Weaker Sec_7'!Print_Area</vt:lpstr>
      <vt:lpstr>Women_24!Print_Area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SHUBHAM MISHRA</dc:creator>
  <cp:lastModifiedBy>SHUBAM MISHRA</cp:lastModifiedBy>
  <cp:lastPrinted>2022-02-19T09:42:00Z</cp:lastPrinted>
  <dcterms:created xsi:type="dcterms:W3CDTF">2015-10-29T06:25:08Z</dcterms:created>
  <dcterms:modified xsi:type="dcterms:W3CDTF">2022-04-05T14:18:54Z</dcterms:modified>
</cp:coreProperties>
</file>