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anch ATM_1" sheetId="1" r:id="rId4"/>
    <sheet state="visible" name="CD Ratio_2" sheetId="2" r:id="rId5"/>
    <sheet state="visible" name="CD Ratio_3(i)" sheetId="3" r:id="rId6"/>
    <sheet state="visible" name="CD Ratio_3(ii)Dist" sheetId="4" r:id="rId7"/>
    <sheet state="visible" name="OutstandingAgri_4" sheetId="5" r:id="rId8"/>
    <sheet state="visible" name="MSMEoutstanding_5" sheetId="6" r:id="rId9"/>
    <sheet state="visible" name="Pri Sec_outstanding_6" sheetId="7" r:id="rId10"/>
    <sheet state="visible" name="Weaker Sec_7" sheetId="8" r:id="rId11"/>
    <sheet state="visible" name="NPS_OS_8" sheetId="9" r:id="rId12"/>
    <sheet state="visible" name="ACP_Agri_9(i)" sheetId="10" r:id="rId13"/>
    <sheet state="visible" name="ACP_Agri_9(ii)" sheetId="11" r:id="rId14"/>
    <sheet state="visible" name="ACP_MSME_10" sheetId="12" r:id="rId15"/>
    <sheet state="visible" name="ACP_PS_11(i)" sheetId="13" r:id="rId16"/>
    <sheet state="visible" name="ACP_PS_11(ii)" sheetId="14" r:id="rId17"/>
    <sheet state="visible" name="ACP_NPS_12" sheetId="15" r:id="rId18"/>
    <sheet state="visible" name="NPA_13" sheetId="16" r:id="rId19"/>
    <sheet state="visible" name="NPA_PS_14" sheetId="17" r:id="rId20"/>
    <sheet state="visible" name="NPA_NPS_15" sheetId="18" r:id="rId21"/>
    <sheet state="visible" name="NPA_Govt. Sch16" sheetId="19" r:id="rId22"/>
    <sheet state="visible" name="KCC_17" sheetId="20" r:id="rId23"/>
    <sheet state="visible" name="Education Loan_18" sheetId="21" r:id="rId24"/>
    <sheet state="visible" name="SHGs_19" sheetId="22" r:id="rId25"/>
    <sheet state="hidden" name="Restructured Acs_33" sheetId="23" r:id="rId26"/>
    <sheet state="visible" name="Minority_OS_20" sheetId="24" r:id="rId27"/>
    <sheet state="visible" name="Minority_Disb_21" sheetId="25" r:id="rId28"/>
    <sheet state="visible" name="SCST_OS_22" sheetId="26" r:id="rId29"/>
    <sheet state="visible" name="SCST_Disb_23" sheetId="27" r:id="rId30"/>
    <sheet state="visible" name="Women_24" sheetId="28" r:id="rId31"/>
    <sheet state="hidden" name="PMJDY_25" sheetId="29" r:id="rId32"/>
    <sheet state="hidden" name="RSETIs_26" sheetId="30" r:id="rId33"/>
    <sheet state="hidden" name="MUDRA_27" sheetId="31" r:id="rId34"/>
    <sheet state="hidden" name="SUI_28_Dist." sheetId="32" r:id="rId35"/>
    <sheet state="hidden" name="PMAY_29" sheetId="33" r:id="rId36"/>
    <sheet state="hidden" name="Aadh_Auh_31" sheetId="34" r:id="rId37"/>
    <sheet state="hidden" name="Aadhaar Auth_31" sheetId="35" r:id="rId38"/>
    <sheet state="hidden" name="Sheet1" sheetId="36" r:id="rId39"/>
  </sheets>
  <definedNames>
    <definedName name="CompanyName">#REF!</definedName>
    <definedName name="CustomerLookup">#REF!</definedName>
    <definedName name="Invoice_No">#REF!</definedName>
    <definedName name="rngInvoice">#REF!</definedName>
    <definedName hidden="1" localSheetId="1" name="_xlnm._FilterDatabase">'CD Ratio_2'!$F$5:$H$54</definedName>
    <definedName hidden="1" localSheetId="2" name="_xlnm._FilterDatabase">'CD Ratio_3(i)'!$C$5:$J$54</definedName>
    <definedName hidden="1" localSheetId="3" name="_xlnm._FilterDatabase">'CD Ratio_3(ii)Dist'!$A$3:$E$56</definedName>
    <definedName hidden="1" localSheetId="4" name="_xlnm._FilterDatabase">OutstandingAgri_4!$C$5:$L$47</definedName>
    <definedName hidden="1" localSheetId="5" name="_xlnm._FilterDatabase">MSMEoutstanding_5!$C$5:$N$48</definedName>
    <definedName hidden="1" localSheetId="6" name="_xlnm._FilterDatabase">'Pri Sec_outstanding_6'!$C$5:$P$52</definedName>
    <definedName hidden="1" localSheetId="9" name="_xlnm._FilterDatabase">'ACP_Agri_9(i)'!$H$5:$K$51</definedName>
    <definedName hidden="1" localSheetId="10" name="_xlnm._FilterDatabase">'ACP_Agri_9(ii)'!$M$5:$P$56</definedName>
    <definedName hidden="1" localSheetId="11" name="_xlnm._FilterDatabase">ACP_MSME_10!$C$5:$P$56</definedName>
    <definedName hidden="1" localSheetId="13" name="_xlnm._FilterDatabase">'ACP_PS_11(ii)'!$S$5:$T$56</definedName>
  </definedNames>
  <calcPr/>
</workbook>
</file>

<file path=xl/sharedStrings.xml><?xml version="1.0" encoding="utf-8"?>
<sst xmlns="http://schemas.openxmlformats.org/spreadsheetml/2006/main" count="3225" uniqueCount="1059">
  <si>
    <t>Bank wise Position of Branches/ATM as on 31.12.2022</t>
  </si>
  <si>
    <t>SLBC Madhya Pradesh Convenor: Central Bank of India    TABLE: 1</t>
  </si>
  <si>
    <t>Numbers</t>
  </si>
  <si>
    <t>Sr.</t>
  </si>
  <si>
    <t>BANKS</t>
  </si>
  <si>
    <t>RURAL</t>
  </si>
  <si>
    <t>SEMI URBAN</t>
  </si>
  <si>
    <t>URBAN</t>
  </si>
  <si>
    <t>TOTAL</t>
  </si>
  <si>
    <t>ATMS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</si>
  <si>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</si>
  <si>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</si>
  <si>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</si>
  <si>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</si>
  <si>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</si>
  <si>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</si>
  <si>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</si>
  <si>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</si>
  <si>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</si>
  <si>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</si>
  <si>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</si>
  <si>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</si>
  <si>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PSBs - SUB TOTAL</t>
  </si>
  <si>
    <t>Axis Bank</t>
  </si>
  <si>
    <t>Bandhan Bank</t>
  </si>
  <si>
    <t>Catholic Syrian Bank</t>
  </si>
  <si>
    <t>City Union Bank</t>
  </si>
  <si>
    <t>Development Credit Bank</t>
  </si>
  <si>
    <t>Dhan Lakshmi Bank</t>
  </si>
  <si>
    <t>Federal Bank Ltd.</t>
  </si>
  <si>
    <t>HDFC Bank</t>
  </si>
  <si>
    <t>ICICI Bank</t>
  </si>
  <si>
    <t>IDBI Bank</t>
  </si>
  <si>
    <t>IDFC First Bank</t>
  </si>
  <si>
    <t>Indusind Bank Limited</t>
  </si>
  <si>
    <t>Jammu and Kashmir Bank</t>
  </si>
  <si>
    <t>Karnataka Bank Limited</t>
  </si>
  <si>
    <t>Karur Vysya Bank Ltd.</t>
  </si>
  <si>
    <t>Kotak Mahindra Bank</t>
  </si>
  <si>
    <t>Lakshmi Vilas Bank</t>
  </si>
  <si>
    <t>Ratnakar Bank Ltd. (RBL)</t>
  </si>
  <si>
    <t>South Indian bank</t>
  </si>
  <si>
    <t>Tamilnadu Mercantile Bank</t>
  </si>
  <si>
    <t>Yes Bank</t>
  </si>
  <si>
    <t>PRIVATE BANK SUB TOTAL</t>
  </si>
  <si>
    <t>COMMERCIAL BANKS SUB TOTAL</t>
  </si>
  <si>
    <t>MGB</t>
  </si>
  <si>
    <t>MPGB</t>
  </si>
  <si>
    <t>RRBs - SUB TOTAL</t>
  </si>
  <si>
    <t>DCCB &amp; Apex Bank</t>
  </si>
  <si>
    <t>CO-OPERATIVE BANK - SUB TOTAL</t>
  </si>
  <si>
    <t>AU Small Finance Bank</t>
  </si>
  <si>
    <t>Equitas Small Finance Bank</t>
  </si>
  <si>
    <t>ESAF</t>
  </si>
  <si>
    <t>Fincare Small Finance Bank</t>
  </si>
  <si>
    <t>Jana Small Finance Bank</t>
  </si>
  <si>
    <t>Suryoday Small Finance Bank</t>
  </si>
  <si>
    <t>Ujjivan Small Finance Bank</t>
  </si>
  <si>
    <t>Utkarsh Small Finance Bank</t>
  </si>
  <si>
    <t>SMALL FINANCE BANK SUB TOTAL</t>
  </si>
  <si>
    <t>INDIA POST PAYMENT BANK</t>
  </si>
  <si>
    <t>PAYMENT BANK - SUB TOTAL</t>
  </si>
  <si>
    <t>Page-</t>
  </si>
  <si>
    <t>CENTRE WISE DEPOSITS, ADVANCES AND C.D.RATIO  31.12.2022</t>
  </si>
  <si>
    <t>SLBC, Madhya Pradesh  Convenor: Central Bank of India</t>
  </si>
  <si>
    <t>[Amt. in lacs]</t>
  </si>
  <si>
    <t>TABLE-2</t>
  </si>
  <si>
    <t>DEPOSIT</t>
  </si>
  <si>
    <t>ADVANCES</t>
  </si>
  <si>
    <t>C.D RATIO</t>
  </si>
  <si>
    <t>Rural</t>
  </si>
  <si>
    <t>Semi-Urban</t>
  </si>
  <si>
    <t>Urban &amp; Metro</t>
  </si>
  <si>
    <t>South Indian Bank</t>
  </si>
  <si>
    <t>Standard Chartered Bank</t>
  </si>
  <si>
    <t>BANKWISE TOTAL DEPOSITS, ADVANCES AND C.D.RATIO  As on 31.12.2022</t>
  </si>
  <si>
    <t>SLBC, Madhya Pradesh Convenor-Central Bank of India</t>
  </si>
  <si>
    <t>TABLE: 3(i)</t>
  </si>
  <si>
    <t>SR</t>
  </si>
  <si>
    <t>DEPOSITS</t>
  </si>
  <si>
    <t>Difference</t>
  </si>
  <si>
    <t>Previous Quarter 30.09.2022</t>
  </si>
  <si>
    <t>Current Quarter 31.12.2022</t>
  </si>
  <si>
    <t>Credit as per place of Utilization DEC-22</t>
  </si>
  <si>
    <t>Including Cr. as per place of utilization 31.12.2022</t>
  </si>
  <si>
    <t>Dep</t>
  </si>
  <si>
    <t>Adv</t>
  </si>
  <si>
    <t>CREDIT DEPOSIT RATIO (DISTRICT WISE) AS ON Dec 31, 2022</t>
  </si>
  <si>
    <t xml:space="preserve">Amount in lakh </t>
  </si>
  <si>
    <t>District Name</t>
  </si>
  <si>
    <t>Deposits</t>
  </si>
  <si>
    <t>Advancs</t>
  </si>
  <si>
    <t>CD Ratio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</si>
  <si>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</si>
  <si>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</si>
  <si>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</si>
  <si>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</si>
  <si>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</si>
  <si>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</si>
  <si>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</si>
  <si>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</si>
  <si>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</si>
  <si>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</si>
  <si>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</si>
  <si>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</si>
  <si>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</si>
  <si>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</si>
  <si>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</si>
  <si>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</si>
  <si>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</si>
  <si>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</si>
  <si>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</si>
  <si>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</si>
  <si>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</si>
  <si>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</si>
  <si>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</si>
  <si>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</si>
  <si>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</si>
  <si>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East Nimar</t>
  </si>
  <si>
    <t>Khargone</t>
  </si>
  <si>
    <t>Mandla</t>
  </si>
  <si>
    <t>Mandsaur</t>
  </si>
  <si>
    <t>Morena</t>
  </si>
  <si>
    <t>Narsinghpur</t>
  </si>
  <si>
    <t>Neemuch</t>
  </si>
  <si>
    <t>Niwadi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</si>
  <si>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</si>
  <si>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</si>
  <si>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</si>
  <si>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</si>
  <si>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</si>
  <si>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</si>
  <si>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</si>
  <si>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</si>
  <si>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</si>
  <si>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</si>
  <si>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</si>
  <si>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Sheopurkalan</t>
  </si>
  <si>
    <t>Shivpuri</t>
  </si>
  <si>
    <t>Sidhi</t>
  </si>
  <si>
    <t>Singrauli</t>
  </si>
  <si>
    <t>Tikamgarh</t>
  </si>
  <si>
    <t>Ujjain</t>
  </si>
  <si>
    <t>Umariya</t>
  </si>
  <si>
    <t>Vidisha</t>
  </si>
  <si>
    <t>Total</t>
  </si>
  <si>
    <t>AGRICULTURE LOANS OUTSTANDING AS ON 31.12.2022</t>
  </si>
  <si>
    <t>Amt. in Lakhs</t>
  </si>
  <si>
    <t>No. in actual</t>
  </si>
  <si>
    <t>TABLE: 4</t>
  </si>
  <si>
    <t>Banks</t>
  </si>
  <si>
    <t>Outstanding at the end of  quarter 31.12.2022</t>
  </si>
  <si>
    <t>% of Agri adv. to total credit</t>
  </si>
  <si>
    <t>Farm Credit</t>
  </si>
  <si>
    <t>Out of Farm Credit total Crop Loans</t>
  </si>
  <si>
    <t>Agri Infrastructure</t>
  </si>
  <si>
    <t>Ancillary Activities</t>
  </si>
  <si>
    <t>Total Agri</t>
  </si>
  <si>
    <t>No.</t>
  </si>
  <si>
    <t>Amt.</t>
  </si>
  <si>
    <t>MSME  (PRIORITY SECTOR) OUTSTANDING AS ON 31.12.2022</t>
  </si>
  <si>
    <t>Amt. in Lakh</t>
  </si>
  <si>
    <t>TABLE:5</t>
  </si>
  <si>
    <t>% of Micro credit to total advances</t>
  </si>
  <si>
    <t>Micro</t>
  </si>
  <si>
    <t>Small</t>
  </si>
  <si>
    <t>Medium</t>
  </si>
  <si>
    <t>KVIC</t>
  </si>
  <si>
    <t>Other MSME</t>
  </si>
  <si>
    <t>No</t>
  </si>
  <si>
    <t>Amt</t>
  </si>
  <si>
    <t>PRIORITY SECTOR  OUTSTANDING AS ON 31.12.2022</t>
  </si>
  <si>
    <t>Number in Actual</t>
  </si>
  <si>
    <t>TABLE:6</t>
  </si>
  <si>
    <t>Outstanding at the end of quarter 31.12.2022</t>
  </si>
  <si>
    <t>% of Total Pri Sec loans to total advances</t>
  </si>
  <si>
    <t>Export Credit</t>
  </si>
  <si>
    <t>Education</t>
  </si>
  <si>
    <t>Housing</t>
  </si>
  <si>
    <t>Social Infra</t>
  </si>
  <si>
    <t>Renewable Energy</t>
  </si>
  <si>
    <t>Others</t>
  </si>
  <si>
    <t>Total Priority Sector</t>
  </si>
  <si>
    <t>PRIVATE BANK - SUB TOTAL</t>
  </si>
  <si>
    <t>ADVANCES TO WEAKER SECTION OUTSTANDING AS ON 31.12.2022</t>
  </si>
  <si>
    <t>TABLE:7</t>
  </si>
  <si>
    <t>Outstanding at the end of the quarter 31.12.2022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</si>
  <si>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</si>
  <si>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</si>
  <si>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</si>
  <si>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</si>
  <si>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</si>
  <si>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</si>
  <si>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Other loans to weaker sections</t>
  </si>
  <si>
    <t>Total advances to weaker sections</t>
  </si>
  <si>
    <t>% of loans to weaker sections to total advances</t>
  </si>
  <si>
    <t>NON-PRIORITY SECTOR  OUTSTANDING AS ON 31.12.2022  Table: 8</t>
  </si>
  <si>
    <t>Outstanding at the end of the quarter (Amt in Lakh)</t>
  </si>
  <si>
    <t>Agriculture</t>
  </si>
  <si>
    <t>Personal loans under NPS</t>
  </si>
  <si>
    <t>Total NPS</t>
  </si>
  <si>
    <t>Actual</t>
  </si>
  <si>
    <t>Diff</t>
  </si>
  <si>
    <t>ANNUAL CREDIT PLAN ACHIEVEMENT UNDER AGRICULTURE AS ON 31.12.2022</t>
  </si>
  <si>
    <t>Table: 9(i)</t>
  </si>
  <si>
    <t>FARM CREDIT</t>
  </si>
  <si>
    <t>Achievement % (Amt.)</t>
  </si>
  <si>
    <t>CROP LOANS (Out of Farm Credit)</t>
  </si>
  <si>
    <t>TARGET</t>
  </si>
  <si>
    <t>ACHIVEMENT</t>
  </si>
  <si>
    <t>Number</t>
  </si>
  <si>
    <t>Amount</t>
  </si>
  <si>
    <t>TABLE: 9(ii)</t>
  </si>
  <si>
    <t>AGRI INFRASTRUCTURE</t>
  </si>
  <si>
    <t>ANCILLARY ACTIVITIES</t>
  </si>
  <si>
    <t>TOTAL AGRICULTURE (Farm Credit+Agri Infr+Anci Acti)</t>
  </si>
  <si>
    <t>ANNUAL CREDIT PLAN ACHIEVEMENT UNDER MSME (PRI SEC) AS ON 31.12.2022</t>
  </si>
  <si>
    <t>TABLE:10</t>
  </si>
  <si>
    <t xml:space="preserve">TARGET </t>
  </si>
  <si>
    <t>Disbursement upto the end of current quarter 31.12.2022</t>
  </si>
  <si>
    <t>Total MSME</t>
  </si>
  <si>
    <t>ANNUAL CREDIT PLAN ACHIEVEMENT UNDER PRIORITY SECTOR AS ON 31.12.2022</t>
  </si>
  <si>
    <t>TABLE: 11(i)</t>
  </si>
  <si>
    <t>EXPORT CREDIT</t>
  </si>
  <si>
    <t>EDUCATION</t>
  </si>
  <si>
    <t>HOUSING</t>
  </si>
  <si>
    <t>TABLE:11(ii)</t>
  </si>
  <si>
    <t>SOCIAL INFRASTRUCTURE</t>
  </si>
  <si>
    <t>RENEWABLE ENERGY</t>
  </si>
  <si>
    <t>OTHERS</t>
  </si>
  <si>
    <t>TOTAL PRIORITY SECTOR</t>
  </si>
  <si>
    <t>Page</t>
  </si>
  <si>
    <t>ANNUAL CREDIT PLAN ACHIEVEMENT UNDER NON-PRIORITY SECTOR AS ON 31.12.2022</t>
  </si>
  <si>
    <t>TABLE:12</t>
  </si>
  <si>
    <t>Sr</t>
  </si>
  <si>
    <t>Bank</t>
  </si>
  <si>
    <t>Target</t>
  </si>
  <si>
    <t>Achievement %</t>
  </si>
  <si>
    <t>POSITION OF NPA AS ON 31.12.2022</t>
  </si>
  <si>
    <t xml:space="preserve">                                                                 SLBC Madhya Pradesh. Convenor-Central Bank of India                                                               </t>
  </si>
  <si>
    <t>TABLE-13</t>
  </si>
  <si>
    <t>Sr.No</t>
  </si>
  <si>
    <t>TOTAL NPA</t>
  </si>
  <si>
    <t>TOTAL ADVANCES</t>
  </si>
  <si>
    <t>NPA %</t>
  </si>
  <si>
    <t>POSITION OF SECTOR WISE NPA (PRIORITY SECTOR) As on 31.12.2022</t>
  </si>
  <si>
    <r>
      <rPr>
        <rFont val="Times New Roman"/>
        <b/>
        <sz val="11.0"/>
      </rPr>
      <t xml:space="preserve">SLBC Madhya Pradesh. Convenor-Central Bank of India                                                              </t>
    </r>
    <r>
      <rPr>
        <rFont val="Times New Roman"/>
        <b/>
        <sz val="12.0"/>
      </rPr>
      <t xml:space="preserve"> </t>
    </r>
  </si>
  <si>
    <t>TABLE-14</t>
  </si>
  <si>
    <t>AGRICULTURE</t>
  </si>
  <si>
    <t>MSME</t>
  </si>
  <si>
    <t>OTHERS PS</t>
  </si>
  <si>
    <t>TOTAL PS NPA</t>
  </si>
  <si>
    <t>POSITION OF SECTOR WISE NPA (NON PRIORITY SECTOR) As on 31.12.2022</t>
  </si>
  <si>
    <t xml:space="preserve">                                             SLBC Madhya Pradesh. Convenor Central Bank of India                                                               </t>
  </si>
  <si>
    <t>TABLE: 15</t>
  </si>
  <si>
    <t>TOTAL NPS</t>
  </si>
  <si>
    <t>POSITION OF NPA UNDER GOVT. SPONSORED SCHEME As on 31.12.2022</t>
  </si>
  <si>
    <r>
      <rPr>
        <rFont val="Times New Roman"/>
        <b/>
        <sz val="11.0"/>
      </rPr>
      <t xml:space="preserve">SLBC Madhya Pradesh. Convenor-Central Bank of India                                 TABLE-16                             </t>
    </r>
    <r>
      <rPr>
        <rFont val="Times New Roman"/>
        <b/>
        <sz val="12.0"/>
      </rPr>
      <t xml:space="preserve"> </t>
    </r>
  </si>
  <si>
    <t>MMYUY/MMSY</t>
  </si>
  <si>
    <t>PMEGP</t>
  </si>
  <si>
    <t>CMRHM</t>
  </si>
  <si>
    <t>SHG LOANS (All SHGs loans)</t>
  </si>
  <si>
    <t>MUDRA LOANS</t>
  </si>
  <si>
    <t>SR.</t>
  </si>
  <si>
    <t>NPA</t>
  </si>
  <si>
    <t>OUTSTANDING</t>
  </si>
  <si>
    <t>NPA%</t>
  </si>
  <si>
    <t>NO.</t>
  </si>
  <si>
    <t>AMT.</t>
  </si>
  <si>
    <t>PROGRESS UNDER KISAN CREDIT CARD (as on 31.12.2022)</t>
  </si>
  <si>
    <t>TABLE:17</t>
  </si>
  <si>
    <t>No. of KCC issued from 01.04.22 to 31.12.2022 (Including renewal)</t>
  </si>
  <si>
    <t>Total no. of KCC as on 31.12.2022</t>
  </si>
  <si>
    <t>Dhanlaxmi Bank</t>
  </si>
  <si>
    <t>IDFC</t>
  </si>
  <si>
    <t>PROGRESS UNDER HIGHER EDUCATION LOANS AS ON 31.12.2022</t>
  </si>
  <si>
    <t>TABLE: 18</t>
  </si>
  <si>
    <t xml:space="preserve">Sr. No. </t>
  </si>
  <si>
    <t>Name of the Bank</t>
  </si>
  <si>
    <t xml:space="preserve">TARGET for FY   2021-22 </t>
  </si>
  <si>
    <t>Sanctioned during the year (including application received during previous year)</t>
  </si>
  <si>
    <r>
      <rPr>
        <rFont val="Times New Roman"/>
        <b/>
        <sz val="10.0"/>
      </rPr>
      <t>of which girl student</t>
    </r>
    <r>
      <rPr>
        <rFont val="Times New Roman"/>
        <b val="0"/>
        <sz val="10.0"/>
      </rPr>
      <t xml:space="preserve">          </t>
    </r>
    <r>
      <rPr>
        <rFont val="Times New Roman"/>
        <b/>
        <sz val="10.0"/>
      </rPr>
      <t>(Out of column 3)</t>
    </r>
  </si>
  <si>
    <t>of which no of loans guaranteed by  MP STATE GOVT</t>
  </si>
  <si>
    <t xml:space="preserve">Education Loan Outstanding </t>
  </si>
  <si>
    <r>
      <rPr>
        <rFont val="Times New Roman"/>
        <b/>
        <sz val="10.0"/>
      </rPr>
      <t>of Which Girl Student</t>
    </r>
    <r>
      <rPr>
        <rFont val="Times New Roman"/>
        <b val="0"/>
        <sz val="10.0"/>
      </rPr>
      <t> </t>
    </r>
  </si>
  <si>
    <t xml:space="preserve">      </t>
  </si>
  <si>
    <t>Tamilnad Merchantile Bank</t>
  </si>
  <si>
    <t>POSITION SHG BANK LINKAGE PROGRAMME AS ON 31.12.2022</t>
  </si>
  <si>
    <t>TABLE-19</t>
  </si>
  <si>
    <t>Current FY</t>
  </si>
  <si>
    <t>Savings Linked</t>
  </si>
  <si>
    <t>Credit Linked</t>
  </si>
  <si>
    <t>Standard Charted Bank</t>
  </si>
  <si>
    <t>RELIEF MEASURES EXTENDED BY BANKS ON ACCOUNT OF NATURAL CALAMITIES IN MADHYA PRADESH</t>
  </si>
  <si>
    <t>TABLE: 33</t>
  </si>
  <si>
    <t>Year 2014-15</t>
  </si>
  <si>
    <t>Year 2015-16 (31.03.2016)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</si>
  <si>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</si>
  <si>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</si>
  <si>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</si>
  <si>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</si>
  <si>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</si>
  <si>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</si>
  <si>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Allahabad Bank</t>
  </si>
  <si>
    <t>Andhra Bank</t>
  </si>
  <si>
    <t>Corporation Bank</t>
  </si>
  <si>
    <t>Dena Bank</t>
  </si>
  <si>
    <t>Oriental Bank of Commerce</t>
  </si>
  <si>
    <t>Punjab &amp; Sind Bank</t>
  </si>
  <si>
    <t>Syndicate Bank</t>
  </si>
  <si>
    <t>Uco Bank</t>
  </si>
  <si>
    <t>United Bank of India</t>
  </si>
  <si>
    <t>Vijaya Bank</t>
  </si>
  <si>
    <t>Bandan Bank</t>
  </si>
  <si>
    <t>Bharatiya Mahila Bank</t>
  </si>
  <si>
    <t>S.B. of Hyderabad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</si>
  <si>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</si>
  <si>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</si>
  <si>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</si>
  <si>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</si>
  <si>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</si>
  <si>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</si>
  <si>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</si>
  <si>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</si>
  <si>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>The Federal Bank Ltd.</t>
  </si>
  <si>
    <t xml:space="preserve">The Jammu &amp; Kashmir Bank </t>
  </si>
  <si>
    <t>Karur Vysya Bank</t>
  </si>
  <si>
    <t>Ratnakar Bank</t>
  </si>
  <si>
    <t>The South Indian Bank</t>
  </si>
  <si>
    <t>Citi Bank</t>
  </si>
  <si>
    <t>DCB Bank</t>
  </si>
  <si>
    <t xml:space="preserve">M G B </t>
  </si>
  <si>
    <t>NJGB</t>
  </si>
  <si>
    <t>CMPGB</t>
  </si>
  <si>
    <t>M.P.Co-operative Bank</t>
  </si>
  <si>
    <t xml:space="preserve">TOTAL </t>
  </si>
  <si>
    <t>LOANS OUTSTANDING TO MINORITY COMMUNITIES AS ON 31.12.2022</t>
  </si>
  <si>
    <t>TABLE-20</t>
  </si>
  <si>
    <t>CHRISTIANS</t>
  </si>
  <si>
    <t>MUSLIMS</t>
  </si>
  <si>
    <t>BUDDHISTS</t>
  </si>
  <si>
    <t>SIKHS</t>
  </si>
  <si>
    <t>ZORASTRIANS</t>
  </si>
  <si>
    <t>JAINS</t>
  </si>
  <si>
    <t>LOANS DISBURSED TO MINORITY COMMUNITIES 01.04.2022 TO 31.12.2022</t>
  </si>
  <si>
    <t>TABLE-21</t>
  </si>
  <si>
    <t>LOANS OUTSTANDING TO SC/ST AS ON 31.12.2022</t>
  </si>
  <si>
    <t>Table: 22</t>
  </si>
  <si>
    <t>SCHEDULED CASTE</t>
  </si>
  <si>
    <t>SCHEDULED TRIBES</t>
  </si>
  <si>
    <t>LOANS DISBURSED TO SC/ST 01.04.2022 TO 31.12.2022</t>
  </si>
  <si>
    <t>Table: 23</t>
  </si>
  <si>
    <t>ADVANCES TO WOMEN AS ON 31.12.2022</t>
  </si>
  <si>
    <t>Table: 24</t>
  </si>
  <si>
    <t>Outstanding loans to Women</t>
  </si>
  <si>
    <t>Individual woman beneficiary upto Rs. 1 Lakh (out of total loans o/s to women)</t>
  </si>
  <si>
    <t>Loans disbursed to women 01.04.2021 to 31.12.2022</t>
  </si>
  <si>
    <t>Pradhan Mantri Jan Dhan Yojana (PMJDY) Cumulative status                          as on 31.03.2021</t>
  </si>
  <si>
    <t xml:space="preserve">No. in Actual </t>
  </si>
  <si>
    <t>Bank Name</t>
  </si>
  <si>
    <t>Total no. of A/cs</t>
  </si>
  <si>
    <t>Out of total Female A/cs</t>
  </si>
  <si>
    <t>No. of RuPay card issued</t>
  </si>
  <si>
    <t>Aadhaar Seeded</t>
  </si>
  <si>
    <t>Zero Balance A/cs</t>
  </si>
  <si>
    <t>Total Deposit in Rs crore</t>
  </si>
  <si>
    <t>PSBs Sub Total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</si>
  <si>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</si>
  <si>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</si>
  <si>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</si>
  <si>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</si>
  <si>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</si>
  <si>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</si>
  <si>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</si>
  <si>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</si>
  <si>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</si>
  <si>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</si>
  <si>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</si>
  <si>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</si>
  <si>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</si>
  <si>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PVTs Sub Total</t>
  </si>
  <si>
    <t>MP Gramin Bank</t>
  </si>
  <si>
    <t>Madhyanchal Gramin Bank</t>
  </si>
  <si>
    <t>RRBs Sub Total</t>
  </si>
  <si>
    <t>Grand Total</t>
  </si>
  <si>
    <t>PROGRESS OF RURAL SELF EMPLOYMENT TRAINING INSTITUTES (RSETIs) IN THE STATE OF MADHYA PRADESH AS ON MAR- 2021</t>
  </si>
  <si>
    <t>RSETI</t>
  </si>
  <si>
    <t>Targets                 FY 2020-21</t>
  </si>
  <si>
    <t>Achievement FY-2020-21</t>
  </si>
  <si>
    <t>Cummulative achievement since 01.04.11</t>
  </si>
  <si>
    <t>No.of pro.</t>
  </si>
  <si>
    <t>No of Candidates</t>
  </si>
  <si>
    <t>No.ofpro</t>
  </si>
  <si>
    <t>No. of Candidates</t>
  </si>
  <si>
    <t>BPL</t>
  </si>
  <si>
    <t>APL</t>
  </si>
  <si>
    <t>SC</t>
  </si>
  <si>
    <t>ST</t>
  </si>
  <si>
    <t>OBC</t>
  </si>
  <si>
    <t>Minority</t>
  </si>
  <si>
    <t>No.ofpro.</t>
  </si>
  <si>
    <t>No.ofcanidatestrained</t>
  </si>
  <si>
    <t>No.of Candidates settled</t>
  </si>
  <si>
    <t>BF</t>
  </si>
  <si>
    <t>SF</t>
  </si>
  <si>
    <t>WE</t>
  </si>
  <si>
    <t>ALHBSatna</t>
  </si>
  <si>
    <t>  14  </t>
  </si>
  <si>
    <t>401  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</si>
  <si>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</si>
  <si>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</si>
  <si>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</si>
  <si>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</si>
  <si>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</si>
  <si>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</si>
  <si>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</si>
  <si>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</si>
  <si>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</si>
  <si>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</si>
  <si>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BF-Bank Finance</t>
  </si>
  <si>
    <t>BOBAlirajpur</t>
  </si>
  <si>
    <t>  461  </t>
  </si>
  <si>
    <t>422  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</si>
  <si>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</si>
  <si>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</si>
  <si>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</si>
  <si>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</si>
  <si>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</si>
  <si>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</si>
  <si>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</si>
  <si>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</si>
  <si>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</si>
  <si>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SF-Self Employed</t>
  </si>
  <si>
    <t>BOBJhabua</t>
  </si>
  <si>
    <t>  13  </t>
  </si>
  <si>
    <t>  376  </t>
  </si>
  <si>
    <t>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</si>
  <si>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</si>
  <si>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</si>
  <si>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</si>
  <si>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</si>
  <si>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</si>
  <si>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</si>
  <si>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</si>
  <si>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</si>
  <si>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</si>
  <si>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WE-Wage Employed</t>
  </si>
  <si>
    <t>BOIBarwani</t>
  </si>
  <si>
    <t>  17  </t>
  </si>
  <si>
    <t>  451  </t>
  </si>
  <si>
    <t>392  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</si>
  <si>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</si>
  <si>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</si>
  <si>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</si>
  <si>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</si>
  <si>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</si>
  <si>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</si>
  <si>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</si>
  <si>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</si>
  <si>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</si>
  <si>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BOIBhopal</t>
  </si>
  <si>
    <t>0</t>
  </si>
  <si>
    <t>  84  </t>
  </si>
  <si>
    <t>  2398  </t>
  </si>
  <si>
    <t>  1912  </t>
  </si>
  <si>
    <t>  1302  </t>
  </si>
  <si>
    <t>  610  </t>
  </si>
  <si>
    <t>  111  </t>
  </si>
  <si>
    <t>BOIBurhanpur</t>
  </si>
  <si>
    <t>  19  </t>
  </si>
  <si>
    <t>  455  </t>
  </si>
  <si>
    <t>426  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</si>
  <si>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</si>
  <si>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</si>
  <si>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</si>
  <si>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</si>
  <si>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</si>
  <si>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</si>
  <si>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</si>
  <si>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</si>
  <si>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</si>
  <si>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</si>
  <si>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BOIDewas</t>
  </si>
  <si>
    <t>  501  </t>
  </si>
  <si>
    <t>497  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</si>
  <si>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</si>
  <si>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</si>
  <si>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</si>
  <si>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</si>
  <si>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</si>
  <si>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</si>
  <si>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</si>
  <si>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</si>
  <si>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</si>
  <si>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</si>
  <si>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</si>
  <si>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BOIDhar</t>
  </si>
  <si>
    <t>  16  </t>
  </si>
  <si>
    <t>  410  </t>
  </si>
  <si>
    <t>400  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</si>
  <si>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</si>
  <si>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</si>
  <si>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</si>
  <si>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</si>
  <si>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</si>
  <si>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</si>
  <si>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</si>
  <si>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</si>
  <si>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</si>
  <si>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BOIKhandwa</t>
  </si>
  <si>
    <t>  15  </t>
  </si>
  <si>
    <t>  460  </t>
  </si>
  <si>
    <t>213  </t>
  </si>
  <si>
    <t>  151  </t>
  </si>
  <si>
    <t>  237  </t>
  </si>
  <si>
    <t>  6209  </t>
  </si>
  <si>
    <t>  4250  </t>
  </si>
  <si>
    <t>  1781  </t>
  </si>
  <si>
    <t>  2469  </t>
  </si>
  <si>
    <t>BOIKhargone</t>
  </si>
  <si>
    <t>  18  </t>
  </si>
  <si>
    <t>  454  </t>
  </si>
  <si>
    <t>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</si>
  <si>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</si>
  <si>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</si>
  <si>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</si>
  <si>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</si>
  <si>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</si>
  <si>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</si>
  <si>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</si>
  <si>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</si>
  <si>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</si>
  <si>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</si>
  <si>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</si>
  <si>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BOIRajgarh</t>
  </si>
  <si>
    <t>461  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</si>
  <si>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</si>
  <si>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</si>
  <si>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</si>
  <si>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</si>
  <si>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</si>
  <si>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</si>
  <si>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</si>
  <si>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</si>
  <si>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BOISehore</t>
  </si>
  <si>
    <t>  12  </t>
  </si>
  <si>
    <t>  308  </t>
  </si>
  <si>
    <t>242  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</si>
  <si>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</si>
  <si>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</si>
  <si>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</si>
  <si>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</si>
  <si>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</si>
  <si>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</si>
  <si>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</si>
  <si>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</si>
  <si>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</si>
  <si>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</si>
  <si>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BOIShajapur</t>
  </si>
  <si>
    <t>  453  </t>
  </si>
  <si>
    <t>332  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</si>
  <si>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</si>
  <si>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</si>
  <si>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</si>
  <si>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</si>
  <si>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</si>
  <si>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</si>
  <si>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</si>
  <si>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</si>
  <si>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BOIUjjain</t>
  </si>
  <si>
    <t>  486  </t>
  </si>
  <si>
    <t>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</si>
  <si>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</si>
  <si>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</si>
  <si>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</si>
  <si>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</si>
  <si>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</si>
  <si>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</si>
  <si>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</si>
  <si>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CBIAnuppur</t>
  </si>
  <si>
    <t>  372  </t>
  </si>
  <si>
    <t>370  </t>
  </si>
  <si>
    <t>  2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</si>
  <si>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</si>
  <si>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</si>
  <si>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</si>
  <si>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</si>
  <si>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</si>
  <si>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</si>
  <si>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</si>
  <si>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</si>
  <si>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</si>
  <si>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CBIBalaghat</t>
  </si>
  <si>
    <t>  457  </t>
  </si>
  <si>
    <t>349  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</si>
  <si>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</si>
  <si>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</si>
  <si>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</si>
  <si>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</si>
  <si>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</si>
  <si>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</si>
  <si>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</si>
  <si>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CBIBetul</t>
  </si>
  <si>
    <t>  405  </t>
  </si>
  <si>
    <t>236  </t>
  </si>
  <si>
    <t>  167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</si>
  <si>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</si>
  <si>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</si>
  <si>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</si>
  <si>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</si>
  <si>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</si>
  <si>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</si>
  <si>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</si>
  <si>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CBIBhind</t>
  </si>
  <si>
    <t>  325  </t>
  </si>
  <si>
    <t>121  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</si>
  <si>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</si>
  <si>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</si>
  <si>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</si>
  <si>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</si>
  <si>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</si>
  <si>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</si>
  <si>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</si>
  <si>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</si>
  <si>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CBIChhindwara</t>
  </si>
  <si>
    <t>  343  </t>
  </si>
  <si>
    <t>274  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</si>
  <si>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</si>
  <si>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</si>
  <si>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</si>
  <si>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</si>
  <si>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</si>
  <si>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</si>
  <si>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</si>
  <si>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</si>
  <si>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CBIDindori</t>
  </si>
  <si>
    <t>  421  </t>
  </si>
  <si>
    <t>412  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</si>
  <si>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</si>
  <si>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</si>
  <si>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</si>
  <si>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</si>
  <si>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</si>
  <si>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</si>
  <si>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</si>
  <si>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CBIGwalior</t>
  </si>
  <si>
    <t>  490  </t>
  </si>
  <si>
    <t>266  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</si>
  <si>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</si>
  <si>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</si>
  <si>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</si>
  <si>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</si>
  <si>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</si>
  <si>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</si>
  <si>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</si>
  <si>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</si>
  <si>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</si>
  <si>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CBIHoshangabad</t>
  </si>
  <si>
    <t>  360  </t>
  </si>
  <si>
    <t>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</si>
  <si>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</si>
  <si>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</si>
  <si>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</si>
  <si>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</si>
  <si>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</si>
  <si>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</si>
  <si>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</si>
  <si>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CBIJabalpur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</si>
  <si>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</si>
  <si>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</si>
  <si>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</si>
  <si>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</si>
  <si>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</si>
  <si>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</si>
  <si>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</si>
  <si>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</si>
  <si>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</si>
  <si>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</si>
  <si>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CBIMandla</t>
  </si>
  <si>
    <t>  316  </t>
  </si>
  <si>
    <t>241  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</si>
  <si>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</si>
  <si>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</si>
  <si>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</si>
  <si>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</si>
  <si>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</si>
  <si>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</si>
  <si>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</si>
  <si>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</si>
  <si>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CBIMandsaur</t>
  </si>
  <si>
    <t>  353  </t>
  </si>
  <si>
    <t>205  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</si>
  <si>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</si>
  <si>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</si>
  <si>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</si>
  <si>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</si>
  <si>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</si>
  <si>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</si>
  <si>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</si>
  <si>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</si>
  <si>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CBIMorena</t>
  </si>
  <si>
    <t>228  </t>
  </si>
  <si>
    <t>  5044  </t>
  </si>
  <si>
    <t>  3461  </t>
  </si>
  <si>
    <t>  1102  </t>
  </si>
  <si>
    <t>  2359  </t>
  </si>
  <si>
    <t>  276  </t>
  </si>
  <si>
    <t>CBINarsinghpur</t>
  </si>
  <si>
    <t>232  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</si>
  <si>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</si>
  <si>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</si>
  <si>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</si>
  <si>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</si>
  <si>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</si>
  <si>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</si>
  <si>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</si>
  <si>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</si>
  <si>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CBIRaisen</t>
  </si>
  <si>
    <t>  304  </t>
  </si>
  <si>
    <t>281  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</si>
  <si>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</si>
  <si>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</si>
  <si>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</si>
  <si>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</si>
  <si>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</si>
  <si>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</si>
  <si>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</si>
  <si>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</si>
  <si>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CBIRatlam</t>
  </si>
  <si>
    <t>  279  </t>
  </si>
  <si>
    <t>230  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</si>
  <si>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</si>
  <si>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</si>
  <si>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</si>
  <si>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</si>
  <si>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</si>
  <si>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</si>
  <si>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</si>
  <si>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</si>
  <si>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CBISagar</t>
  </si>
  <si>
    <t>  203  </t>
  </si>
  <si>
    <t>173  </t>
  </si>
  <si>
    <t>  126  </t>
  </si>
  <si>
    <t>  6680  </t>
  </si>
  <si>
    <t>  4602  </t>
  </si>
  <si>
    <t>  2524  </t>
  </si>
  <si>
    <t>  2078  </t>
  </si>
  <si>
    <t>  55  </t>
  </si>
  <si>
    <t>CBISeoni</t>
  </si>
  <si>
    <t>  314  </t>
  </si>
  <si>
    <t>139  </t>
  </si>
  <si>
    <t>  72  </t>
  </si>
  <si>
    <t>  34  </t>
  </si>
  <si>
    <t>  105  </t>
  </si>
  <si>
    <t>  181  </t>
  </si>
  <si>
    <t>  4594  </t>
  </si>
  <si>
    <t>  3191  </t>
  </si>
  <si>
    <t>  1246  </t>
  </si>
  <si>
    <t>  1945  </t>
  </si>
  <si>
    <t>CBIShahdol</t>
  </si>
  <si>
    <t>  358  </t>
  </si>
  <si>
    <t>358  </t>
  </si>
  <si>
    <t>  233  </t>
  </si>
  <si>
    <t>  6951  </t>
  </si>
  <si>
    <t>  4358  </t>
  </si>
  <si>
    <t>  1808  </t>
  </si>
  <si>
    <t>  2550  </t>
  </si>
  <si>
    <t>PNBDatia</t>
  </si>
  <si>
    <t>  502  </t>
  </si>
  <si>
    <t>  250  </t>
  </si>
  <si>
    <t>  326  </t>
  </si>
  <si>
    <t>  8754  </t>
  </si>
  <si>
    <t>  5460  </t>
  </si>
  <si>
    <t>  586  </t>
  </si>
  <si>
    <t>RUDSETIBhopal</t>
  </si>
  <si>
    <t>  651  </t>
  </si>
  <si>
    <t>581  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</si>
  <si>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</si>
  <si>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</si>
  <si>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</si>
  <si>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</si>
  <si>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</si>
  <si>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</si>
  <si>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</si>
  <si>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</si>
  <si>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</si>
  <si>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SBIAshokNagar</t>
  </si>
  <si>
    <t>  255  </t>
  </si>
  <si>
    <t>150  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</si>
  <si>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</si>
  <si>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</si>
  <si>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</si>
  <si>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</si>
  <si>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</si>
  <si>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</si>
  <si>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</si>
  <si>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</si>
  <si>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SBIChhatarpur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</si>
  <si>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</si>
  <si>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</si>
  <si>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</si>
  <si>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</si>
  <si>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</si>
  <si>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</si>
  <si>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</si>
  <si>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</si>
  <si>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SBIDamoh</t>
  </si>
  <si>
    <t>  307  </t>
  </si>
  <si>
    <t>305  </t>
  </si>
  <si>
    <t>  61  </t>
  </si>
  <si>
    <t>  7069  </t>
  </si>
  <si>
    <t>  4592  </t>
  </si>
  <si>
    <t>  1406  </t>
  </si>
  <si>
    <t>  3186  </t>
  </si>
  <si>
    <t>  1359  </t>
  </si>
  <si>
    <t>SBIGuna</t>
  </si>
  <si>
    <t>193  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</si>
  <si>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</si>
  <si>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</si>
  <si>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</si>
  <si>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</si>
  <si>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</si>
  <si>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</si>
  <si>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</si>
  <si>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</si>
  <si>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</si>
  <si>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SBIHarda</t>
  </si>
  <si>
    <t>149  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</si>
  <si>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</si>
  <si>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</si>
  <si>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</si>
  <si>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</si>
  <si>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</si>
  <si>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</si>
  <si>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</si>
  <si>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</si>
  <si>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SBIKatni</t>
  </si>
  <si>
    <t>  21  </t>
  </si>
  <si>
    <t>  592  </t>
  </si>
  <si>
    <t>425  </t>
  </si>
  <si>
    <t>  306  </t>
  </si>
  <si>
    <t>  5868  </t>
  </si>
  <si>
    <t>  4256  </t>
  </si>
  <si>
    <t>  1833  </t>
  </si>
  <si>
    <t>  2423  </t>
  </si>
  <si>
    <t>  337  </t>
  </si>
  <si>
    <t>SBINeemuch</t>
  </si>
  <si>
    <t>  328  </t>
  </si>
  <si>
    <t>191  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</si>
  <si>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</si>
  <si>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</si>
  <si>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</si>
  <si>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</si>
  <si>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</si>
  <si>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</si>
  <si>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</si>
  <si>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SBIPanna</t>
  </si>
  <si>
    <t>210  </t>
  </si>
  <si>
    <t>  3077  </t>
  </si>
  <si>
    <t>  1326  </t>
  </si>
  <si>
    <t>SBISheopur</t>
  </si>
  <si>
    <t>  351  </t>
  </si>
  <si>
    <t>327  </t>
  </si>
  <si>
    <t>  87  </t>
  </si>
  <si>
    <t>  5880  </t>
  </si>
  <si>
    <t>  3828  </t>
  </si>
  <si>
    <t>  1625  </t>
  </si>
  <si>
    <t>  2203  </t>
  </si>
  <si>
    <t>SBIShivpuri</t>
  </si>
  <si>
    <t>  303  </t>
  </si>
  <si>
    <t>143  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</si>
  <si>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</si>
  <si>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</si>
  <si>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</si>
  <si>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</si>
  <si>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</si>
  <si>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</si>
  <si>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</si>
  <si>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SBITikamgarh</t>
  </si>
  <si>
    <t>  366  </t>
  </si>
  <si>
    <t>189  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</si>
  <si>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</si>
  <si>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</si>
  <si>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</si>
  <si>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</si>
  <si>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</si>
  <si>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</si>
  <si>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</si>
  <si>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SBIUmaria</t>
  </si>
  <si>
    <t>  305  </t>
  </si>
  <si>
    <t>280  </t>
  </si>
  <si>
    <t>  190  </t>
  </si>
  <si>
    <t>  5499  </t>
  </si>
  <si>
    <t>  3968  </t>
  </si>
  <si>
    <t>  1210  </t>
  </si>
  <si>
    <t>  2758  </t>
  </si>
  <si>
    <t>  466  </t>
  </si>
  <si>
    <t>SBIVidisha</t>
  </si>
  <si>
    <t>  373  </t>
  </si>
  <si>
    <t>373  </t>
  </si>
  <si>
    <t>  228  </t>
  </si>
  <si>
    <t>  28  </t>
  </si>
  <si>
    <t>  4768  </t>
  </si>
  <si>
    <t>  3352  </t>
  </si>
  <si>
    <t>  1630  </t>
  </si>
  <si>
    <t>  1722  </t>
  </si>
  <si>
    <t>  346  </t>
  </si>
  <si>
    <t>UBIRewa</t>
  </si>
  <si>
    <t>  450  </t>
  </si>
  <si>
    <t>311  </t>
  </si>
  <si>
    <t>  139  </t>
  </si>
  <si>
    <t>  120  </t>
  </si>
  <si>
    <t>  245  </t>
  </si>
  <si>
    <t>  6689  </t>
  </si>
  <si>
    <t>  4362  </t>
  </si>
  <si>
    <t>  1785  </t>
  </si>
  <si>
    <t>  2577  </t>
  </si>
  <si>
    <t>UBISidhi</t>
  </si>
  <si>
    <t>  558  </t>
  </si>
  <si>
    <t>524  </t>
  </si>
  <si>
    <t>  33  </t>
  </si>
  <si>
    <t>  173  </t>
  </si>
  <si>
    <t>  196  </t>
  </si>
  <si>
    <t>  5404  </t>
  </si>
  <si>
    <t>  3213  </t>
  </si>
  <si>
    <t>  1041  </t>
  </si>
  <si>
    <t>  2172  </t>
  </si>
  <si>
    <t>  218  </t>
  </si>
  <si>
    <t>UBIsingarauli</t>
  </si>
  <si>
    <t>  300  </t>
  </si>
  <si>
    <t>294  </t>
  </si>
  <si>
    <t>  176  </t>
  </si>
  <si>
    <t>  5062  </t>
  </si>
  <si>
    <t>  3308  </t>
  </si>
  <si>
    <t>  1343  </t>
  </si>
  <si>
    <t>  1965  </t>
  </si>
  <si>
    <t>  128  </t>
  </si>
  <si>
    <t>BOBIndore</t>
  </si>
  <si>
    <t>145  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</si>
  <si>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</si>
  <si>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</si>
  <si>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</si>
  <si>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</si>
  <si>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</si>
  <si>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</si>
  <si>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</si>
  <si>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</si>
  <si>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</si>
  <si>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</si>
  <si>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761  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</si>
  <si>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</si>
  <si>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</si>
  <si>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</si>
  <si>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</si>
  <si>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</si>
  <si>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</si>
  <si>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</si>
  <si>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</si>
  <si>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</si>
  <si>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</si>
  <si>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</si>
  <si>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Pradhan Mantri MUDRA Yojana Progress FY 2020-21</t>
  </si>
  <si>
    <t xml:space="preserve">        Numbers in actual &amp; Disbursed amount in Crore</t>
  </si>
  <si>
    <t>As on 31.03.2021</t>
  </si>
  <si>
    <t>Shishu</t>
  </si>
  <si>
    <t>Kishor</t>
  </si>
  <si>
    <t>Tarun</t>
  </si>
  <si>
    <t>Accounts</t>
  </si>
  <si>
    <t>Public Sector Banks</t>
  </si>
  <si>
    <t>Private Sector Banks</t>
  </si>
  <si>
    <t>Federal Bank</t>
  </si>
  <si>
    <t>IDBI Bank Limited</t>
  </si>
  <si>
    <t>IDFC Bank Limited</t>
  </si>
  <si>
    <t>IndusInd Bank</t>
  </si>
  <si>
    <t>Jammu &amp; Kashmir Bank</t>
  </si>
  <si>
    <t>Karnataka Bank</t>
  </si>
  <si>
    <t>Regional Rural Banks</t>
  </si>
  <si>
    <t>Madhya Pradesh Gramin Bank</t>
  </si>
  <si>
    <t>Jana Small Finance Bank Limited</t>
  </si>
  <si>
    <t>AU Small Finance Bank Limited</t>
  </si>
  <si>
    <t>ESAF Small Finance Bank</t>
  </si>
  <si>
    <t>SFBs Sub Total</t>
  </si>
  <si>
    <t>Stand-up India Scheme- District wise progress FY 2018-19</t>
  </si>
  <si>
    <t xml:space="preserve">As on 30.09.2018 </t>
  </si>
  <si>
    <t>Sanctioned amount in lakh</t>
  </si>
  <si>
    <t>District</t>
  </si>
  <si>
    <t>Female</t>
  </si>
  <si>
    <t>Male</t>
  </si>
  <si>
    <t>Sanc. Amount</t>
  </si>
  <si>
    <t>PRADHAN MANTRI AWAS YOJANA-URBAN AS ON 30.09.2018</t>
  </si>
  <si>
    <t>Rs. In Lakhs</t>
  </si>
  <si>
    <t>Sr. No.</t>
  </si>
  <si>
    <t>Name of Bank/HFC</t>
  </si>
  <si>
    <t>No. of Cases Disbursed</t>
  </si>
  <si>
    <t>Loan Sanctioned</t>
  </si>
  <si>
    <t>Subsidy Released</t>
  </si>
  <si>
    <t>Aadhar Housing Finance Ltd.</t>
  </si>
  <si>
    <t>Aditya Birla Housing Finance Ltd.</t>
  </si>
  <si>
    <t>Aspire Home Finance Corporation Ltd.</t>
  </si>
  <si>
    <t>AU Housing Finance Ltd.</t>
  </si>
  <si>
    <t>Axis Bank Ltd.</t>
  </si>
  <si>
    <t>Bhartiya Mahila Bank Ltd.</t>
  </si>
  <si>
    <t>Can Fin Homes Ltd.</t>
  </si>
  <si>
    <t>Capital First Home Finance Ltd.</t>
  </si>
  <si>
    <t>Cent Bank Home Finance Ltd.</t>
  </si>
  <si>
    <t>Central Madhya Pradesh Gramin Bank</t>
  </si>
  <si>
    <t xml:space="preserve">Centrum Housing Finance Ltd. </t>
  </si>
  <si>
    <t>Dewan Housing Finance Corporation Ltd.</t>
  </si>
  <si>
    <t>Equitas Housing Finance Pvt. Ltd.</t>
  </si>
  <si>
    <t xml:space="preserve">Equitas Small Finance Bank </t>
  </si>
  <si>
    <t>GIC Housing Finance Ltd.</t>
  </si>
  <si>
    <t>GRUH Finance Ltd.</t>
  </si>
  <si>
    <t>Home First Finance Company India Pvt. Ltd.</t>
  </si>
  <si>
    <t>Housing Development Finance Corporation Ltd.</t>
  </si>
  <si>
    <t>ICICI Bank Ltd.</t>
  </si>
  <si>
    <t>ICICI Home Finance Company Ltd.</t>
  </si>
  <si>
    <t>India Bulls Housing Finance Ltd.</t>
  </si>
  <si>
    <t>India Infoline Housing Finance Ltd.</t>
  </si>
  <si>
    <t>India Shelter Finance Corporation Ltd.</t>
  </si>
  <si>
    <t>Karnataka Bank Ltd.</t>
  </si>
  <si>
    <t>Kotak Mahindra Bank Ltd.</t>
  </si>
  <si>
    <t>LIC Housing Finance Ltd.</t>
  </si>
  <si>
    <t xml:space="preserve">Magma Housing Finance </t>
  </si>
  <si>
    <t>Mahindra Rural Housing Finance Ltd.</t>
  </si>
  <si>
    <t>Mentor Home Loans India Ltd.</t>
  </si>
  <si>
    <t>Micro Housing Finance Corporation Ltd.</t>
  </si>
  <si>
    <t>Muthoot Homefin(India) Ltd.</t>
  </si>
  <si>
    <t>Muthoot Housing Finance Company  Ltd.</t>
  </si>
  <si>
    <t>Narmada Jhabua Gramin Bank</t>
  </si>
  <si>
    <t>PNB Housing Finance Ltd.</t>
  </si>
  <si>
    <t>Reliance Home Finance Ltd.</t>
  </si>
  <si>
    <t>Repco Home Finance Ltd.</t>
  </si>
  <si>
    <t>SEWA Grih Rin Ltd.</t>
  </si>
  <si>
    <t xml:space="preserve">Shivalik Mercantile Co-Operative Bank </t>
  </si>
  <si>
    <t>Shriram Housing Finance Ltd.</t>
  </si>
  <si>
    <t>Shubham Housing Development Finance Company Pvt. Ltd.</t>
  </si>
  <si>
    <t>State Bank of Patiala</t>
  </si>
  <si>
    <t>Sundaram BNP Paribas Home Finance Ltd.</t>
  </si>
  <si>
    <t>Tata Capital Housing Finance Ltd.</t>
  </si>
  <si>
    <t>Vastu Housing Finance Corporation Ltd.</t>
  </si>
  <si>
    <t>BANK WISE CASA AND AADHAAR AUTHENTICATION AS ON 30.09.2018</t>
  </si>
  <si>
    <t>Number in Lakh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</si>
  <si>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</si>
  <si>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</si>
  <si>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</si>
  <si>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</si>
  <si>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</si>
  <si>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PSBs SUB TOTAL</t>
  </si>
  <si>
    <t>Airtel Payment Bank</t>
  </si>
  <si>
    <t>Catholic Syrian Bank Ltd</t>
  </si>
  <si>
    <t>DCB Bank Limited</t>
  </si>
  <si>
    <t>Dhanalakshmi Bank Ltd</t>
  </si>
  <si>
    <t>IDFC Bank Ltd.</t>
  </si>
  <si>
    <t>Tamilnadu Mercantile Bank Ltd</t>
  </si>
  <si>
    <t>PVBs SUB TOTAL</t>
  </si>
  <si>
    <t>RRBs SUB TOTAL</t>
  </si>
  <si>
    <t>BANK WISE AADHAAR AUTHENTICATION STATUS AS ON 31.12.2017</t>
  </si>
  <si>
    <t>Number in lakh</t>
  </si>
  <si>
    <t>Page-98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</si>
</sst>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22">
    <font>
      <sz val="10.0"/>
      <color rgb="FF21798F"/>
      <name val="Arial"/>
      <scheme val="minor"/>
    </font>
    <font>
      <b/>
      <sz val="14.0"/>
      <name val="Times New Roman"/>
    </font>
    <font/>
    <font>
      <sz val="10.0"/>
      <color rgb="FF21798F"/>
      <name val="Times New Roman"/>
    </font>
    <font>
      <b/>
      <sz val="10.0"/>
      <name val="Times New Roman"/>
    </font>
    <font>
      <sz val="10.0"/>
      <name val="Times New Roman"/>
    </font>
    <font>
      <b/>
      <sz val="11.0"/>
      <name val="Times New Roman"/>
    </font>
    <font>
      <sz val="11.0"/>
      <name val="Times New Roman"/>
    </font>
    <font>
      <b/>
      <sz val="12.0"/>
      <name val="Times New Roman"/>
    </font>
    <font>
      <sz val="14.0"/>
      <name val="Times New Roman"/>
    </font>
    <font>
      <sz val="10.0"/>
      <color rgb="FF21798F"/>
      <name val="Calibri"/>
    </font>
    <font>
      <sz val="10.0"/>
      <color rgb="FFFF0000"/>
      <name val="Times New Roman"/>
    </font>
    <font>
      <sz val="10.0"/>
      <color/>
      <name val="Calibri"/>
    </font>
    <font>
      <b/>
      <sz val="10.0"/>
      <color rgb="FF000000"/>
      <name val="Times New Roman"/>
    </font>
    <font>
      <sz val="10.0"/>
      <color rgb="FF000000"/>
      <name val="Times New Roman"/>
    </font>
    <font>
      <b/>
      <sz val="10.0"/>
      <color rgb="FF21798F"/>
      <name val="Calibri"/>
    </font>
    <font>
      <sz val="11.0"/>
      <color rgb="FF000000"/>
      <name val="Times New Roman"/>
    </font>
    <font>
      <b/>
      <sz val="9.0"/>
      <name val="Times New Roman"/>
    </font>
    <font>
      <sz val="9.0"/>
      <name val="Times New Roman"/>
    </font>
    <font>
      <sz val="11.0"/>
      <color rgb="FF21798F"/>
      <name val="Calibri"/>
    </font>
    <font>
      <sz val="12.0"/>
      <name val="Times New Roman"/>
    </font>
    <font>
      <b/>
      <sz val="13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/>
    </border>
    <border>
      <left style="thin">
        <color rgb="FF000000"/>
      </left>
      <top style="thin">
        <color rgb="FF000000"/>
      </top>
      <bottom/>
    </border>
    <border>
      <right/>
      <top style="thin">
        <color rgb="FF000000"/>
      </top>
      <bottom/>
    </border>
    <border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78">
    <xf borderId="0" fillId="0" fontId="0" numFmtId="0" xfId="0" applyAlignment="1" applyFont="1">
      <alignment readingOrder="0" shrinkToFit="0" vertical="top" wrapText="1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0" fontId="3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horizontal="center" shrinkToFit="0" vertical="center" wrapText="0"/>
    </xf>
    <xf borderId="4" fillId="0" fontId="4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shrinkToFit="0" vertical="center" wrapText="0"/>
    </xf>
    <xf borderId="6" fillId="0" fontId="7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shrinkToFit="0" vertical="center" wrapText="0"/>
    </xf>
    <xf borderId="5" fillId="0" fontId="6" numFmtId="0" xfId="0" applyAlignment="1" applyBorder="1" applyFont="1">
      <alignment horizontal="center" shrinkToFit="0" vertical="center" wrapText="0"/>
    </xf>
    <xf borderId="5" fillId="0" fontId="6" numFmtId="0" xfId="0" applyAlignment="1" applyBorder="1" applyFont="1">
      <alignment shrinkToFit="0" vertical="center" wrapText="0"/>
    </xf>
    <xf borderId="5" fillId="0" fontId="6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shrinkToFit="0" vertical="center" wrapText="0"/>
    </xf>
    <xf borderId="4" fillId="0" fontId="4" numFmtId="0" xfId="0" applyAlignment="1" applyBorder="1" applyFont="1">
      <alignment shrinkToFit="0" vertical="center" wrapText="0"/>
    </xf>
    <xf borderId="4" fillId="0" fontId="5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5" numFmtId="1" xfId="0" applyAlignment="1" applyBorder="1" applyFont="1" applyNumberFormat="1">
      <alignment horizontal="right" shrinkToFit="0" vertical="center" wrapText="1"/>
    </xf>
    <xf borderId="4" fillId="0" fontId="5" numFmtId="2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shrinkToFit="0" vertical="top" wrapText="1"/>
    </xf>
    <xf borderId="4" fillId="0" fontId="7" numFmtId="1" xfId="0" applyAlignment="1" applyBorder="1" applyFont="1" applyNumberFormat="1">
      <alignment horizontal="center" shrinkToFit="0" vertical="top" wrapText="1"/>
    </xf>
    <xf borderId="7" fillId="0" fontId="6" numFmtId="1" xfId="0" applyAlignment="1" applyBorder="1" applyFont="1" applyNumberFormat="1">
      <alignment horizontal="center" shrinkToFit="0" vertical="top" wrapText="1"/>
    </xf>
    <xf borderId="8" fillId="0" fontId="2" numFmtId="0" xfId="0" applyAlignment="1" applyBorder="1" applyFont="1">
      <alignment shrinkToFit="0" vertical="top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1" xfId="0" applyAlignment="1" applyBorder="1" applyFont="1" applyNumberFormat="1">
      <alignment horizontal="center" shrinkToFit="0" vertical="center" wrapText="1"/>
    </xf>
    <xf borderId="11" fillId="0" fontId="2" numFmtId="0" xfId="0" applyAlignment="1" applyBorder="1" applyFont="1">
      <alignment shrinkToFit="0" vertical="top" wrapText="1"/>
    </xf>
    <xf borderId="12" fillId="0" fontId="2" numFmtId="0" xfId="0" applyAlignment="1" applyBorder="1" applyFont="1">
      <alignment shrinkToFit="0" vertical="top" wrapText="1"/>
    </xf>
    <xf borderId="13" fillId="0" fontId="4" numFmtId="1" xfId="0" applyAlignment="1" applyBorder="1" applyFont="1" applyNumberFormat="1">
      <alignment horizontal="center" shrinkToFit="0" vertical="center" wrapText="1"/>
    </xf>
    <xf borderId="14" fillId="0" fontId="2" numFmtId="0" xfId="0" applyAlignment="1" applyBorder="1" applyFont="1">
      <alignment shrinkToFit="0" vertical="top" wrapText="1"/>
    </xf>
    <xf borderId="15" fillId="0" fontId="4" numFmtId="1" xfId="0" applyAlignment="1" applyBorder="1" applyFont="1" applyNumberFormat="1">
      <alignment horizontal="center" shrinkToFit="0" vertical="center" wrapText="1"/>
    </xf>
    <xf borderId="16" fillId="0" fontId="4" numFmtId="1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top" wrapText="1"/>
    </xf>
    <xf borderId="5" fillId="0" fontId="5" numFmtId="0" xfId="0" applyAlignment="1" applyBorder="1" applyFont="1">
      <alignment shrinkToFit="0" vertical="bottom" wrapText="0"/>
    </xf>
    <xf borderId="5" fillId="0" fontId="5" numFmtId="1" xfId="0" applyAlignment="1" applyBorder="1" applyFont="1" applyNumberFormat="1">
      <alignment shrinkToFit="0" vertical="bottom" wrapText="0"/>
    </xf>
    <xf borderId="5" fillId="0" fontId="5" numFmtId="164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shrinkToFit="0" vertical="top" wrapText="1"/>
    </xf>
    <xf borderId="5" fillId="0" fontId="4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shrinkToFit="0" vertical="top" wrapText="1"/>
    </xf>
    <xf borderId="5" fillId="0" fontId="4" numFmtId="1" xfId="0" applyAlignment="1" applyBorder="1" applyFont="1" applyNumberFormat="1">
      <alignment shrinkToFit="0" vertical="bottom" wrapText="0"/>
    </xf>
    <xf borderId="5" fillId="0" fontId="4" numFmtId="164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shrinkToFit="0" vertical="center" wrapText="0"/>
    </xf>
    <xf borderId="5" fillId="0" fontId="4" numFmtId="0" xfId="0" applyAlignment="1" applyBorder="1" applyFont="1">
      <alignment shrinkToFit="0" vertical="center" wrapText="0"/>
    </xf>
    <xf borderId="4" fillId="0" fontId="7" numFmtId="0" xfId="0" applyAlignment="1" applyBorder="1" applyFont="1">
      <alignment shrinkToFit="0" vertical="top" wrapText="1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7" numFmtId="1" xfId="0" applyAlignment="1" applyBorder="1" applyFont="1" applyNumberFormat="1">
      <alignment horizontal="right" shrinkToFit="0" vertical="top" wrapText="1"/>
    </xf>
    <xf borderId="4" fillId="0" fontId="7" numFmtId="1" xfId="0" applyAlignment="1" applyBorder="1" applyFont="1" applyNumberFormat="1">
      <alignment shrinkToFit="0" vertical="center" wrapText="0"/>
    </xf>
    <xf borderId="1" fillId="0" fontId="8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horizontal="center" shrinkToFit="0" vertical="top" wrapText="1"/>
    </xf>
    <xf borderId="4" fillId="0" fontId="9" numFmtId="1" xfId="0" applyAlignment="1" applyBorder="1" applyFont="1" applyNumberFormat="1">
      <alignment horizontal="right" shrinkToFit="0" vertical="top" wrapText="1"/>
    </xf>
    <xf borderId="4" fillId="0" fontId="9" numFmtId="1" xfId="0" applyAlignment="1" applyBorder="1" applyFont="1" applyNumberFormat="1">
      <alignment horizontal="right" shrinkToFit="0" vertical="center" wrapText="0"/>
    </xf>
    <xf borderId="4" fillId="0" fontId="9" numFmtId="1" xfId="0" applyAlignment="1" applyBorder="1" applyFont="1" applyNumberFormat="1">
      <alignment shrinkToFit="0" vertical="center" wrapText="0"/>
    </xf>
    <xf borderId="1" fillId="0" fontId="6" numFmtId="1" xfId="0" applyAlignment="1" applyBorder="1" applyFont="1" applyNumberFormat="1">
      <alignment horizontal="center" shrinkToFit="0" vertical="top" wrapText="1"/>
    </xf>
    <xf borderId="13" fillId="0" fontId="4" numFmtId="0" xfId="0" applyAlignment="1" applyBorder="1" applyFont="1">
      <alignment horizontal="center" shrinkToFit="0" vertical="center" wrapText="1"/>
    </xf>
    <xf borderId="1" fillId="0" fontId="7" numFmtId="1" xfId="0" applyAlignment="1" applyBorder="1" applyFont="1" applyNumberFormat="1">
      <alignment horizontal="center" shrinkToFit="0" vertical="center" wrapText="0"/>
    </xf>
    <xf borderId="1" fillId="0" fontId="6" numFmtId="1" xfId="0" applyAlignment="1" applyBorder="1" applyFont="1" applyNumberFormat="1">
      <alignment horizontal="center" shrinkToFit="0" vertical="center" wrapText="0"/>
    </xf>
    <xf borderId="17" fillId="0" fontId="2" numFmtId="0" xfId="0" applyAlignment="1" applyBorder="1" applyFont="1">
      <alignment shrinkToFit="0" vertical="top" wrapText="1"/>
    </xf>
    <xf borderId="5" fillId="0" fontId="4" numFmtId="1" xfId="0" applyAlignment="1" applyBorder="1" applyFont="1" applyNumberFormat="1">
      <alignment horizontal="center" shrinkToFit="0" vertical="center" wrapText="1"/>
    </xf>
    <xf borderId="4" fillId="0" fontId="6" numFmtId="1" xfId="0" applyAlignment="1" applyBorder="1" applyFont="1" applyNumberFormat="1">
      <alignment horizontal="center" shrinkToFit="0" vertical="center" wrapText="0"/>
    </xf>
    <xf borderId="5" fillId="0" fontId="5" numFmtId="1" xfId="0" applyAlignment="1" applyBorder="1" applyFont="1" applyNumberFormat="1">
      <alignment shrinkToFit="0" vertical="center" wrapText="0"/>
    </xf>
    <xf borderId="5" fillId="0" fontId="5" numFmtId="2" xfId="0" applyAlignment="1" applyBorder="1" applyFont="1" applyNumberFormat="1">
      <alignment horizontal="right" shrinkToFit="0" vertical="center" wrapText="1"/>
    </xf>
    <xf borderId="5" fillId="0" fontId="5" numFmtId="0" xfId="0" applyAlignment="1" applyBorder="1" applyFont="1">
      <alignment horizontal="center" shrinkToFit="0" vertical="center" wrapText="0"/>
    </xf>
    <xf borderId="5" fillId="0" fontId="4" numFmtId="1" xfId="0" applyAlignment="1" applyBorder="1" applyFont="1" applyNumberFormat="1">
      <alignment horizontal="right" shrinkToFit="0" vertical="center" wrapText="0"/>
    </xf>
    <xf borderId="5" fillId="0" fontId="4" numFmtId="2" xfId="0" applyAlignment="1" applyBorder="1" applyFont="1" applyNumberFormat="1">
      <alignment horizontal="right" shrinkToFit="0" vertical="center" wrapText="1"/>
    </xf>
    <xf borderId="4" fillId="0" fontId="6" numFmtId="1" xfId="0" applyAlignment="1" applyBorder="1" applyFont="1" applyNumberFormat="1">
      <alignment shrinkToFit="0" vertical="center" wrapText="0"/>
    </xf>
    <xf borderId="5" fillId="0" fontId="5" numFmtId="1" xfId="0" applyAlignment="1" applyBorder="1" applyFont="1" applyNumberFormat="1">
      <alignment horizontal="right" shrinkToFit="0" vertical="center" wrapText="0"/>
    </xf>
    <xf borderId="5" fillId="0" fontId="4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shrinkToFit="0" vertical="center" wrapText="0"/>
    </xf>
    <xf borderId="4" fillId="0" fontId="6" numFmtId="1" xfId="0" applyAlignment="1" applyBorder="1" applyFont="1" applyNumberFormat="1">
      <alignment horizontal="right" shrinkToFit="0" vertical="center" wrapText="0"/>
    </xf>
    <xf borderId="4" fillId="0" fontId="6" numFmtId="2" xfId="0" applyAlignment="1" applyBorder="1" applyFont="1" applyNumberFormat="1">
      <alignment horizontal="right" shrinkToFit="0" vertical="center" wrapText="0"/>
    </xf>
    <xf borderId="4" fillId="0" fontId="10" numFmtId="0" xfId="0" applyAlignment="1" applyBorder="1" applyFont="1">
      <alignment shrinkToFit="0" vertical="top" wrapText="1"/>
    </xf>
    <xf borderId="7" fillId="0" fontId="7" numFmtId="1" xfId="0" applyAlignment="1" applyBorder="1" applyFont="1" applyNumberFormat="1">
      <alignment horizontal="right" shrinkToFit="0" vertical="center" wrapText="0"/>
    </xf>
    <xf borderId="18" fillId="0" fontId="2" numFmtId="0" xfId="0" applyAlignment="1" applyBorder="1" applyFont="1">
      <alignment shrinkToFit="0" vertical="top" wrapText="1"/>
    </xf>
    <xf borderId="5" fillId="0" fontId="6" numFmtId="0" xfId="0" applyAlignment="1" applyBorder="1" applyFont="1">
      <alignment horizontal="center" shrinkToFit="0" vertical="center" wrapText="0"/>
    </xf>
    <xf borderId="5" fillId="0" fontId="6" numFmtId="0" xfId="0" applyAlignment="1" applyBorder="1" applyFont="1">
      <alignment shrinkToFit="0" vertical="center" wrapText="0"/>
    </xf>
    <xf borderId="5" fillId="0" fontId="6" numFmtId="1" xfId="0" applyAlignment="1" applyBorder="1" applyFont="1" applyNumberFormat="1">
      <alignment horizontal="center" shrinkToFit="0" vertical="center" wrapText="0"/>
    </xf>
    <xf borderId="5" fillId="0" fontId="6" numFmtId="2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7" numFmtId="1" xfId="0" applyAlignment="1" applyBorder="1" applyFont="1" applyNumberFormat="1">
      <alignment shrinkToFit="0" vertical="center" wrapText="0"/>
    </xf>
    <xf borderId="5" fillId="0" fontId="7" numFmtId="2" xfId="0" applyAlignment="1" applyBorder="1" applyFont="1" applyNumberFormat="1">
      <alignment shrinkToFit="0" vertical="center" wrapText="0"/>
    </xf>
    <xf borderId="5" fillId="0" fontId="6" numFmtId="1" xfId="0" applyAlignment="1" applyBorder="1" applyFont="1" applyNumberFormat="1">
      <alignment shrinkToFit="0" vertical="center" wrapText="0"/>
    </xf>
    <xf borderId="4" fillId="0" fontId="7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4" fillId="0" fontId="5" numFmtId="2" xfId="0" applyAlignment="1" applyBorder="1" applyFont="1" applyNumberFormat="1">
      <alignment shrinkToFit="0" vertical="center" wrapText="0"/>
    </xf>
    <xf borderId="4" fillId="0" fontId="5" numFmtId="1" xfId="0" applyAlignment="1" applyBorder="1" applyFont="1" applyNumberFormat="1">
      <alignment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4" fillId="0" fontId="4" numFmtId="0" xfId="0" applyAlignment="1" applyBorder="1" applyFont="1">
      <alignment shrinkToFit="0" vertical="center" wrapText="0"/>
    </xf>
    <xf borderId="4" fillId="0" fontId="4" numFmtId="1" xfId="0" applyAlignment="1" applyBorder="1" applyFont="1" applyNumberFormat="1">
      <alignment shrinkToFit="0" vertical="center" wrapText="0"/>
    </xf>
    <xf borderId="9" fillId="0" fontId="4" numFmtId="0" xfId="0" applyAlignment="1" applyBorder="1" applyFont="1">
      <alignment horizontal="center" shrinkToFit="0" vertical="center" wrapText="0"/>
    </xf>
    <xf borderId="9" fillId="0" fontId="4" numFmtId="2" xfId="0" applyAlignment="1" applyBorder="1" applyFont="1" applyNumberFormat="1">
      <alignment horizontal="center" shrinkToFit="0" vertical="center" wrapText="1"/>
    </xf>
    <xf borderId="19" fillId="0" fontId="2" numFmtId="0" xfId="0" applyAlignment="1" applyBorder="1" applyFont="1">
      <alignment shrinkToFit="0" vertical="top" wrapText="1"/>
    </xf>
    <xf borderId="5" fillId="0" fontId="4" numFmtId="1" xfId="0" applyAlignment="1" applyBorder="1" applyFont="1" applyNumberFormat="1">
      <alignment horizontal="center" shrinkToFit="0" vertical="center" wrapText="0"/>
    </xf>
    <xf borderId="5" fillId="0" fontId="5" numFmtId="2" xfId="0" applyAlignment="1" applyBorder="1" applyFont="1" applyNumberFormat="1">
      <alignment shrinkToFit="0" vertical="center" wrapText="0"/>
    </xf>
    <xf borderId="4" fillId="2" fontId="5" numFmtId="2" xfId="0" applyAlignment="1" applyBorder="1" applyFill="1" applyFont="1" applyNumberFormat="1">
      <alignment shrinkToFit="0" vertical="center" wrapText="0"/>
    </xf>
    <xf borderId="5" fillId="0" fontId="4" numFmtId="1" xfId="0" applyAlignment="1" applyBorder="1" applyFont="1" applyNumberFormat="1">
      <alignment shrinkToFit="0" vertical="center" wrapText="0"/>
    </xf>
    <xf borderId="5" fillId="0" fontId="4" numFmtId="2" xfId="0" applyAlignment="1" applyBorder="1" applyFont="1" applyNumberFormat="1">
      <alignment shrinkToFit="0" vertical="center" wrapText="0"/>
    </xf>
    <xf borderId="4" fillId="0" fontId="11" numFmtId="1" xfId="0" applyAlignment="1" applyBorder="1" applyFont="1" applyNumberFormat="1">
      <alignment shrinkToFit="0" vertical="center" wrapText="0"/>
    </xf>
    <xf borderId="4" fillId="0" fontId="5" numFmtId="0" xfId="0" applyAlignment="1" applyBorder="1" applyFont="1">
      <alignment shrinkToFit="0" vertical="center" wrapText="0"/>
    </xf>
    <xf borderId="4" fillId="0" fontId="5" numFmtId="165" xfId="0" applyAlignment="1" applyBorder="1" applyFont="1" applyNumberFormat="1">
      <alignment shrinkToFit="0" vertical="center" wrapText="0"/>
    </xf>
    <xf borderId="9" fillId="0" fontId="4" numFmtId="1" xfId="0" applyAlignment="1" applyBorder="1" applyFont="1" applyNumberFormat="1">
      <alignment horizontal="center" shrinkToFit="0" vertical="center" wrapText="0"/>
    </xf>
    <xf borderId="9" fillId="0" fontId="4" numFmtId="1" xfId="0" applyAlignment="1" applyBorder="1" applyFont="1" applyNumberFormat="1">
      <alignment horizontal="center" shrinkToFit="0" vertical="center" wrapText="1"/>
    </xf>
    <xf borderId="5" fillId="0" fontId="5" numFmtId="1" xfId="0" applyAlignment="1" applyBorder="1" applyFont="1" applyNumberFormat="1">
      <alignment horizontal="center" shrinkToFit="0" vertical="center" wrapText="0"/>
    </xf>
    <xf borderId="4" fillId="0" fontId="10" numFmtId="0" xfId="0" applyAlignment="1" applyBorder="1" applyFont="1">
      <alignment shrinkToFit="0" vertical="center" wrapText="1"/>
    </xf>
    <xf borderId="4" fillId="0" fontId="10" numFmtId="2" xfId="0" applyAlignment="1" applyBorder="1" applyFont="1" applyNumberFormat="1">
      <alignment shrinkToFit="0" vertical="center" wrapText="1"/>
    </xf>
    <xf borderId="4" fillId="0" fontId="4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shrinkToFit="0" vertical="top" wrapText="1"/>
    </xf>
    <xf borderId="1" fillId="0" fontId="1" numFmtId="1" xfId="0" applyAlignment="1" applyBorder="1" applyFont="1" applyNumberFormat="1">
      <alignment horizontal="center" shrinkToFit="0" vertical="center" wrapText="0"/>
    </xf>
    <xf borderId="4" fillId="0" fontId="5" numFmtId="2" xfId="0" applyAlignment="1" applyBorder="1" applyFont="1" applyNumberFormat="1">
      <alignment shrinkToFit="0" vertical="top" wrapText="1"/>
    </xf>
    <xf borderId="4" fillId="0" fontId="4" numFmtId="2" xfId="0" applyAlignment="1" applyBorder="1" applyFont="1" applyNumberFormat="1">
      <alignment shrinkToFit="0" vertical="top" wrapText="1"/>
    </xf>
    <xf borderId="4" fillId="0" fontId="5" numFmtId="0" xfId="0" applyAlignment="1" applyBorder="1" applyFont="1">
      <alignment shrinkToFit="0" vertical="top" wrapText="1"/>
    </xf>
    <xf borderId="20" fillId="0" fontId="4" numFmtId="1" xfId="0" applyAlignment="1" applyBorder="1" applyFont="1" applyNumberFormat="1">
      <alignment horizontal="center" shrinkToFit="0" vertical="center" wrapText="1"/>
    </xf>
    <xf borderId="21" fillId="0" fontId="2" numFmtId="0" xfId="0" applyAlignment="1" applyBorder="1" applyFont="1">
      <alignment shrinkToFit="0" vertical="top" wrapText="1"/>
    </xf>
    <xf borderId="22" fillId="0" fontId="2" numFmtId="0" xfId="0" applyAlignment="1" applyBorder="1" applyFont="1">
      <alignment shrinkToFit="0" vertical="top" wrapText="1"/>
    </xf>
    <xf borderId="23" fillId="0" fontId="2" numFmtId="0" xfId="0" applyAlignment="1" applyBorder="1" applyFont="1">
      <alignment shrinkToFit="0" vertical="top" wrapText="1"/>
    </xf>
    <xf borderId="24" fillId="0" fontId="4" numFmtId="1" xfId="0" applyAlignment="1" applyBorder="1" applyFont="1" applyNumberFormat="1">
      <alignment horizontal="center" shrinkToFit="0" vertical="center" wrapText="0"/>
    </xf>
    <xf borderId="4" fillId="0" fontId="10" numFmtId="1" xfId="0" applyAlignment="1" applyBorder="1" applyFont="1" applyNumberFormat="1">
      <alignment shrinkToFit="0" vertical="center" wrapText="1"/>
    </xf>
    <xf borderId="5" fillId="0" fontId="4" numFmtId="1" xfId="0" applyAlignment="1" applyBorder="1" applyFont="1" applyNumberFormat="1">
      <alignment shrinkToFit="0" vertical="center" wrapText="1"/>
    </xf>
    <xf borderId="5" fillId="0" fontId="5" numFmtId="1" xfId="0" applyAlignment="1" applyBorder="1" applyFont="1" applyNumberFormat="1">
      <alignment horizontal="center" shrinkToFit="0" vertical="center" wrapText="0"/>
    </xf>
    <xf borderId="5" fillId="0" fontId="5" numFmtId="1" xfId="0" applyAlignment="1" applyBorder="1" applyFont="1" applyNumberFormat="1">
      <alignment shrinkToFit="0" vertical="center" wrapText="0"/>
    </xf>
    <xf borderId="0" fillId="0" fontId="5" numFmtId="1" xfId="0" applyAlignment="1" applyFont="1" applyNumberFormat="1">
      <alignment shrinkToFit="0" vertical="center" wrapText="0"/>
    </xf>
    <xf borderId="0" fillId="0" fontId="10" numFmtId="0" xfId="0" applyAlignment="1" applyFont="1">
      <alignment shrinkToFit="0" vertical="center" wrapText="1"/>
    </xf>
    <xf borderId="9" fillId="0" fontId="6" numFmtId="1" xfId="0" applyAlignment="1" applyBorder="1" applyFont="1" applyNumberFormat="1">
      <alignment horizontal="center" shrinkToFit="0" vertical="center" wrapText="0"/>
    </xf>
    <xf borderId="13" fillId="0" fontId="6" numFmtId="1" xfId="0" applyAlignment="1" applyBorder="1" applyFont="1" applyNumberFormat="1">
      <alignment horizontal="center" shrinkToFit="0" vertical="center" wrapText="0"/>
    </xf>
    <xf borderId="9" fillId="0" fontId="6" numFmtId="1" xfId="0" applyAlignment="1" applyBorder="1" applyFont="1" applyNumberFormat="1">
      <alignment horizontal="center" shrinkToFit="0" vertical="center" wrapText="1"/>
    </xf>
    <xf borderId="13" fillId="0" fontId="6" numFmtId="1" xfId="0" applyAlignment="1" applyBorder="1" applyFont="1" applyNumberFormat="1">
      <alignment horizontal="center" shrinkToFit="0" vertical="center" wrapText="1"/>
    </xf>
    <xf borderId="5" fillId="0" fontId="7" numFmtId="1" xfId="0" applyAlignment="1" applyBorder="1" applyFont="1" applyNumberFormat="1">
      <alignment horizontal="center" shrinkToFit="0" vertical="center" wrapText="0"/>
    </xf>
    <xf borderId="5" fillId="0" fontId="7" numFmtId="1" xfId="0" applyAlignment="1" applyBorder="1" applyFont="1" applyNumberFormat="1">
      <alignment shrinkToFit="0" vertical="bottom" wrapText="0"/>
    </xf>
    <xf borderId="5" fillId="0" fontId="7" numFmtId="164" xfId="0" applyAlignment="1" applyBorder="1" applyFont="1" applyNumberFormat="1">
      <alignment horizontal="right" shrinkToFit="0" vertical="center" wrapText="0"/>
    </xf>
    <xf borderId="5" fillId="0" fontId="7" numFmtId="164" xfId="0" applyAlignment="1" applyBorder="1" applyFont="1" applyNumberFormat="1">
      <alignment shrinkToFit="0" vertical="center" wrapText="0"/>
    </xf>
    <xf borderId="4" fillId="0" fontId="10" numFmtId="1" xfId="0" applyAlignment="1" applyBorder="1" applyFont="1" applyNumberFormat="1">
      <alignment shrinkToFit="0" vertical="top" wrapText="1"/>
    </xf>
    <xf borderId="5" fillId="0" fontId="6" numFmtId="1" xfId="0" applyAlignment="1" applyBorder="1" applyFont="1" applyNumberFormat="1">
      <alignment shrinkToFit="0" vertical="bottom" wrapText="0"/>
    </xf>
    <xf borderId="5" fillId="0" fontId="6" numFmtId="164" xfId="0" applyAlignment="1" applyBorder="1" applyFont="1" applyNumberFormat="1">
      <alignment horizontal="right" shrinkToFit="0" vertical="center" wrapText="0"/>
    </xf>
    <xf borderId="4" fillId="0" fontId="5" numFmtId="164" xfId="0" applyAlignment="1" applyBorder="1" applyFont="1" applyNumberFormat="1">
      <alignment shrinkToFit="0" vertical="center" wrapText="0"/>
    </xf>
    <xf borderId="4" fillId="0" fontId="4" numFmtId="164" xfId="0" applyAlignment="1" applyBorder="1" applyFont="1" applyNumberFormat="1">
      <alignment shrinkToFit="0" vertical="center" wrapText="0"/>
    </xf>
    <xf borderId="9" fillId="0" fontId="6" numFmtId="164" xfId="0" applyAlignment="1" applyBorder="1" applyFont="1" applyNumberFormat="1">
      <alignment horizontal="center" shrinkToFit="0" vertical="center" wrapText="1"/>
    </xf>
    <xf borderId="5" fillId="0" fontId="6" numFmtId="164" xfId="0" applyAlignment="1" applyBorder="1" applyFont="1" applyNumberFormat="1">
      <alignment shrinkToFit="0" vertical="center" wrapText="0"/>
    </xf>
    <xf borderId="16" fillId="0" fontId="7" numFmtId="1" xfId="0" applyAlignment="1" applyBorder="1" applyFont="1" applyNumberFormat="1">
      <alignment shrinkToFit="0" vertical="bottom" wrapText="0"/>
    </xf>
    <xf borderId="16" fillId="0" fontId="7" numFmtId="164" xfId="0" applyAlignment="1" applyBorder="1" applyFont="1" applyNumberFormat="1">
      <alignment shrinkToFit="0" vertical="center" wrapText="0"/>
    </xf>
    <xf borderId="25" fillId="0" fontId="7" numFmtId="1" xfId="0" applyAlignment="1" applyBorder="1" applyFont="1" applyNumberFormat="1">
      <alignment shrinkToFit="0" vertical="center" wrapText="0"/>
    </xf>
    <xf borderId="4" fillId="0" fontId="12" numFmtId="0" xfId="0" applyAlignment="1" applyBorder="1" applyFont="1">
      <alignment shrinkToFit="0" vertical="top" wrapText="1"/>
    </xf>
    <xf borderId="5" fillId="0" fontId="12" numFmtId="0" xfId="0" applyAlignment="1" applyBorder="1" applyFont="1">
      <alignment shrinkToFit="0" vertical="top" wrapText="1"/>
    </xf>
    <xf borderId="25" fillId="0" fontId="6" numFmtId="1" xfId="0" applyAlignment="1" applyBorder="1" applyFont="1" applyNumberFormat="1">
      <alignment shrinkToFit="0" vertical="center" wrapText="0"/>
    </xf>
    <xf borderId="6" fillId="0" fontId="6" numFmtId="1" xfId="0" applyAlignment="1" applyBorder="1" applyFont="1" applyNumberFormat="1">
      <alignment shrinkToFit="0" vertical="bottom" wrapText="0"/>
    </xf>
    <xf borderId="6" fillId="0" fontId="6" numFmtId="164" xfId="0" applyAlignment="1" applyBorder="1" applyFont="1" applyNumberFormat="1">
      <alignment shrinkToFit="0" vertical="center" wrapText="0"/>
    </xf>
    <xf borderId="6" fillId="0" fontId="7" numFmtId="1" xfId="0" applyAlignment="1" applyBorder="1" applyFont="1" applyNumberFormat="1">
      <alignment shrinkToFit="0" vertical="bottom" wrapText="0"/>
    </xf>
    <xf borderId="1" fillId="0" fontId="1" numFmtId="2" xfId="0" applyAlignment="1" applyBorder="1" applyFont="1" applyNumberFormat="1">
      <alignment horizontal="center" shrinkToFit="0" vertical="center" wrapText="0"/>
    </xf>
    <xf borderId="20" fillId="0" fontId="6" numFmtId="1" xfId="0" applyAlignment="1" applyBorder="1" applyFont="1" applyNumberFormat="1">
      <alignment horizontal="center" shrinkToFit="0" vertical="center" wrapText="1"/>
    </xf>
    <xf borderId="7" fillId="0" fontId="4" numFmtId="1" xfId="0" applyAlignment="1" applyBorder="1" applyFont="1" applyNumberFormat="1">
      <alignment horizontal="center" shrinkToFit="0" vertical="center" wrapText="0"/>
    </xf>
    <xf borderId="5" fillId="0" fontId="5" numFmtId="1" xfId="0" applyAlignment="1" applyBorder="1" applyFont="1" applyNumberFormat="1">
      <alignment horizontal="right" shrinkToFit="0" vertical="bottom" wrapText="0"/>
    </xf>
    <xf borderId="5" fillId="0" fontId="5" numFmtId="164" xfId="0" applyAlignment="1" applyBorder="1" applyFont="1" applyNumberFormat="1">
      <alignment horizontal="right" shrinkToFit="0" vertical="center" wrapText="0"/>
    </xf>
    <xf borderId="5" fillId="0" fontId="4" numFmtId="1" xfId="0" applyAlignment="1" applyBorder="1" applyFont="1" applyNumberFormat="1">
      <alignment horizontal="right" shrinkToFit="0" vertical="bottom" wrapText="0"/>
    </xf>
    <xf borderId="5" fillId="0" fontId="13" numFmtId="1" xfId="0" applyAlignment="1" applyBorder="1" applyFont="1" applyNumberFormat="1">
      <alignment horizontal="right" shrinkToFit="0" vertical="top" wrapText="1"/>
    </xf>
    <xf borderId="5" fillId="0" fontId="14" numFmtId="1" xfId="0" applyAlignment="1" applyBorder="1" applyFont="1" applyNumberFormat="1">
      <alignment horizontal="right" readingOrder="1" shrinkToFit="0" vertical="top" wrapText="1"/>
    </xf>
    <xf borderId="5" fillId="0" fontId="5" numFmtId="164" xfId="0" applyAlignment="1" applyBorder="1" applyFont="1" applyNumberFormat="1">
      <alignment horizontal="right" readingOrder="1" shrinkToFit="0" vertical="center" wrapText="0"/>
    </xf>
    <xf borderId="5" fillId="0" fontId="5" numFmtId="1" xfId="0" applyAlignment="1" applyBorder="1" applyFont="1" applyNumberFormat="1">
      <alignment horizontal="right" readingOrder="1" shrinkToFit="0" vertical="center" wrapText="0"/>
    </xf>
    <xf borderId="5" fillId="0" fontId="13" numFmtId="1" xfId="0" applyAlignment="1" applyBorder="1" applyFont="1" applyNumberFormat="1">
      <alignment horizontal="right" readingOrder="1" shrinkToFit="0" vertical="top" wrapText="1"/>
    </xf>
    <xf borderId="5" fillId="0" fontId="4" numFmtId="164" xfId="0" applyAlignment="1" applyBorder="1" applyFont="1" applyNumberFormat="1">
      <alignment horizontal="right" readingOrder="1" shrinkToFit="0" vertical="center" wrapText="0"/>
    </xf>
    <xf borderId="5" fillId="0" fontId="4" numFmtId="1" xfId="0" applyAlignment="1" applyBorder="1" applyFont="1" applyNumberFormat="1">
      <alignment horizontal="right" readingOrder="1" shrinkToFit="0" vertical="center" wrapText="0"/>
    </xf>
    <xf borderId="5" fillId="0" fontId="5" numFmtId="1" xfId="0" applyAlignment="1" applyBorder="1" applyFont="1" applyNumberFormat="1">
      <alignment horizontal="right" readingOrder="1" shrinkToFit="0" vertical="top" wrapText="1"/>
    </xf>
    <xf borderId="13" fillId="0" fontId="4" numFmtId="1" xfId="0" applyAlignment="1" applyBorder="1" applyFont="1" applyNumberFormat="1">
      <alignment horizontal="center" shrinkToFit="0" vertical="center" wrapText="0"/>
    </xf>
    <xf borderId="1" fillId="0" fontId="1" numFmtId="1" xfId="0" applyAlignment="1" applyBorder="1" applyFont="1" applyNumberFormat="1">
      <alignment horizontal="center" shrinkToFit="0" vertical="center" wrapText="1"/>
    </xf>
    <xf borderId="4" fillId="0" fontId="7" numFmtId="1" xfId="0" applyAlignment="1" applyBorder="1" applyFont="1" applyNumberFormat="1">
      <alignment shrinkToFit="0" vertical="top" wrapText="1"/>
    </xf>
    <xf borderId="4" fillId="0" fontId="7" numFmtId="2" xfId="0" applyAlignment="1" applyBorder="1" applyFont="1" applyNumberFormat="1">
      <alignment shrinkToFit="0" vertical="top" wrapText="1"/>
    </xf>
    <xf borderId="4" fillId="0" fontId="6" numFmtId="1" xfId="0" applyAlignment="1" applyBorder="1" applyFont="1" applyNumberFormat="1">
      <alignment shrinkToFit="0" vertical="top" wrapText="1"/>
    </xf>
    <xf borderId="1" fillId="0" fontId="6" numFmtId="1" xfId="0" applyAlignment="1" applyBorder="1" applyFont="1" applyNumberFormat="1">
      <alignment horizontal="center" shrinkToFit="0" vertical="center" wrapText="1"/>
    </xf>
    <xf borderId="5" fillId="0" fontId="6" numFmtId="1" xfId="0" applyAlignment="1" applyBorder="1" applyFont="1" applyNumberFormat="1">
      <alignment horizontal="center" shrinkToFit="0" vertical="center" wrapText="1"/>
    </xf>
    <xf borderId="5" fillId="0" fontId="7" numFmtId="164" xfId="0" applyAlignment="1" applyBorder="1" applyFont="1" applyNumberFormat="1">
      <alignment shrinkToFit="0" vertical="top" wrapText="1"/>
    </xf>
    <xf borderId="5" fillId="0" fontId="6" numFmtId="164" xfId="0" applyAlignment="1" applyBorder="1" applyFont="1" applyNumberFormat="1">
      <alignment shrinkToFit="0" vertical="top" wrapText="1"/>
    </xf>
    <xf borderId="4" fillId="0" fontId="5" numFmtId="164" xfId="0" applyAlignment="1" applyBorder="1" applyFont="1" applyNumberFormat="1">
      <alignment shrinkToFit="0" vertical="center" wrapText="1"/>
    </xf>
    <xf borderId="4" fillId="0" fontId="5" numFmtId="1" xfId="0" applyAlignment="1" applyBorder="1" applyFont="1" applyNumberFormat="1">
      <alignment shrinkToFit="0" vertical="center" wrapText="1"/>
    </xf>
    <xf borderId="4" fillId="0" fontId="4" numFmtId="1" xfId="0" applyAlignment="1" applyBorder="1" applyFont="1" applyNumberFormat="1">
      <alignment shrinkToFit="0" vertical="center" wrapText="1"/>
    </xf>
    <xf borderId="1" fillId="0" fontId="6" numFmtId="1" xfId="0" applyAlignment="1" applyBorder="1" applyFont="1" applyNumberFormat="1">
      <alignment horizontal="right" shrinkToFit="0" vertical="center" wrapText="1"/>
    </xf>
    <xf borderId="9" fillId="0" fontId="4" numFmtId="1" xfId="0" applyAlignment="1" applyBorder="1" applyFont="1" applyNumberFormat="1">
      <alignment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4" fillId="0" fontId="10" numFmtId="2" xfId="0" applyAlignment="1" applyBorder="1" applyFont="1" applyNumberFormat="1">
      <alignment horizontal="center" shrinkToFit="0" vertical="center" wrapText="1"/>
    </xf>
    <xf borderId="5" fillId="0" fontId="14" numFmtId="164" xfId="0" applyAlignment="1" applyBorder="1" applyFont="1" applyNumberFormat="1">
      <alignment horizontal="right" shrinkToFit="0" vertical="center" wrapText="1"/>
    </xf>
    <xf borderId="5" fillId="0" fontId="5" numFmtId="1" xfId="0" applyAlignment="1" applyBorder="1" applyFont="1" applyNumberFormat="1">
      <alignment horizontal="right" shrinkToFit="0" vertical="center" wrapText="1"/>
    </xf>
    <xf borderId="5" fillId="0" fontId="5" numFmtId="164" xfId="0" applyAlignment="1" applyBorder="1" applyFont="1" applyNumberFormat="1">
      <alignment horizontal="right" shrinkToFit="0" vertical="center" wrapText="1"/>
    </xf>
    <xf borderId="5" fillId="0" fontId="13" numFmtId="164" xfId="0" applyAlignment="1" applyBorder="1" applyFont="1" applyNumberFormat="1">
      <alignment horizontal="right" shrinkToFit="0" vertical="center" wrapText="1"/>
    </xf>
    <xf borderId="5" fillId="0" fontId="4" numFmtId="164" xfId="0" applyAlignment="1" applyBorder="1" applyFont="1" applyNumberFormat="1">
      <alignment horizontal="right" shrinkToFit="0" vertical="center" wrapText="1"/>
    </xf>
    <xf borderId="4" fillId="0" fontId="15" numFmtId="2" xfId="0" applyAlignment="1" applyBorder="1" applyFont="1" applyNumberFormat="1">
      <alignment shrinkToFit="0" vertical="center" wrapText="1"/>
    </xf>
    <xf borderId="5" fillId="0" fontId="13" numFmtId="1" xfId="0" applyAlignment="1" applyBorder="1" applyFont="1" applyNumberFormat="1">
      <alignment horizontal="right" shrinkToFit="0" vertical="center" wrapText="1"/>
    </xf>
    <xf borderId="16" fillId="0" fontId="5" numFmtId="1" xfId="0" applyAlignment="1" applyBorder="1" applyFont="1" applyNumberFormat="1">
      <alignment horizontal="center" shrinkToFit="0" vertical="center" wrapText="0"/>
    </xf>
    <xf borderId="16" fillId="0" fontId="5" numFmtId="1" xfId="0" applyAlignment="1" applyBorder="1" applyFont="1" applyNumberFormat="1">
      <alignment shrinkToFit="0" vertical="center" wrapText="0"/>
    </xf>
    <xf borderId="4" fillId="0" fontId="16" numFmtId="1" xfId="0" applyAlignment="1" applyBorder="1" applyFont="1" applyNumberFormat="1">
      <alignment horizontal="left" shrinkToFit="0" vertical="center" wrapText="1"/>
    </xf>
    <xf borderId="4" fillId="0" fontId="16" numFmtId="164" xfId="0" applyAlignment="1" applyBorder="1" applyFont="1" applyNumberFormat="1">
      <alignment horizontal="left" shrinkToFit="0" vertical="center" wrapText="1"/>
    </xf>
    <xf borderId="4" fillId="0" fontId="5" numFmtId="2" xfId="0" applyAlignment="1" applyBorder="1" applyFont="1" applyNumberFormat="1">
      <alignment shrinkToFit="0" vertical="center" wrapText="1"/>
    </xf>
    <xf borderId="4" fillId="0" fontId="1" numFmtId="1" xfId="0" applyAlignment="1" applyBorder="1" applyFont="1" applyNumberFormat="1">
      <alignment horizontal="center" shrinkToFit="0" vertical="center" wrapText="1"/>
    </xf>
    <xf borderId="1" fillId="0" fontId="4" numFmtId="1" xfId="0" applyAlignment="1" applyBorder="1" applyFont="1" applyNumberFormat="1">
      <alignment horizontal="center" shrinkToFit="0" vertical="center" wrapText="0"/>
    </xf>
    <xf borderId="4" fillId="0" fontId="5" numFmtId="1" xfId="0" applyAlignment="1" applyBorder="1" applyFont="1" applyNumberFormat="1">
      <alignment horizontal="center" shrinkToFit="0" vertical="center" wrapText="1"/>
    </xf>
    <xf borderId="1" fillId="0" fontId="4" numFmtId="1" xfId="0" applyAlignment="1" applyBorder="1" applyFont="1" applyNumberFormat="1">
      <alignment horizontal="center" shrinkToFit="0" vertical="center" wrapText="1"/>
    </xf>
    <xf borderId="5" fillId="0" fontId="5" numFmtId="2" xfId="0" applyAlignment="1" applyBorder="1" applyFont="1" applyNumberFormat="1">
      <alignment shrinkToFit="0" vertical="center" wrapText="1"/>
    </xf>
    <xf borderId="5" fillId="0" fontId="4" numFmtId="2" xfId="0" applyAlignment="1" applyBorder="1" applyFont="1" applyNumberFormat="1">
      <alignment shrinkToFit="0" vertical="center" wrapText="1"/>
    </xf>
    <xf borderId="1" fillId="0" fontId="1" numFmtId="2" xfId="0" applyAlignment="1" applyBorder="1" applyFont="1" applyNumberFormat="1">
      <alignment horizontal="center" shrinkToFit="0" vertical="center" wrapText="1"/>
    </xf>
    <xf borderId="1" fillId="0" fontId="6" numFmtId="2" xfId="0" applyAlignment="1" applyBorder="1" applyFont="1" applyNumberFormat="1">
      <alignment horizontal="center" shrinkToFit="0" vertical="center" wrapText="0"/>
    </xf>
    <xf borderId="5" fillId="0" fontId="17" numFmtId="1" xfId="0" applyAlignment="1" applyBorder="1" applyFont="1" applyNumberFormat="1">
      <alignment horizontal="center" shrinkToFit="0" vertical="center" wrapText="1"/>
    </xf>
    <xf borderId="5" fillId="0" fontId="17" numFmtId="1" xfId="0" applyAlignment="1" applyBorder="1" applyFont="1" applyNumberFormat="1">
      <alignment shrinkToFit="0" vertical="center" wrapText="1"/>
    </xf>
    <xf borderId="13" fillId="0" fontId="17" numFmtId="1" xfId="0" applyAlignment="1" applyBorder="1" applyFont="1" applyNumberFormat="1">
      <alignment horizontal="center" shrinkToFit="0" vertical="center" wrapText="1"/>
    </xf>
    <xf borderId="4" fillId="0" fontId="17" numFmtId="2" xfId="0" applyAlignment="1" applyBorder="1" applyFont="1" applyNumberFormat="1">
      <alignment shrinkToFit="0" vertical="center" wrapText="1"/>
    </xf>
    <xf borderId="4" fillId="0" fontId="17" numFmtId="1" xfId="0" applyAlignment="1" applyBorder="1" applyFont="1" applyNumberFormat="1">
      <alignment shrinkToFit="0" vertical="center" wrapText="1"/>
    </xf>
    <xf borderId="9" fillId="0" fontId="17" numFmtId="1" xfId="0" applyAlignment="1" applyBorder="1" applyFont="1" applyNumberFormat="1">
      <alignment horizontal="center" shrinkToFit="0" vertical="center" wrapText="1"/>
    </xf>
    <xf borderId="5" fillId="0" fontId="18" numFmtId="1" xfId="0" applyAlignment="1" applyBorder="1" applyFont="1" applyNumberFormat="1">
      <alignment horizontal="center" shrinkToFit="0" vertical="center" wrapText="0"/>
    </xf>
    <xf borderId="5" fillId="0" fontId="18" numFmtId="1" xfId="0" applyAlignment="1" applyBorder="1" applyFont="1" applyNumberFormat="1">
      <alignment shrinkToFit="0" vertical="center" wrapText="0"/>
    </xf>
    <xf borderId="5" fillId="0" fontId="18" numFmtId="164" xfId="0" applyAlignment="1" applyBorder="1" applyFont="1" applyNumberFormat="1">
      <alignment shrinkToFit="0" vertical="center" wrapText="1"/>
    </xf>
    <xf borderId="5" fillId="0" fontId="17" numFmtId="1" xfId="0" applyAlignment="1" applyBorder="1" applyFont="1" applyNumberFormat="1">
      <alignment horizontal="center" shrinkToFit="0" vertical="center" wrapText="0"/>
    </xf>
    <xf borderId="5" fillId="0" fontId="17" numFmtId="1" xfId="0" applyAlignment="1" applyBorder="1" applyFont="1" applyNumberFormat="1">
      <alignment shrinkToFit="0" vertical="center" wrapText="0"/>
    </xf>
    <xf borderId="4" fillId="0" fontId="4" numFmtId="2" xfId="0" applyAlignment="1" applyBorder="1" applyFont="1" applyNumberFormat="1">
      <alignment shrinkToFit="0" vertical="center" wrapText="1"/>
    </xf>
    <xf borderId="1" fillId="0" fontId="8" numFmtId="2" xfId="0" applyAlignment="1" applyBorder="1" applyFont="1" applyNumberFormat="1">
      <alignment horizontal="center" shrinkToFit="0" vertical="center" wrapText="1"/>
    </xf>
    <xf borderId="4" fillId="0" fontId="6" numFmtId="2" xfId="0" applyAlignment="1" applyBorder="1" applyFont="1" applyNumberFormat="1">
      <alignment shrinkToFit="0" vertical="center" wrapText="0"/>
    </xf>
    <xf borderId="4" fillId="0" fontId="7" numFmtId="2" xfId="0" applyAlignment="1" applyBorder="1" applyFont="1" applyNumberFormat="1">
      <alignment shrinkToFit="0" vertical="center" wrapText="1"/>
    </xf>
    <xf borderId="4" fillId="0" fontId="7" numFmtId="1" xfId="0" applyAlignment="1" applyBorder="1" applyFont="1" applyNumberFormat="1">
      <alignment shrinkToFit="0" vertical="center" wrapText="1"/>
    </xf>
    <xf borderId="4" fillId="0" fontId="19" numFmtId="0" xfId="0" applyAlignment="1" applyBorder="1" applyFont="1">
      <alignment shrinkToFit="0" vertical="center" wrapText="1"/>
    </xf>
    <xf borderId="13" fillId="0" fontId="8" numFmtId="1" xfId="0" applyAlignment="1" applyBorder="1" applyFont="1" applyNumberFormat="1">
      <alignment horizontal="center" shrinkToFit="0" vertical="center" wrapText="1"/>
    </xf>
    <xf borderId="5" fillId="0" fontId="7" numFmtId="1" xfId="0" applyAlignment="1" applyBorder="1" applyFont="1" applyNumberFormat="1">
      <alignment shrinkToFit="0" vertical="center" wrapText="1"/>
    </xf>
    <xf borderId="6" fillId="0" fontId="7" numFmtId="1" xfId="0" applyAlignment="1" applyBorder="1" applyFont="1" applyNumberFormat="1">
      <alignment shrinkToFit="0" vertical="center" wrapText="0"/>
    </xf>
    <xf borderId="5" fillId="0" fontId="6" numFmtId="1" xfId="0" applyAlignment="1" applyBorder="1" applyFont="1" applyNumberFormat="1">
      <alignment shrinkToFit="0" vertical="center" wrapText="1"/>
    </xf>
    <xf borderId="4" fillId="0" fontId="15" numFmtId="0" xfId="0" applyAlignment="1" applyBorder="1" applyFont="1">
      <alignment shrinkToFit="0" vertical="center" wrapText="1"/>
    </xf>
    <xf borderId="4" fillId="0" fontId="20" numFmtId="0" xfId="0" applyAlignment="1" applyBorder="1" applyFont="1">
      <alignment horizontal="center" shrinkToFit="0" vertical="center" wrapText="1"/>
    </xf>
    <xf borderId="4" fillId="0" fontId="20" numFmtId="0" xfId="0" applyAlignment="1" applyBorder="1" applyFont="1">
      <alignment shrinkToFit="0" vertical="center" wrapText="1"/>
    </xf>
    <xf borderId="4" fillId="0" fontId="20" numFmtId="1" xfId="0" applyAlignment="1" applyBorder="1" applyFont="1" applyNumberFormat="1">
      <alignment shrinkToFit="0" vertical="center" wrapText="1"/>
    </xf>
    <xf borderId="4" fillId="0" fontId="8" numFmtId="1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4" fillId="0" fontId="5" numFmtId="0" xfId="0" applyAlignment="1" applyBorder="1" applyFont="1">
      <alignment horizontal="center" shrinkToFit="0" vertical="top" wrapText="1"/>
    </xf>
    <xf borderId="4" fillId="0" fontId="5" numFmtId="1" xfId="0" applyAlignment="1" applyBorder="1" applyFont="1" applyNumberFormat="1">
      <alignment shrinkToFit="0" vertical="top" wrapText="1"/>
    </xf>
    <xf borderId="1" fillId="0" fontId="4" numFmtId="1" xfId="0" applyAlignment="1" applyBorder="1" applyFont="1" applyNumberFormat="1">
      <alignment horizontal="center" shrinkToFit="0" vertical="top" wrapText="1"/>
    </xf>
    <xf borderId="5" fillId="0" fontId="5" numFmtId="1" xfId="0" applyAlignment="1" applyBorder="1" applyFont="1" applyNumberFormat="1">
      <alignment horizontal="center" shrinkToFit="0" vertical="center" wrapText="1"/>
    </xf>
    <xf borderId="5" fillId="0" fontId="14" numFmtId="1" xfId="0" applyAlignment="1" applyBorder="1" applyFont="1" applyNumberFormat="1">
      <alignment horizontal="left" readingOrder="1" shrinkToFit="0" vertical="top" wrapText="1"/>
    </xf>
    <xf borderId="5" fillId="0" fontId="5" numFmtId="1" xfId="0" applyAlignment="1" applyBorder="1" applyFont="1" applyNumberFormat="1">
      <alignment shrinkToFit="0" vertical="top" wrapText="1"/>
    </xf>
    <xf borderId="5" fillId="0" fontId="5" numFmtId="1" xfId="0" applyAlignment="1" applyBorder="1" applyFont="1" applyNumberFormat="1">
      <alignment horizontal="right" shrinkToFit="0" vertical="top" wrapText="1"/>
    </xf>
    <xf borderId="5" fillId="0" fontId="13" numFmtId="1" xfId="0" applyAlignment="1" applyBorder="1" applyFont="1" applyNumberFormat="1">
      <alignment horizontal="left" readingOrder="1" shrinkToFit="0" vertical="top" wrapText="1"/>
    </xf>
    <xf borderId="5" fillId="0" fontId="4" numFmtId="1" xfId="0" applyAlignment="1" applyBorder="1" applyFont="1" applyNumberFormat="1">
      <alignment shrinkToFit="0" vertical="top" wrapText="1"/>
    </xf>
    <xf borderId="5" fillId="0" fontId="4" numFmtId="1" xfId="0" applyAlignment="1" applyBorder="1" applyFont="1" applyNumberFormat="1">
      <alignment horizontal="right" shrinkToFit="0" vertical="top" wrapText="1"/>
    </xf>
    <xf borderId="6" fillId="0" fontId="5" numFmtId="1" xfId="0" applyAlignment="1" applyBorder="1" applyFont="1" applyNumberFormat="1">
      <alignment shrinkToFit="0" vertical="center" wrapText="0"/>
    </xf>
    <xf borderId="6" fillId="0" fontId="14" numFmtId="1" xfId="0" applyAlignment="1" applyBorder="1" applyFont="1" applyNumberFormat="1">
      <alignment horizontal="left" readingOrder="1" shrinkToFit="0" vertical="top" wrapText="1"/>
    </xf>
    <xf borderId="6" fillId="0" fontId="5" numFmtId="1" xfId="0" applyAlignment="1" applyBorder="1" applyFont="1" applyNumberFormat="1">
      <alignment shrinkToFit="0" vertical="top" wrapText="1"/>
    </xf>
    <xf borderId="6" fillId="0" fontId="14" numFmtId="1" xfId="0" applyAlignment="1" applyBorder="1" applyFont="1" applyNumberFormat="1">
      <alignment horizontal="right" readingOrder="1" shrinkToFit="0" vertical="top" wrapText="1"/>
    </xf>
    <xf borderId="6" fillId="0" fontId="5" numFmtId="1" xfId="0" applyAlignment="1" applyBorder="1" applyFont="1" applyNumberFormat="1">
      <alignment horizontal="right" shrinkToFit="0" vertical="top" wrapText="1"/>
    </xf>
    <xf borderId="16" fillId="0" fontId="5" numFmtId="1" xfId="0" applyAlignment="1" applyBorder="1" applyFont="1" applyNumberFormat="1">
      <alignment horizontal="right" shrinkToFit="0" vertical="top" wrapText="1"/>
    </xf>
    <xf borderId="25" fillId="0" fontId="4" numFmtId="1" xfId="0" applyAlignment="1" applyBorder="1" applyFont="1" applyNumberFormat="1">
      <alignment shrinkToFit="0" vertical="top" wrapText="1"/>
    </xf>
    <xf borderId="26" fillId="0" fontId="4" numFmtId="1" xfId="0" applyAlignment="1" applyBorder="1" applyFont="1" applyNumberFormat="1">
      <alignment horizontal="right" shrinkToFit="0" vertical="top" wrapText="1"/>
    </xf>
    <xf borderId="25" fillId="0" fontId="5" numFmtId="1" xfId="0" applyAlignment="1" applyBorder="1" applyFont="1" applyNumberFormat="1">
      <alignment shrinkToFit="0" vertical="top" wrapText="1"/>
    </xf>
    <xf borderId="26" fillId="0" fontId="5" numFmtId="1" xfId="0" applyAlignment="1" applyBorder="1" applyFont="1" applyNumberFormat="1">
      <alignment horizontal="right" shrinkToFit="0" vertical="top" wrapText="1"/>
    </xf>
    <xf borderId="4" fillId="0" fontId="4" numFmtId="1" xfId="0" applyAlignment="1" applyBorder="1" applyFont="1" applyNumberFormat="1">
      <alignment shrinkToFit="0" vertical="top" wrapText="1"/>
    </xf>
    <xf borderId="4" fillId="0" fontId="7" numFmtId="2" xfId="0" applyAlignment="1" applyBorder="1" applyFont="1" applyNumberFormat="1">
      <alignment horizontal="center" shrinkToFit="0" vertical="center" wrapText="1"/>
    </xf>
    <xf borderId="4" fillId="0" fontId="6" numFmtId="2" xfId="0" applyAlignment="1" applyBorder="1" applyFont="1" applyNumberFormat="1">
      <alignment shrinkToFit="0" vertical="center" wrapText="1"/>
    </xf>
    <xf borderId="24" fillId="0" fontId="6" numFmtId="1" xfId="0" applyAlignment="1" applyBorder="1" applyFont="1" applyNumberFormat="1">
      <alignment shrinkToFit="0" vertical="center" wrapText="1"/>
    </xf>
    <xf borderId="4" fillId="0" fontId="7" numFmtId="0" xfId="0" applyAlignment="1" applyBorder="1" applyFont="1">
      <alignment shrinkToFit="0" vertical="center" wrapText="1"/>
    </xf>
    <xf borderId="7" fillId="0" fontId="6" numFmtId="1" xfId="0" applyAlignment="1" applyBorder="1" applyFont="1" applyNumberFormat="1">
      <alignment horizontal="center" shrinkToFit="0" vertical="center" wrapText="1"/>
    </xf>
    <xf borderId="27" fillId="0" fontId="4" numFmtId="1" xfId="0" applyAlignment="1" applyBorder="1" applyFont="1" applyNumberFormat="1">
      <alignment horizontal="center" shrinkToFit="0" vertical="center" wrapText="1"/>
    </xf>
    <xf borderId="13" fillId="2" fontId="4" numFmtId="1" xfId="0" applyAlignment="1" applyBorder="1" applyFont="1" applyNumberFormat="1">
      <alignment horizontal="center" shrinkToFit="0" vertical="center" wrapText="1"/>
    </xf>
    <xf borderId="28" fillId="0" fontId="2" numFmtId="0" xfId="0" applyAlignment="1" applyBorder="1" applyFont="1">
      <alignment shrinkToFit="0" vertical="top" wrapText="1"/>
    </xf>
    <xf borderId="25" fillId="0" fontId="5" numFmtId="1" xfId="0" applyAlignment="1" applyBorder="1" applyFont="1" applyNumberFormat="1">
      <alignment horizontal="left" shrinkToFit="0" vertical="center" wrapText="1"/>
    </xf>
    <xf borderId="5" fillId="2" fontId="4" numFmtId="1" xfId="0" applyAlignment="1" applyBorder="1" applyFont="1" applyNumberFormat="1">
      <alignment horizontal="center" shrinkToFit="0" vertical="center" wrapText="1"/>
    </xf>
    <xf borderId="25" fillId="2" fontId="4" numFmtId="1" xfId="0" applyAlignment="1" applyBorder="1" applyFont="1" applyNumberFormat="1">
      <alignment horizontal="center" shrinkToFit="0" vertical="center" wrapText="1"/>
    </xf>
    <xf borderId="25" fillId="0" fontId="4" numFmtId="1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6" numFmtId="1" xfId="0" applyAlignment="1" applyBorder="1" applyFont="1" applyNumberFormat="1">
      <alignment shrinkToFit="0" vertical="center" wrapText="1"/>
    </xf>
    <xf borderId="4" fillId="0" fontId="6" numFmtId="0" xfId="0" applyAlignment="1" applyBorder="1" applyFont="1">
      <alignment shrinkToFit="0" vertical="center" wrapText="1"/>
    </xf>
    <xf borderId="13" fillId="0" fontId="4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5" fillId="0" fontId="5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shrinkToFit="0" vertical="center" wrapText="0"/>
    </xf>
    <xf borderId="5" fillId="0" fontId="4" numFmtId="2" xfId="0" applyAlignment="1" applyBorder="1" applyFont="1" applyNumberFormat="1">
      <alignment shrinkToFit="0" vertical="center" wrapText="0"/>
    </xf>
    <xf borderId="5" fillId="0" fontId="4" numFmtId="0" xfId="0" applyAlignment="1" applyBorder="1" applyFont="1">
      <alignment horizontal="center" shrinkToFit="0" vertical="center" wrapText="0"/>
    </xf>
    <xf borderId="5" fillId="0" fontId="4" numFmtId="0" xfId="0" applyAlignment="1" applyBorder="1" applyFont="1">
      <alignment shrinkToFit="0" vertical="center" wrapText="0"/>
    </xf>
    <xf borderId="13" fillId="0" fontId="4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0"/>
    </xf>
    <xf borderId="5" fillId="0" fontId="6" numFmtId="0" xfId="0" applyAlignment="1" applyBorder="1" applyFont="1">
      <alignment shrinkToFit="0" vertical="center" wrapText="0"/>
    </xf>
    <xf borderId="5" fillId="0" fontId="6" numFmtId="2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7" numFmtId="2" xfId="0" applyAlignment="1" applyBorder="1" applyFont="1" applyNumberFormat="1">
      <alignment shrinkToFit="0" vertical="center" wrapText="0"/>
    </xf>
    <xf borderId="5" fillId="0" fontId="6" numFmtId="2" xfId="0" applyAlignment="1" applyBorder="1" applyFont="1" applyNumberForma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2" xfId="0" applyAlignment="1" applyFont="1" applyNumberFormat="1">
      <alignment shrinkToFit="0" vertical="center" wrapText="0"/>
    </xf>
    <xf borderId="0" fillId="0" fontId="6" numFmtId="0" xfId="0" applyAlignment="1" applyFont="1">
      <alignment shrinkToFit="0" vertical="center" wrapText="0"/>
    </xf>
    <xf borderId="1" fillId="0" fontId="6" numFmtId="2" xfId="0" applyAlignment="1" applyBorder="1" applyFont="1" applyNumberFormat="1">
      <alignment horizontal="center" shrinkToFit="0" vertical="center" wrapText="1"/>
    </xf>
    <xf borderId="5" fillId="0" fontId="5" numFmtId="1" xfId="0" applyAlignment="1" applyBorder="1" applyFont="1" applyNumberFormat="1">
      <alignment shrinkToFit="0" vertical="center" wrapText="1"/>
    </xf>
    <xf borderId="7" fillId="0" fontId="6" numFmtId="2" xfId="0" applyAlignment="1" applyBorder="1" applyFont="1" applyNumberFormat="1">
      <alignment horizontal="center" shrinkToFit="0" vertical="center" wrapText="1"/>
    </xf>
    <xf borderId="29" fillId="0" fontId="4" numFmtId="1" xfId="0" applyAlignment="1" applyBorder="1" applyFont="1" applyNumberFormat="1">
      <alignment horizontal="center" shrinkToFit="0" vertical="center" wrapText="1"/>
    </xf>
    <xf borderId="30" fillId="0" fontId="2" numFmtId="0" xfId="0" applyAlignment="1" applyBorder="1" applyFont="1">
      <alignment shrinkToFit="0" vertical="top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shrinkToFit="0" vertical="center" wrapText="1"/>
    </xf>
    <xf borderId="7" fillId="0" fontId="6" numFmtId="2" xfId="0" applyAlignment="1" applyBorder="1" applyFont="1" applyNumberFormat="1">
      <alignment horizontal="left" shrinkToFit="0" vertical="center" wrapText="1"/>
    </xf>
    <xf borderId="4" fillId="0" fontId="5" numFmtId="164" xfId="0" applyAlignment="1" applyBorder="1" applyFont="1" applyNumberFormat="1">
      <alignment shrinkToFit="0" vertical="top" wrapText="1"/>
    </xf>
    <xf borderId="4" fillId="0" fontId="7" numFmtId="2" xfId="0" applyAlignment="1" applyBorder="1" applyFont="1" applyNumberFormat="1">
      <alignment horizontal="center" shrinkToFit="0" vertical="top" wrapText="1"/>
    </xf>
    <xf borderId="1" fillId="0" fontId="6" numFmtId="2" xfId="0" applyAlignment="1" applyBorder="1" applyFont="1" applyNumberFormat="1">
      <alignment horizontal="center" shrinkToFit="0" vertical="top" wrapText="1"/>
    </xf>
    <xf borderId="4" fillId="0" fontId="8" numFmtId="1" xfId="0" applyAlignment="1" applyBorder="1" applyFont="1" applyNumberFormat="1">
      <alignment shrinkToFit="0" vertical="top" wrapText="1"/>
    </xf>
    <xf borderId="4" fillId="0" fontId="4" numFmtId="0" xfId="0" applyAlignment="1" applyBorder="1" applyFont="1">
      <alignment shrinkToFit="0" vertical="top" wrapText="1"/>
    </xf>
    <xf borderId="4" fillId="0" fontId="6" numFmtId="2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7" numFmtId="164" xfId="0" applyAlignment="1" applyFont="1" applyNumberFormat="1">
      <alignment shrinkToFit="0" vertical="center" wrapText="0"/>
    </xf>
    <xf borderId="5" fillId="0" fontId="6" numFmtId="0" xfId="0" applyAlignment="1" applyBorder="1" applyFont="1">
      <alignment horizontal="center" shrinkToFit="0" vertical="center" wrapText="1"/>
    </xf>
    <xf borderId="5" fillId="0" fontId="6" numFmtId="16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5" fillId="0" fontId="7" numFmtId="164" xfId="0" applyAlignment="1" applyBorder="1" applyFont="1" applyNumberFormat="1">
      <alignment shrinkToFit="0" vertical="center" wrapText="0"/>
    </xf>
    <xf borderId="5" fillId="0" fontId="6" numFmtId="164" xfId="0" applyAlignment="1" applyBorder="1" applyFont="1" applyNumberFormat="1">
      <alignment shrinkToFit="0" vertical="center" wrapText="0"/>
    </xf>
    <xf borderId="13" fillId="0" fontId="6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5" fillId="0" fontId="17" numFmtId="0" xfId="0" applyAlignment="1" applyBorder="1" applyFont="1">
      <alignment shrinkToFit="0" vertical="center" wrapText="0"/>
    </xf>
    <xf borderId="5" fillId="0" fontId="17" numFmtId="0" xfId="0" applyAlignment="1" applyBorder="1" applyFon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center" wrapText="0"/>
    </xf>
    <xf borderId="5" fillId="0" fontId="18" numFmtId="0" xfId="0" applyAlignment="1" applyBorder="1" applyFont="1">
      <alignment horizontal="left" shrinkToFit="0" vertical="center" wrapText="0"/>
    </xf>
    <xf borderId="5" fillId="0" fontId="5" numFmtId="0" xfId="0" applyAlignment="1" applyBorder="1" applyFont="1">
      <alignment horizontal="right" shrinkToFit="0" vertical="center" wrapText="0"/>
    </xf>
    <xf borderId="0" fillId="0" fontId="5" numFmtId="0" xfId="0" applyAlignment="1" applyFont="1">
      <alignment horizontal="left" shrinkToFit="0" vertical="center" wrapText="0"/>
    </xf>
    <xf borderId="5" fillId="0" fontId="18" numFmtId="0" xfId="0" applyAlignment="1" applyBorder="1" applyFont="1">
      <alignment shrinkToFit="0" vertical="center" wrapText="0"/>
    </xf>
    <xf borderId="5" fillId="0" fontId="4" numFmtId="0" xfId="0" applyAlignment="1" applyBorder="1" applyFont="1">
      <alignment horizontal="right" shrinkToFit="0" vertical="center" wrapText="0"/>
    </xf>
    <xf borderId="0" fillId="0" fontId="4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31" fillId="0" fontId="4" numFmtId="0" xfId="0" applyAlignment="1" applyBorder="1" applyFont="1">
      <alignment shrinkToFit="0" vertical="center" wrapText="0"/>
    </xf>
    <xf borderId="0" fillId="0" fontId="4" numFmtId="0" xfId="0" applyAlignment="1" applyFont="1">
      <alignment horizontal="center" shrinkToFit="0" vertical="center" wrapText="0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0"/>
    </xf>
    <xf borderId="5" fillId="0" fontId="4" numFmtId="0" xfId="0" applyAlignment="1" applyBorder="1" applyFont="1">
      <alignment horizontal="center" shrinkToFit="0" vertical="center" wrapText="1"/>
    </xf>
    <xf borderId="5" fillId="0" fontId="4" numFmtId="1" xfId="0" applyAlignment="1" applyBorder="1" applyFont="1" applyNumberFormat="1">
      <alignment horizontal="center" shrinkToFit="0" vertical="center" wrapText="1"/>
    </xf>
    <xf borderId="22" fillId="0" fontId="4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shrinkToFit="0" vertical="top" wrapText="1"/>
    </xf>
    <xf borderId="17" fillId="0" fontId="18" numFmtId="1" xfId="0" applyAlignment="1" applyBorder="1" applyFont="1" applyNumberFormat="1">
      <alignment horizontal="center" shrinkToFit="0" vertical="center" wrapText="1"/>
    </xf>
    <xf borderId="23" fillId="0" fontId="18" numFmtId="1" xfId="0" applyAlignment="1" applyBorder="1" applyFont="1" applyNumberFormat="1">
      <alignment horizontal="left" shrinkToFit="0" vertical="center" wrapText="1"/>
    </xf>
    <xf borderId="23" fillId="0" fontId="18" numFmtId="1" xfId="0" applyAlignment="1" applyBorder="1" applyFont="1" applyNumberFormat="1">
      <alignment horizontal="right" shrinkToFit="0" vertical="center" wrapText="1"/>
    </xf>
    <xf borderId="17" fillId="0" fontId="18" numFmtId="1" xfId="0" applyAlignment="1" applyBorder="1" applyFont="1" applyNumberFormat="1">
      <alignment horizontal="left" shrinkToFit="0" vertical="center" wrapText="1"/>
    </xf>
    <xf borderId="23" fillId="0" fontId="17" numFmtId="1" xfId="0" applyAlignment="1" applyBorder="1" applyFont="1" applyNumberFormat="1">
      <alignment horizontal="left" shrinkToFit="0" vertical="center" wrapText="1"/>
    </xf>
    <xf borderId="23" fillId="0" fontId="17" numFmtId="1" xfId="0" applyAlignment="1" applyBorder="1" applyFont="1" applyNumberFormat="1">
      <alignment horizontal="right" shrinkToFit="0" vertical="center" wrapText="1"/>
    </xf>
    <xf borderId="13" fillId="0" fontId="17" numFmtId="1" xfId="0" applyAlignment="1" applyBorder="1" applyFont="1" applyNumberFormat="1">
      <alignment horizontal="center" shrinkToFit="0" vertical="center" wrapText="1"/>
    </xf>
    <xf borderId="19" fillId="0" fontId="18" numFmtId="1" xfId="0" applyAlignment="1" applyBorder="1" applyFont="1" applyNumberFormat="1">
      <alignment horizontal="center" shrinkToFit="0" vertical="center" wrapText="1"/>
    </xf>
    <xf borderId="32" fillId="0" fontId="18" numFmtId="1" xfId="0" applyAlignment="1" applyBorder="1" applyFont="1" applyNumberFormat="1">
      <alignment horizontal="left" shrinkToFit="0" vertical="center" wrapText="1"/>
    </xf>
    <xf borderId="32" fillId="0" fontId="18" numFmtId="1" xfId="0" applyAlignment="1" applyBorder="1" applyFont="1" applyNumberFormat="1">
      <alignment horizontal="right" shrinkToFit="0" vertical="center" wrapText="1"/>
    </xf>
    <xf borderId="5" fillId="0" fontId="18" numFmtId="1" xfId="0" applyAlignment="1" applyBorder="1" applyFont="1" applyNumberFormat="1">
      <alignment horizontal="right" shrinkToFit="0" vertical="center" wrapText="1"/>
    </xf>
    <xf borderId="5" fillId="0" fontId="17" numFmtId="1" xfId="0" applyAlignment="1" applyBorder="1" applyFont="1" applyNumberFormat="1">
      <alignment horizontal="left" shrinkToFit="0" vertical="center" wrapText="1"/>
    </xf>
    <xf borderId="5" fillId="0" fontId="17" numFmtId="1" xfId="0" applyAlignment="1" applyBorder="1" applyFont="1" applyNumberFormat="1">
      <alignment horizontal="right" shrinkToFit="0" vertical="center" wrapText="1"/>
    </xf>
    <xf borderId="13" fillId="0" fontId="4" numFmtId="1" xfId="0" applyAlignment="1" applyBorder="1" applyFont="1" applyNumberFormat="1">
      <alignment horizontal="center" shrinkToFit="0" vertical="center" wrapText="1"/>
    </xf>
    <xf borderId="5" fillId="0" fontId="18" numFmtId="1" xfId="0" applyAlignment="1" applyBorder="1" applyFont="1" applyNumberFormat="1">
      <alignment horizontal="left" shrinkToFit="0" vertical="center" wrapText="1"/>
    </xf>
    <xf borderId="5" fillId="0" fontId="5" numFmtId="1" xfId="0" applyAlignment="1" applyBorder="1" applyFont="1" applyNumberFormat="1">
      <alignment horizontal="right" shrinkToFit="0" vertical="center" wrapText="1"/>
    </xf>
    <xf borderId="5" fillId="0" fontId="18" numFmtId="1" xfId="0" applyAlignment="1" applyBorder="1" applyFont="1" applyNumberFormat="1">
      <alignment horizontal="center" shrinkToFit="0" vertical="center" wrapText="1"/>
    </xf>
    <xf borderId="5" fillId="0" fontId="4" numFmtId="1" xfId="0" applyAlignment="1" applyBorder="1" applyFont="1" applyNumberFormat="1">
      <alignment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0"/>
    </xf>
    <xf borderId="0" fillId="0" fontId="7" numFmtId="1" xfId="0" applyAlignment="1" applyFont="1" applyNumberFormat="1">
      <alignment horizontal="center" shrinkToFit="0" vertical="center" wrapText="0"/>
    </xf>
    <xf borderId="0" fillId="0" fontId="7" numFmtId="1" xfId="0" applyAlignment="1" applyFont="1" applyNumberFormat="1">
      <alignment shrinkToFit="0" vertical="center" wrapText="0"/>
    </xf>
    <xf borderId="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left" shrinkToFit="0" vertical="center" wrapText="1"/>
    </xf>
    <xf borderId="5" fillId="0" fontId="6" numFmtId="2" xfId="0" applyAlignment="1" applyBorder="1" applyFont="1" applyNumberFormat="1">
      <alignment horizontal="center" shrinkToFit="0" vertical="center" wrapText="1"/>
    </xf>
    <xf borderId="0" fillId="0" fontId="6" numFmtId="2" xfId="0" applyAlignment="1" applyFont="1" applyNumberFormat="1">
      <alignment shrinkToFit="0" vertical="center" wrapText="0"/>
    </xf>
    <xf borderId="0" fillId="0" fontId="5" numFmtId="0" xfId="0" applyAlignment="1" applyFont="1">
      <alignment horizontal="right" shrinkToFit="0" vertical="center" wrapText="0"/>
    </xf>
    <xf borderId="0" fillId="0" fontId="5" numFmtId="0" xfId="0" applyAlignment="1" applyFont="1">
      <alignment horizontal="center" shrinkToFit="0" vertical="center" wrapText="1"/>
    </xf>
    <xf borderId="5" fillId="0" fontId="6" numFmtId="1" xfId="0" applyAlignment="1" applyBorder="1" applyFont="1" applyNumberFormat="1">
      <alignment shrinkToFit="0" vertical="center" wrapText="0"/>
    </xf>
    <xf borderId="0" fillId="0" fontId="8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2" xfId="0" applyAlignment="1" applyFont="1" applyNumberFormat="1">
      <alignment shrinkToFit="0" vertical="center" wrapText="1"/>
    </xf>
    <xf borderId="31" fillId="0" fontId="5" numFmtId="2" xfId="0" applyAlignment="1" applyBorder="1" applyFont="1" applyNumberFormat="1">
      <alignment horizontal="center" shrinkToFit="0" vertical="center" wrapText="1"/>
    </xf>
    <xf borderId="5" fillId="0" fontId="4" numFmtId="2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5" numFmtId="2" xfId="0" applyAlignment="1" applyBorder="1" applyFont="1" applyNumberFormat="1">
      <alignment shrinkToFit="0" vertical="center" wrapText="0"/>
    </xf>
    <xf borderId="0" fillId="0" fontId="4" numFmtId="0" xfId="0" applyAlignment="1" applyFont="1">
      <alignment shrinkToFit="0" vertical="center" wrapText="1"/>
    </xf>
    <xf borderId="5" fillId="0" fontId="4" numFmtId="0" xfId="0" applyAlignment="1" applyBorder="1" applyFont="1">
      <alignment shrinkToFit="0" vertical="center" wrapText="1"/>
    </xf>
    <xf borderId="5" fillId="0" fontId="4" numFmtId="2" xfId="0" applyAlignment="1" applyBorder="1" applyFont="1" applyNumberFormat="1">
      <alignment shrinkToFit="0" vertical="center" wrapText="1"/>
    </xf>
    <xf borderId="0" fillId="0" fontId="4" numFmtId="2" xfId="0" applyAlignment="1" applyFont="1" applyNumberFormat="1">
      <alignment shrinkToFit="0" vertical="center" wrapText="1"/>
    </xf>
    <xf borderId="0" fillId="0" fontId="8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33" fillId="0" fontId="6" numFmtId="0" xfId="0" applyAlignment="1" applyBorder="1" applyFont="1">
      <alignment horizontal="center" shrinkToFit="0" vertical="center" wrapText="1"/>
    </xf>
    <xf borderId="34" fillId="0" fontId="6" numFmtId="0" xfId="0" applyAlignment="1" applyBorder="1" applyFont="1">
      <alignment horizontal="center" shrinkToFit="0" vertical="center" wrapText="1"/>
    </xf>
    <xf borderId="35" fillId="0" fontId="5" numFmtId="0" xfId="0" applyAlignment="1" applyBorder="1" applyFont="1">
      <alignment shrinkToFit="0" vertical="center" wrapText="1"/>
    </xf>
    <xf borderId="36" fillId="0" fontId="5" numFmtId="0" xfId="0" applyAlignment="1" applyBorder="1" applyFont="1">
      <alignment horizontal="right" shrinkToFit="0" vertical="center" wrapText="1"/>
    </xf>
    <xf borderId="35" fillId="0" fontId="4" numFmtId="0" xfId="0" applyAlignment="1" applyBorder="1" applyFont="1">
      <alignment shrinkToFit="0" vertical="center" wrapText="1"/>
    </xf>
    <xf borderId="36" fillId="0" fontId="4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D2EDF4"/>
          <bgColor rgb="FFD2EDF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</dxfs>
  <tableStyles count="1">
    <tableStyle count="2" pivot="0" name="Branch ATM_1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worksheet" Target="worksheets/sheet36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495300</xdr:colOff>
      <xdr:row>6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tx1"/>
        </a:fontRef>
      </xdr:style>
      <xdr:txBody>
        <a:bodyPr anchor="t" rtlCol="0" horzOverflow="clip" wrap="none" vertOverflow="clip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H60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Branch ATM_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Concourse">
      <a:dk1>
        <a:sysClr lastClr="000000" val="windowText"/>
      </a:dk1>
      <a:lt1>
        <a:sysClr lastClr="FFFFFF" val="window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5.86"/>
    <col customWidth="1" min="2" max="2" width="26.29"/>
    <col customWidth="1" min="3" max="3" width="11.14"/>
    <col customWidth="1" min="4" max="4" width="13.14"/>
    <col customWidth="1" min="5" max="5" width="12.14"/>
    <col customWidth="1" min="6" max="6" width="11.0"/>
    <col customWidth="1" min="7" max="7" width="12.86"/>
    <col hidden="1" min="8" max="8" width="14.43"/>
  </cols>
  <sheetData>
    <row r="1" ht="18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</row>
    <row r="2" ht="15.0" customHeight="1">
      <c r="A2" s="5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</row>
    <row r="3" ht="15.0" customHeight="1">
      <c r="A3" s="6"/>
      <c r="B3" s="7"/>
      <c r="C3" s="7"/>
      <c r="D3" s="7"/>
      <c r="E3" s="7"/>
      <c r="F3" s="7"/>
      <c r="G3" s="7"/>
      <c r="H3" s="4"/>
      <c r="I3" s="4"/>
      <c r="J3" s="4"/>
      <c r="K3" s="4"/>
    </row>
    <row r="4" ht="15.0" customHeight="1">
      <c r="A4" s="6"/>
      <c r="B4" s="7"/>
      <c r="C4" s="7"/>
      <c r="D4" s="7"/>
      <c r="E4" s="7"/>
      <c r="F4" s="7" t="s">
        <v>2</v>
      </c>
      <c r="G4" s="7"/>
      <c r="H4" s="4"/>
      <c r="I4" s="4"/>
      <c r="J4" s="4"/>
      <c r="K4" s="4"/>
    </row>
    <row r="5" ht="33.0" customHeight="1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tr">
        <f>'Branch ATM_1'!$F5/F53*100</f>
        <v>#VALUE!</v>
      </c>
      <c r="I5" s="4"/>
      <c r="J5" s="4"/>
      <c r="K5" s="4"/>
    </row>
    <row r="6" ht="13.5" customHeight="1">
      <c r="A6" s="10">
        <v>1.0</v>
      </c>
      <c r="B6" s="11" t="s">
        <v>10</v>
      </c>
      <c r="C6" s="11">
        <v>44.0</v>
      </c>
      <c r="D6" s="11">
        <v>88.0</v>
      </c>
      <c r="E6" s="11">
        <v>134.0</v>
      </c>
      <c r="F6" s="11" t="str">
        <f>'Branch ATM_1'!$E6+'Branch ATM_1'!$D6+'Branch ATM_1'!$C6</f>
        <v>266</v>
      </c>
      <c r="G6" s="11">
        <v>383.0</v>
      </c>
      <c r="H6" s="9" t="str">
        <f>'Branch ATM_1'!$F6/F54*100</f>
        <v>738.8888889</v>
      </c>
      <c r="I6" s="4"/>
      <c r="J6" s="4"/>
      <c r="K6" s="4"/>
    </row>
    <row r="7" ht="13.5" customHeight="1">
      <c r="A7" s="10">
        <v>2.0</v>
      </c>
      <c r="B7" s="11" t="s">
        <v>11</v>
      </c>
      <c r="C7" s="11">
        <v>171.0</v>
      </c>
      <c r="D7" s="11">
        <v>139.0</v>
      </c>
      <c r="E7" s="11">
        <v>131.0</v>
      </c>
      <c r="F7" s="11" t="str">
        <f>'Branch ATM_1'!$E7+'Branch ATM_1'!$D7+'Branch ATM_1'!$C7</f>
        <v>441</v>
      </c>
      <c r="G7" s="11">
        <v>512.0</v>
      </c>
      <c r="H7" s="9" t="str">
        <f>'Branch ATM_1'!$F7/F55*100</f>
        <v>112.7877238</v>
      </c>
      <c r="I7" s="4"/>
      <c r="J7" s="4"/>
      <c r="K7" s="4"/>
    </row>
    <row r="8" ht="13.5" customHeight="1">
      <c r="A8" s="10">
        <v>3.0</v>
      </c>
      <c r="B8" s="11" t="s">
        <v>12</v>
      </c>
      <c r="C8" s="11">
        <v>78.0</v>
      </c>
      <c r="D8" s="11">
        <v>31.0</v>
      </c>
      <c r="E8" s="11">
        <v>58.0</v>
      </c>
      <c r="F8" s="11" t="str">
        <f>'Branch ATM_1'!$E8+'Branch ATM_1'!$D8+'Branch ATM_1'!$C8</f>
        <v>167</v>
      </c>
      <c r="G8" s="11">
        <v>153.0</v>
      </c>
      <c r="H8" s="9" t="str">
        <f>'Branch ATM_1'!$F8/F56*100</f>
        <v>417.5</v>
      </c>
      <c r="I8" s="4"/>
      <c r="J8" s="4"/>
      <c r="K8" s="4"/>
    </row>
    <row r="9" ht="13.5" customHeight="1">
      <c r="A9" s="10">
        <v>4.0</v>
      </c>
      <c r="B9" s="11" t="s">
        <v>13</v>
      </c>
      <c r="C9" s="11">
        <v>48.0</v>
      </c>
      <c r="D9" s="11">
        <v>113.0</v>
      </c>
      <c r="E9" s="11">
        <v>156.0</v>
      </c>
      <c r="F9" s="11" t="str">
        <f>'Branch ATM_1'!$E9+'Branch ATM_1'!$D9+'Branch ATM_1'!$C9</f>
        <v>317</v>
      </c>
      <c r="G9" s="11">
        <v>239.0</v>
      </c>
      <c r="H9" s="9" t="str">
        <f>'Branch ATM_1'!$F9/F57*100</f>
        <v>792.5</v>
      </c>
      <c r="I9" s="4"/>
      <c r="J9" s="4"/>
      <c r="K9" s="4"/>
    </row>
    <row r="10" ht="13.5" customHeight="1">
      <c r="A10" s="10">
        <v>5.0</v>
      </c>
      <c r="B10" s="11" t="s">
        <v>14</v>
      </c>
      <c r="C10" s="11">
        <v>227.0</v>
      </c>
      <c r="D10" s="11">
        <v>135.0</v>
      </c>
      <c r="E10" s="11">
        <v>94.0</v>
      </c>
      <c r="F10" s="11" t="str">
        <f>'Branch ATM_1'!$E10+'Branch ATM_1'!$D10+'Branch ATM_1'!$C10</f>
        <v>456</v>
      </c>
      <c r="G10" s="11">
        <v>369.0</v>
      </c>
      <c r="H10" s="9" t="str">
        <f>'Branch ATM_1'!$F10/F58*100</f>
        <v>5.554202192</v>
      </c>
      <c r="I10" s="4"/>
      <c r="J10" s="4"/>
      <c r="K10" s="4"/>
    </row>
    <row r="11" ht="13.5" customHeight="1">
      <c r="A11" s="10">
        <v>6.0</v>
      </c>
      <c r="B11" s="11" t="s">
        <v>15</v>
      </c>
      <c r="C11" s="11">
        <v>79.0</v>
      </c>
      <c r="D11" s="11">
        <v>51.0</v>
      </c>
      <c r="E11" s="11">
        <v>99.0</v>
      </c>
      <c r="F11" s="11" t="str">
        <f>'Branch ATM_1'!$E11+'Branch ATM_1'!$D11+'Branch ATM_1'!$C11</f>
        <v>229</v>
      </c>
      <c r="G11" s="11">
        <v>120.0</v>
      </c>
      <c r="H11" s="9" t="str">
        <f>'Branch ATM_1'!$F11/F59*100</f>
        <v>#DIV/0!</v>
      </c>
      <c r="I11" s="4"/>
      <c r="J11" s="4"/>
      <c r="K11" s="4"/>
    </row>
    <row r="12" ht="13.5" customHeight="1">
      <c r="A12" s="10">
        <v>7.0</v>
      </c>
      <c r="B12" s="11" t="s">
        <v>16</v>
      </c>
      <c r="C12" s="11">
        <v>9.0</v>
      </c>
      <c r="D12" s="11">
        <v>6.0</v>
      </c>
      <c r="E12" s="11">
        <v>42.0</v>
      </c>
      <c r="F12" s="11" t="str">
        <f>'Branch ATM_1'!$E12+'Branch ATM_1'!$D12+'Branch ATM_1'!$C12</f>
        <v>57</v>
      </c>
      <c r="G12" s="11">
        <v>46.0</v>
      </c>
      <c r="H12" s="9" t="str">
        <f>'Branch ATM_1'!$F12/F60*100</f>
        <v>#DIV/0!</v>
      </c>
      <c r="I12" s="4"/>
      <c r="J12" s="4"/>
      <c r="K12" s="4"/>
    </row>
    <row r="13" ht="13.5" customHeight="1">
      <c r="A13" s="10">
        <v>8.0</v>
      </c>
      <c r="B13" s="11" t="s">
        <v>17</v>
      </c>
      <c r="C13" s="11">
        <v>10.0</v>
      </c>
      <c r="D13" s="11">
        <v>6.0</v>
      </c>
      <c r="E13" s="11">
        <v>24.0</v>
      </c>
      <c r="F13" s="11" t="str">
        <f>'Branch ATM_1'!$E13+'Branch ATM_1'!$D13+'Branch ATM_1'!$C13</f>
        <v>40</v>
      </c>
      <c r="G13" s="11">
        <v>23.0</v>
      </c>
      <c r="H13" s="9" t="str">
        <f>'Branch ATM_1'!$F13/F61*100</f>
        <v>#DIV/0!</v>
      </c>
      <c r="I13" s="4"/>
      <c r="J13" s="4"/>
      <c r="K13" s="4"/>
    </row>
    <row r="14" ht="12.75" customHeight="1">
      <c r="A14" s="10">
        <v>9.0</v>
      </c>
      <c r="B14" s="11" t="s">
        <v>18</v>
      </c>
      <c r="C14" s="11">
        <v>89.0</v>
      </c>
      <c r="D14" s="11">
        <v>102.0</v>
      </c>
      <c r="E14" s="11">
        <v>197.0</v>
      </c>
      <c r="F14" s="11" t="str">
        <f>'Branch ATM_1'!$E14+'Branch ATM_1'!$D14+'Branch ATM_1'!$C14</f>
        <v>388</v>
      </c>
      <c r="G14" s="11">
        <v>576.0</v>
      </c>
      <c r="H14" s="9" t="str">
        <f>'Branch ATM_1'!$F14/F62*100</f>
        <v>#REF!</v>
      </c>
      <c r="I14" s="4"/>
      <c r="J14" s="4"/>
      <c r="K14" s="4"/>
    </row>
    <row r="15" ht="13.5" customHeight="1">
      <c r="A15" s="10">
        <v>10.0</v>
      </c>
      <c r="B15" s="11" t="s">
        <v>19</v>
      </c>
      <c r="C15" s="11">
        <v>341.0</v>
      </c>
      <c r="D15" s="11">
        <v>389.0</v>
      </c>
      <c r="E15" s="11">
        <v>431.0</v>
      </c>
      <c r="F15" s="11" t="str">
        <f>'Branch ATM_1'!$E15+'Branch ATM_1'!$D15+'Branch ATM_1'!$C15</f>
        <v>1161</v>
      </c>
      <c r="G15" s="11">
        <v>4205.0</v>
      </c>
      <c r="H15" s="9" t="str">
        <f>'Branch ATM_1'!$F15/F63*100</f>
        <v>#DIV/0!</v>
      </c>
      <c r="I15" s="4"/>
      <c r="J15" s="4"/>
      <c r="K15" s="4"/>
    </row>
    <row r="16" ht="13.5" customHeight="1">
      <c r="A16" s="10">
        <v>11.0</v>
      </c>
      <c r="B16" s="11" t="s">
        <v>20</v>
      </c>
      <c r="C16" s="11">
        <v>41.0</v>
      </c>
      <c r="D16" s="11">
        <v>44.0</v>
      </c>
      <c r="E16" s="11">
        <v>82.0</v>
      </c>
      <c r="F16" s="11" t="str">
        <f>'Branch ATM_1'!$E16+'Branch ATM_1'!$D16+'Branch ATM_1'!$C16</f>
        <v>167</v>
      </c>
      <c r="G16" s="11">
        <v>127.0</v>
      </c>
      <c r="H16" s="9" t="str">
        <f>'Branch ATM_1'!$F16/F64*100</f>
        <v>#DIV/0!</v>
      </c>
      <c r="I16" s="4"/>
      <c r="J16" s="4"/>
      <c r="K16" s="4"/>
    </row>
    <row r="17" ht="13.5" customHeight="1">
      <c r="A17" s="12">
        <v>12.0</v>
      </c>
      <c r="B17" s="13" t="s">
        <v>21</v>
      </c>
      <c r="C17" s="13">
        <v>100.0</v>
      </c>
      <c r="D17" s="13">
        <v>93.0</v>
      </c>
      <c r="E17" s="13">
        <v>161.0</v>
      </c>
      <c r="F17" s="11" t="str">
        <f>'Branch ATM_1'!$E17+'Branch ATM_1'!$D17+'Branch ATM_1'!$C17</f>
        <v>354</v>
      </c>
      <c r="G17" s="13">
        <v>466.0</v>
      </c>
      <c r="H17" s="9" t="str">
        <f>'Branch ATM_1'!$F17/F65*100</f>
        <v>#DIV/0!</v>
      </c>
      <c r="I17" s="4"/>
      <c r="J17" s="4"/>
      <c r="K17" s="4"/>
    </row>
    <row r="18" ht="13.5" customHeight="1">
      <c r="A18" s="14"/>
      <c r="B18" s="15" t="s">
        <v>22</v>
      </c>
      <c r="C18" s="15" t="str">
        <f t="shared" ref="C18:E18" si="1">SUBTOTAL(109,C6:C17)</f>
        <v>1237</v>
      </c>
      <c r="D18" s="15" t="str">
        <f t="shared" si="1"/>
        <v>1197</v>
      </c>
      <c r="E18" s="15" t="str">
        <f t="shared" si="1"/>
        <v>1609</v>
      </c>
      <c r="F18" s="15" t="str">
        <f>'Branch ATM_1'!$E18+'Branch ATM_1'!$D18+'Branch ATM_1'!$C18</f>
        <v>4043</v>
      </c>
      <c r="G18" s="15" t="str">
        <f>SUBTOTAL(109,G6:G17)</f>
        <v>7219</v>
      </c>
      <c r="H18" s="9" t="str">
        <f>'Branch ATM_1'!$F18/F66*100</f>
        <v>#DIV/0!</v>
      </c>
      <c r="I18" s="4"/>
      <c r="J18" s="4"/>
      <c r="K18" s="4"/>
    </row>
    <row r="19" ht="13.5" customHeight="1">
      <c r="A19" s="10">
        <v>13.0</v>
      </c>
      <c r="B19" s="11" t="s">
        <v>23</v>
      </c>
      <c r="C19" s="11">
        <v>41.0</v>
      </c>
      <c r="D19" s="11">
        <v>65.0</v>
      </c>
      <c r="E19" s="11">
        <v>102.0</v>
      </c>
      <c r="F19" s="11" t="str">
        <f>'Branch ATM_1'!$E19+'Branch ATM_1'!$D19+'Branch ATM_1'!$C19</f>
        <v>208</v>
      </c>
      <c r="G19" s="11">
        <v>415.0</v>
      </c>
      <c r="H19" s="9" t="str">
        <f>'Branch ATM_1'!$F19/F67*100</f>
        <v>#DIV/0!</v>
      </c>
      <c r="I19" s="4"/>
      <c r="J19" s="4"/>
      <c r="K19" s="4"/>
    </row>
    <row r="20" ht="13.5" customHeight="1">
      <c r="A20" s="10">
        <v>14.0</v>
      </c>
      <c r="B20" s="11" t="s">
        <v>24</v>
      </c>
      <c r="C20" s="11">
        <v>28.0</v>
      </c>
      <c r="D20" s="11">
        <v>141.0</v>
      </c>
      <c r="E20" s="11">
        <v>109.0</v>
      </c>
      <c r="F20" s="11" t="str">
        <f>'Branch ATM_1'!$E20+'Branch ATM_1'!$D20+'Branch ATM_1'!$C20</f>
        <v>278</v>
      </c>
      <c r="G20" s="11">
        <v>20.0</v>
      </c>
      <c r="H20" s="9" t="str">
        <f>'Branch ATM_1'!$F20/F68*100</f>
        <v>#DIV/0!</v>
      </c>
      <c r="I20" s="4"/>
      <c r="J20" s="4"/>
      <c r="K20" s="4"/>
    </row>
    <row r="21" ht="13.5" customHeight="1">
      <c r="A21" s="10">
        <v>15.0</v>
      </c>
      <c r="B21" s="11" t="s">
        <v>25</v>
      </c>
      <c r="C21" s="11">
        <v>0.0</v>
      </c>
      <c r="D21" s="11">
        <v>0.0</v>
      </c>
      <c r="E21" s="11">
        <v>6.0</v>
      </c>
      <c r="F21" s="11" t="str">
        <f>'Branch ATM_1'!$E21+'Branch ATM_1'!$D21+'Branch ATM_1'!$C21</f>
        <v>6</v>
      </c>
      <c r="G21" s="11">
        <v>4.0</v>
      </c>
      <c r="H21" s="9" t="str">
        <f>'Branch ATM_1'!$F21/F69*100</f>
        <v>#DIV/0!</v>
      </c>
      <c r="I21" s="4"/>
      <c r="J21" s="4"/>
      <c r="K21" s="4"/>
    </row>
    <row r="22" ht="13.5" customHeight="1">
      <c r="A22" s="10">
        <v>16.0</v>
      </c>
      <c r="B22" s="11" t="s">
        <v>26</v>
      </c>
      <c r="C22" s="11">
        <v>0.0</v>
      </c>
      <c r="D22" s="11">
        <v>0.0</v>
      </c>
      <c r="E22" s="11">
        <v>4.0</v>
      </c>
      <c r="F22" s="11" t="str">
        <f>'Branch ATM_1'!$E22+'Branch ATM_1'!$D22+'Branch ATM_1'!$C22</f>
        <v>4</v>
      </c>
      <c r="G22" s="11">
        <v>4.0</v>
      </c>
      <c r="H22" s="9" t="str">
        <f>'Branch ATM_1'!$F22/F70*100</f>
        <v>#DIV/0!</v>
      </c>
      <c r="I22" s="4"/>
      <c r="J22" s="4"/>
      <c r="K22" s="4"/>
    </row>
    <row r="23" ht="13.5" customHeight="1">
      <c r="A23" s="10">
        <v>17.0</v>
      </c>
      <c r="B23" s="11" t="s">
        <v>27</v>
      </c>
      <c r="C23" s="11">
        <v>11.0</v>
      </c>
      <c r="D23" s="11">
        <v>13.0</v>
      </c>
      <c r="E23" s="11">
        <v>9.0</v>
      </c>
      <c r="F23" s="11" t="str">
        <f>'Branch ATM_1'!$E23+'Branch ATM_1'!$D23+'Branch ATM_1'!$C23</f>
        <v>33</v>
      </c>
      <c r="G23" s="11">
        <v>31.0</v>
      </c>
      <c r="H23" s="9" t="str">
        <f>'Branch ATM_1'!$F23/F71*100</f>
        <v>#DIV/0!</v>
      </c>
      <c r="I23" s="4"/>
      <c r="J23" s="4"/>
      <c r="K23" s="4"/>
    </row>
    <row r="24" ht="13.5" customHeight="1">
      <c r="A24" s="10">
        <v>18.0</v>
      </c>
      <c r="B24" s="11" t="s">
        <v>28</v>
      </c>
      <c r="C24" s="11">
        <v>0.0</v>
      </c>
      <c r="D24" s="11">
        <v>0.0</v>
      </c>
      <c r="E24" s="11">
        <v>1.0</v>
      </c>
      <c r="F24" s="11" t="str">
        <f>'Branch ATM_1'!$E24+'Branch ATM_1'!$D24+'Branch ATM_1'!$C24</f>
        <v>1</v>
      </c>
      <c r="G24" s="11">
        <v>1.0</v>
      </c>
      <c r="H24" s="9" t="str">
        <f>'Branch ATM_1'!$F24/F72*100</f>
        <v>#DIV/0!</v>
      </c>
      <c r="I24" s="4"/>
      <c r="J24" s="4"/>
      <c r="K24" s="4"/>
    </row>
    <row r="25" ht="13.5" customHeight="1">
      <c r="A25" s="10">
        <v>19.0</v>
      </c>
      <c r="B25" s="11" t="s">
        <v>29</v>
      </c>
      <c r="C25" s="11">
        <v>1.0</v>
      </c>
      <c r="D25" s="11">
        <v>2.0</v>
      </c>
      <c r="E25" s="11">
        <v>10.0</v>
      </c>
      <c r="F25" s="11" t="str">
        <f>'Branch ATM_1'!$E25+'Branch ATM_1'!$D25+'Branch ATM_1'!$C25</f>
        <v>13</v>
      </c>
      <c r="G25" s="11">
        <v>13.0</v>
      </c>
      <c r="H25" s="9" t="str">
        <f>'Branch ATM_1'!$F25/F73*100</f>
        <v>#DIV/0!</v>
      </c>
      <c r="I25" s="4"/>
      <c r="J25" s="4"/>
      <c r="K25" s="4"/>
    </row>
    <row r="26" ht="13.5" customHeight="1">
      <c r="A26" s="10">
        <v>20.0</v>
      </c>
      <c r="B26" s="11" t="s">
        <v>30</v>
      </c>
      <c r="C26" s="11">
        <v>16.0</v>
      </c>
      <c r="D26" s="11">
        <v>140.0</v>
      </c>
      <c r="E26" s="11">
        <v>146.0</v>
      </c>
      <c r="F26" s="11" t="str">
        <f>'Branch ATM_1'!$E26+'Branch ATM_1'!$D26+'Branch ATM_1'!$C26</f>
        <v>302</v>
      </c>
      <c r="G26" s="11">
        <v>422.0</v>
      </c>
      <c r="H26" s="9" t="str">
        <f>'Branch ATM_1'!$F26/F74*100</f>
        <v>#DIV/0!</v>
      </c>
      <c r="I26" s="4"/>
      <c r="J26" s="4"/>
      <c r="K26" s="4"/>
    </row>
    <row r="27" ht="13.5" customHeight="1">
      <c r="A27" s="10">
        <v>21.0</v>
      </c>
      <c r="B27" s="11" t="s">
        <v>31</v>
      </c>
      <c r="C27" s="11">
        <v>64.0</v>
      </c>
      <c r="D27" s="11">
        <v>95.0</v>
      </c>
      <c r="E27" s="11">
        <v>103.0</v>
      </c>
      <c r="F27" s="11" t="str">
        <f>'Branch ATM_1'!$E27+'Branch ATM_1'!$D27+'Branch ATM_1'!$C27</f>
        <v>262</v>
      </c>
      <c r="G27" s="11">
        <v>484.0</v>
      </c>
      <c r="H27" s="9" t="str">
        <f>'Branch ATM_1'!$F27/F75*100</f>
        <v>#DIV/0!</v>
      </c>
      <c r="I27" s="4"/>
      <c r="J27" s="4"/>
      <c r="K27" s="4"/>
    </row>
    <row r="28" ht="13.5" customHeight="1">
      <c r="A28" s="10">
        <v>22.0</v>
      </c>
      <c r="B28" s="11" t="s">
        <v>32</v>
      </c>
      <c r="C28" s="11">
        <v>24.0</v>
      </c>
      <c r="D28" s="11">
        <v>35.0</v>
      </c>
      <c r="E28" s="11">
        <v>47.0</v>
      </c>
      <c r="F28" s="11" t="str">
        <f>'Branch ATM_1'!$E28+'Branch ATM_1'!$D28+'Branch ATM_1'!$C28</f>
        <v>106</v>
      </c>
      <c r="G28" s="11">
        <v>191.0</v>
      </c>
      <c r="H28" s="9" t="str">
        <f>'Branch ATM_1'!$F28/F76*100</f>
        <v>#DIV/0!</v>
      </c>
      <c r="I28" s="4"/>
      <c r="J28" s="4"/>
      <c r="K28" s="4"/>
    </row>
    <row r="29" ht="13.5" customHeight="1">
      <c r="A29" s="10">
        <v>23.0</v>
      </c>
      <c r="B29" s="11" t="s">
        <v>33</v>
      </c>
      <c r="C29" s="11">
        <v>18.0</v>
      </c>
      <c r="D29" s="11">
        <v>24.0</v>
      </c>
      <c r="E29" s="11">
        <v>46.0</v>
      </c>
      <c r="F29" s="11" t="str">
        <f>'Branch ATM_1'!$E29+'Branch ATM_1'!$D29+'Branch ATM_1'!$C29</f>
        <v>88</v>
      </c>
      <c r="G29" s="11">
        <v>42.0</v>
      </c>
      <c r="H29" s="9" t="str">
        <f>'Branch ATM_1'!$F29/F77*100</f>
        <v>#DIV/0!</v>
      </c>
      <c r="I29" s="4"/>
      <c r="J29" s="4"/>
      <c r="K29" s="4"/>
    </row>
    <row r="30" ht="13.5" customHeight="1">
      <c r="A30" s="10">
        <v>24.0</v>
      </c>
      <c r="B30" s="11" t="s">
        <v>34</v>
      </c>
      <c r="C30" s="11">
        <v>33.0</v>
      </c>
      <c r="D30" s="11">
        <v>22.0</v>
      </c>
      <c r="E30" s="11">
        <v>52.0</v>
      </c>
      <c r="F30" s="11" t="str">
        <f>'Branch ATM_1'!$E30+'Branch ATM_1'!$D30+'Branch ATM_1'!$C30</f>
        <v>107</v>
      </c>
      <c r="G30" s="11">
        <v>81.0</v>
      </c>
      <c r="H30" s="9" t="str">
        <f>'Branch ATM_1'!$F30/F78*100</f>
        <v>#DIV/0!</v>
      </c>
      <c r="I30" s="4"/>
      <c r="J30" s="4"/>
      <c r="K30" s="4"/>
    </row>
    <row r="31" ht="13.5" customHeight="1">
      <c r="A31" s="10">
        <v>25.0</v>
      </c>
      <c r="B31" s="11" t="s">
        <v>35</v>
      </c>
      <c r="C31" s="11">
        <v>0.0</v>
      </c>
      <c r="D31" s="11">
        <v>0.0</v>
      </c>
      <c r="E31" s="11">
        <v>2.0</v>
      </c>
      <c r="F31" s="11" t="str">
        <f>'Branch ATM_1'!$E31+'Branch ATM_1'!$D31+'Branch ATM_1'!$C31</f>
        <v>2</v>
      </c>
      <c r="G31" s="11">
        <v>1.0</v>
      </c>
      <c r="H31" s="9" t="str">
        <f>'Branch ATM_1'!$F31/F79*100</f>
        <v>#DIV/0!</v>
      </c>
      <c r="I31" s="4"/>
      <c r="J31" s="4"/>
      <c r="K31" s="4"/>
    </row>
    <row r="32" ht="13.5" customHeight="1">
      <c r="A32" s="10">
        <v>26.0</v>
      </c>
      <c r="B32" s="11" t="s">
        <v>36</v>
      </c>
      <c r="C32" s="11">
        <v>0.0</v>
      </c>
      <c r="D32" s="11">
        <v>0.0</v>
      </c>
      <c r="E32" s="11">
        <v>7.0</v>
      </c>
      <c r="F32" s="11" t="str">
        <f>'Branch ATM_1'!$E32+'Branch ATM_1'!$D32+'Branch ATM_1'!$C32</f>
        <v>7</v>
      </c>
      <c r="G32" s="11">
        <v>6.0</v>
      </c>
      <c r="H32" s="9" t="str">
        <f>'Branch ATM_1'!$F32/F80*100</f>
        <v>#DIV/0!</v>
      </c>
      <c r="I32" s="4"/>
      <c r="J32" s="4"/>
      <c r="K32" s="4"/>
    </row>
    <row r="33" ht="13.5" customHeight="1">
      <c r="A33" s="10">
        <v>27.0</v>
      </c>
      <c r="B33" s="11" t="s">
        <v>37</v>
      </c>
      <c r="C33" s="11">
        <v>0.0</v>
      </c>
      <c r="D33" s="11">
        <v>0.0</v>
      </c>
      <c r="E33" s="11">
        <v>4.0</v>
      </c>
      <c r="F33" s="11" t="str">
        <f>'Branch ATM_1'!$E33+'Branch ATM_1'!$D33+'Branch ATM_1'!$C33</f>
        <v>4</v>
      </c>
      <c r="G33" s="11">
        <v>4.0</v>
      </c>
      <c r="H33" s="9" t="str">
        <f>'Branch ATM_1'!$F33/F81*100</f>
        <v>#DIV/0!</v>
      </c>
      <c r="I33" s="4"/>
      <c r="J33" s="4"/>
      <c r="K33" s="4"/>
    </row>
    <row r="34" ht="13.5" customHeight="1">
      <c r="A34" s="10">
        <v>28.0</v>
      </c>
      <c r="B34" s="11" t="s">
        <v>38</v>
      </c>
      <c r="C34" s="11">
        <v>7.0</v>
      </c>
      <c r="D34" s="11">
        <v>10.0</v>
      </c>
      <c r="E34" s="11">
        <v>30.0</v>
      </c>
      <c r="F34" s="11" t="str">
        <f>'Branch ATM_1'!$E34+'Branch ATM_1'!$D34+'Branch ATM_1'!$C34</f>
        <v>47</v>
      </c>
      <c r="G34" s="11">
        <v>52.0</v>
      </c>
      <c r="H34" s="9" t="str">
        <f>'Branch ATM_1'!$F34/F82*100</f>
        <v>#DIV/0!</v>
      </c>
      <c r="I34" s="4"/>
      <c r="J34" s="4"/>
      <c r="K34" s="4"/>
    </row>
    <row r="35" ht="13.5" customHeight="1">
      <c r="A35" s="10">
        <v>29.0</v>
      </c>
      <c r="B35" s="11" t="s">
        <v>39</v>
      </c>
      <c r="C35" s="11">
        <v>0.0</v>
      </c>
      <c r="D35" s="11">
        <v>1.0</v>
      </c>
      <c r="E35" s="11">
        <v>3.0</v>
      </c>
      <c r="F35" s="11" t="str">
        <f>'Branch ATM_1'!$E35+'Branch ATM_1'!$D35+'Branch ATM_1'!$C35</f>
        <v>4</v>
      </c>
      <c r="G35" s="11">
        <v>4.0</v>
      </c>
      <c r="H35" s="9" t="str">
        <f>'Branch ATM_1'!$F35/F83*100</f>
        <v>#DIV/0!</v>
      </c>
      <c r="I35" s="4"/>
      <c r="J35" s="4"/>
      <c r="K35" s="4"/>
    </row>
    <row r="36" ht="13.5" customHeight="1">
      <c r="A36" s="10">
        <v>30.0</v>
      </c>
      <c r="B36" s="11" t="s">
        <v>40</v>
      </c>
      <c r="C36" s="11">
        <v>4.0</v>
      </c>
      <c r="D36" s="11">
        <v>6.0</v>
      </c>
      <c r="E36" s="11">
        <v>5.0</v>
      </c>
      <c r="F36" s="11" t="str">
        <f>'Branch ATM_1'!$E36+'Branch ATM_1'!$D36+'Branch ATM_1'!$C36</f>
        <v>15</v>
      </c>
      <c r="G36" s="11">
        <v>10.0</v>
      </c>
      <c r="H36" s="9" t="str">
        <f>'Branch ATM_1'!$F36/F84*100</f>
        <v>#DIV/0!</v>
      </c>
      <c r="I36" s="4"/>
      <c r="J36" s="4"/>
      <c r="K36" s="4"/>
    </row>
    <row r="37" ht="13.5" customHeight="1">
      <c r="A37" s="10">
        <v>31.0</v>
      </c>
      <c r="B37" s="11" t="s">
        <v>41</v>
      </c>
      <c r="C37" s="11">
        <v>0.0</v>
      </c>
      <c r="D37" s="11">
        <v>0.0</v>
      </c>
      <c r="E37" s="11">
        <v>4.0</v>
      </c>
      <c r="F37" s="11" t="str">
        <f>'Branch ATM_1'!$E37+'Branch ATM_1'!$D37+'Branch ATM_1'!$C37</f>
        <v>4</v>
      </c>
      <c r="G37" s="11">
        <v>5.0</v>
      </c>
      <c r="H37" s="9" t="str">
        <f>'Branch ATM_1'!$F37/F85*100</f>
        <v>#DIV/0!</v>
      </c>
      <c r="I37" s="4"/>
      <c r="J37" s="4"/>
      <c r="K37" s="4"/>
    </row>
    <row r="38" ht="13.5" customHeight="1">
      <c r="A38" s="10">
        <v>32.0</v>
      </c>
      <c r="B38" s="11" t="s">
        <v>42</v>
      </c>
      <c r="C38" s="11">
        <v>0.0</v>
      </c>
      <c r="D38" s="11">
        <v>1.0</v>
      </c>
      <c r="E38" s="11">
        <v>2.0</v>
      </c>
      <c r="F38" s="11" t="str">
        <f>'Branch ATM_1'!$E38+'Branch ATM_1'!$D38+'Branch ATM_1'!$C38</f>
        <v>3</v>
      </c>
      <c r="G38" s="11">
        <v>3.0</v>
      </c>
      <c r="H38" s="9" t="str">
        <f>'Branch ATM_1'!$F38/F86*100</f>
        <v>#DIV/0!</v>
      </c>
      <c r="I38" s="4"/>
      <c r="J38" s="4"/>
      <c r="K38" s="4"/>
    </row>
    <row r="39" ht="13.5" customHeight="1">
      <c r="A39" s="10">
        <v>33.0</v>
      </c>
      <c r="B39" s="11" t="s">
        <v>43</v>
      </c>
      <c r="C39" s="11">
        <v>12.0</v>
      </c>
      <c r="D39" s="11">
        <v>22.0</v>
      </c>
      <c r="E39" s="11">
        <v>24.0</v>
      </c>
      <c r="F39" s="11" t="str">
        <f>'Branch ATM_1'!$E39+'Branch ATM_1'!$D39+'Branch ATM_1'!$C39</f>
        <v>58</v>
      </c>
      <c r="G39" s="11">
        <v>52.0</v>
      </c>
      <c r="H39" s="9" t="str">
        <f>'Branch ATM_1'!$F39/F87*100</f>
        <v>#DIV/0!</v>
      </c>
      <c r="I39" s="4"/>
      <c r="J39" s="4"/>
      <c r="K39" s="4"/>
    </row>
    <row r="40" ht="13.5" customHeight="1">
      <c r="A40" s="14"/>
      <c r="B40" s="15" t="s">
        <v>44</v>
      </c>
      <c r="C40" s="15" t="str">
        <f t="shared" ref="C40:E40" si="2">SUBTOTAL(109,C19:C39)</f>
        <v>259</v>
      </c>
      <c r="D40" s="15" t="str">
        <f t="shared" si="2"/>
        <v>577</v>
      </c>
      <c r="E40" s="15" t="str">
        <f t="shared" si="2"/>
        <v>716</v>
      </c>
      <c r="F40" s="15" t="str">
        <f>'Branch ATM_1'!$E40+'Branch ATM_1'!$D40+'Branch ATM_1'!$C40</f>
        <v>1552</v>
      </c>
      <c r="G40" s="15" t="str">
        <f>SUBTOTAL(109,G19:G39)</f>
        <v>1845</v>
      </c>
      <c r="H40" s="9" t="str">
        <f>'Branch ATM_1'!$F40/F88*100</f>
        <v>#DIV/0!</v>
      </c>
      <c r="I40" s="4"/>
      <c r="J40" s="4"/>
      <c r="K40" s="4"/>
    </row>
    <row r="41" ht="13.5" customHeight="1">
      <c r="A41" s="14"/>
      <c r="B41" s="16" t="s">
        <v>45</v>
      </c>
      <c r="C41" s="15" t="str">
        <f t="shared" ref="C41:E41" si="3">C40+C18</f>
        <v>1496</v>
      </c>
      <c r="D41" s="15" t="str">
        <f t="shared" si="3"/>
        <v>1774</v>
      </c>
      <c r="E41" s="15" t="str">
        <f t="shared" si="3"/>
        <v>2325</v>
      </c>
      <c r="F41" s="15" t="str">
        <f>'Branch ATM_1'!$E41+'Branch ATM_1'!$D41+'Branch ATM_1'!$C41</f>
        <v>5595</v>
      </c>
      <c r="G41" s="15" t="str">
        <f>G40+G18</f>
        <v>9064</v>
      </c>
      <c r="H41" s="9" t="str">
        <f>'Branch ATM_1'!$F41/F89*100</f>
        <v>#DIV/0!</v>
      </c>
      <c r="I41" s="4"/>
      <c r="J41" s="4"/>
      <c r="K41" s="4"/>
    </row>
    <row r="42" ht="13.5" customHeight="1">
      <c r="A42" s="10">
        <v>35.0</v>
      </c>
      <c r="B42" s="11" t="s">
        <v>46</v>
      </c>
      <c r="C42" s="11">
        <v>316.0</v>
      </c>
      <c r="D42" s="11">
        <v>90.0</v>
      </c>
      <c r="E42" s="11">
        <v>48.0</v>
      </c>
      <c r="F42" s="11" t="str">
        <f>'Branch ATM_1'!$E42+'Branch ATM_1'!$D42+'Branch ATM_1'!$C42</f>
        <v>454</v>
      </c>
      <c r="G42" s="11">
        <v>1.0</v>
      </c>
      <c r="H42" s="9" t="str">
        <f>'Branch ATM_1'!$F42/F90*100</f>
        <v>#DIV/0!</v>
      </c>
      <c r="I42" s="4"/>
      <c r="J42" s="4"/>
      <c r="K42" s="4"/>
    </row>
    <row r="43" ht="13.5" customHeight="1">
      <c r="A43" s="10">
        <v>36.0</v>
      </c>
      <c r="B43" s="11" t="s">
        <v>47</v>
      </c>
      <c r="C43" s="11">
        <v>543.0</v>
      </c>
      <c r="D43" s="11">
        <v>232.0</v>
      </c>
      <c r="E43" s="11">
        <v>104.0</v>
      </c>
      <c r="F43" s="11" t="str">
        <f>'Branch ATM_1'!$E43+'Branch ATM_1'!$D43+'Branch ATM_1'!$C43</f>
        <v>879</v>
      </c>
      <c r="G43" s="11">
        <v>0.0</v>
      </c>
      <c r="H43" s="9" t="str">
        <f>'Branch ATM_1'!$F43/F91*100</f>
        <v>#DIV/0!</v>
      </c>
      <c r="I43" s="4"/>
      <c r="J43" s="4"/>
      <c r="K43" s="4"/>
    </row>
    <row r="44" ht="13.5" customHeight="1">
      <c r="A44" s="14"/>
      <c r="B44" s="15" t="s">
        <v>48</v>
      </c>
      <c r="C44" s="15" t="str">
        <f t="shared" ref="C44:E44" si="4">C42+C43</f>
        <v>859</v>
      </c>
      <c r="D44" s="15" t="str">
        <f t="shared" si="4"/>
        <v>322</v>
      </c>
      <c r="E44" s="15" t="str">
        <f t="shared" si="4"/>
        <v>152</v>
      </c>
      <c r="F44" s="15" t="str">
        <f>'Branch ATM_1'!$E44+'Branch ATM_1'!$D44+'Branch ATM_1'!$C44</f>
        <v>1333</v>
      </c>
      <c r="G44" s="15" t="str">
        <f>G42+G43</f>
        <v>1</v>
      </c>
      <c r="H44" s="9" t="str">
        <f>'Branch ATM_1'!$F44/F92*100</f>
        <v>#DIV/0!</v>
      </c>
      <c r="I44" s="4"/>
      <c r="J44" s="4"/>
      <c r="K44" s="4"/>
    </row>
    <row r="45" ht="13.5" customHeight="1">
      <c r="A45" s="10">
        <v>37.0</v>
      </c>
      <c r="B45" s="11" t="s">
        <v>49</v>
      </c>
      <c r="C45" s="11">
        <v>380.0</v>
      </c>
      <c r="D45" s="11">
        <v>250.0</v>
      </c>
      <c r="E45" s="11">
        <v>221.0</v>
      </c>
      <c r="F45" s="11" t="str">
        <f>'Branch ATM_1'!$E45+'Branch ATM_1'!$D45+'Branch ATM_1'!$C45</f>
        <v>851</v>
      </c>
      <c r="G45" s="11">
        <v>44.0</v>
      </c>
      <c r="H45" s="9" t="str">
        <f>'Branch ATM_1'!$F45/F93*100</f>
        <v>#DIV/0!</v>
      </c>
      <c r="I45" s="4"/>
      <c r="J45" s="4"/>
      <c r="K45" s="4"/>
    </row>
    <row r="46" ht="13.5" customHeight="1">
      <c r="A46" s="14"/>
      <c r="B46" s="15" t="s">
        <v>50</v>
      </c>
      <c r="C46" s="15" t="str">
        <f t="shared" ref="C46:E46" si="5">C45</f>
        <v>380</v>
      </c>
      <c r="D46" s="15" t="str">
        <f t="shared" si="5"/>
        <v>250</v>
      </c>
      <c r="E46" s="15" t="str">
        <f t="shared" si="5"/>
        <v>221</v>
      </c>
      <c r="F46" s="15" t="str">
        <f>'Branch ATM_1'!$E46+'Branch ATM_1'!$D46+'Branch ATM_1'!$C46</f>
        <v>851</v>
      </c>
      <c r="G46" s="15" t="str">
        <f>G45</f>
        <v>44</v>
      </c>
      <c r="H46" s="9" t="str">
        <f>'Branch ATM_1'!$F46/F94*100</f>
        <v>#DIV/0!</v>
      </c>
      <c r="I46" s="4"/>
      <c r="J46" s="4"/>
      <c r="K46" s="4"/>
    </row>
    <row r="47" ht="13.5" customHeight="1">
      <c r="A47" s="10">
        <v>38.0</v>
      </c>
      <c r="B47" s="11" t="s">
        <v>51</v>
      </c>
      <c r="C47" s="11">
        <v>11.0</v>
      </c>
      <c r="D47" s="11">
        <v>31.0</v>
      </c>
      <c r="E47" s="11">
        <v>43.0</v>
      </c>
      <c r="F47" s="11" t="str">
        <f>'Branch ATM_1'!$E47+'Branch ATM_1'!$D47+'Branch ATM_1'!$C47</f>
        <v>85</v>
      </c>
      <c r="G47" s="11">
        <v>44.0</v>
      </c>
      <c r="H47" s="9" t="str">
        <f>'Branch ATM_1'!$F47/F95*100</f>
        <v>#DIV/0!</v>
      </c>
      <c r="I47" s="4"/>
      <c r="J47" s="4"/>
      <c r="K47" s="4"/>
    </row>
    <row r="48" ht="13.5" customHeight="1">
      <c r="A48" s="10">
        <v>39.0</v>
      </c>
      <c r="B48" s="11" t="s">
        <v>52</v>
      </c>
      <c r="C48" s="11">
        <v>5.0</v>
      </c>
      <c r="D48" s="11">
        <v>14.0</v>
      </c>
      <c r="E48" s="11">
        <v>36.0</v>
      </c>
      <c r="F48" s="11" t="str">
        <f>'Branch ATM_1'!$E48+'Branch ATM_1'!$D48+'Branch ATM_1'!$C48</f>
        <v>55</v>
      </c>
      <c r="G48" s="11">
        <v>19.0</v>
      </c>
      <c r="H48" s="9" t="str">
        <f>'Branch ATM_1'!$F48/F96*100</f>
        <v>#DIV/0!</v>
      </c>
      <c r="I48" s="4"/>
      <c r="J48" s="4"/>
      <c r="K48" s="4"/>
    </row>
    <row r="49" ht="13.5" customHeight="1">
      <c r="A49" s="10">
        <v>40.0</v>
      </c>
      <c r="B49" s="11" t="s">
        <v>53</v>
      </c>
      <c r="C49" s="11">
        <v>1.0</v>
      </c>
      <c r="D49" s="11">
        <v>28.0</v>
      </c>
      <c r="E49" s="11">
        <v>17.0</v>
      </c>
      <c r="F49" s="11" t="str">
        <f>'Branch ATM_1'!$E49+'Branch ATM_1'!$D49+'Branch ATM_1'!$C49</f>
        <v>46</v>
      </c>
      <c r="G49" s="11">
        <v>36.0</v>
      </c>
      <c r="H49" s="9" t="str">
        <f>'Branch ATM_1'!$F49/F97*100</f>
        <v>#DIV/0!</v>
      </c>
      <c r="I49" s="4"/>
      <c r="J49" s="4"/>
      <c r="K49" s="4"/>
    </row>
    <row r="50" ht="13.5" customHeight="1">
      <c r="A50" s="10">
        <v>41.0</v>
      </c>
      <c r="B50" s="11" t="s">
        <v>54</v>
      </c>
      <c r="C50" s="11">
        <v>8.0</v>
      </c>
      <c r="D50" s="11">
        <v>53.0</v>
      </c>
      <c r="E50" s="11">
        <v>22.0</v>
      </c>
      <c r="F50" s="11" t="str">
        <f>'Branch ATM_1'!$E50+'Branch ATM_1'!$D50+'Branch ATM_1'!$C50</f>
        <v>83</v>
      </c>
      <c r="G50" s="11">
        <v>7.0</v>
      </c>
      <c r="H50" s="9" t="str">
        <f>'Branch ATM_1'!$F50/F98*100</f>
        <v>#DIV/0!</v>
      </c>
      <c r="I50" s="4"/>
      <c r="J50" s="4"/>
      <c r="K50" s="4"/>
    </row>
    <row r="51" ht="13.5" customHeight="1">
      <c r="A51" s="10">
        <v>42.0</v>
      </c>
      <c r="B51" s="11" t="s">
        <v>55</v>
      </c>
      <c r="C51" s="11">
        <v>8.0</v>
      </c>
      <c r="D51" s="11">
        <v>5.0</v>
      </c>
      <c r="E51" s="11">
        <v>26.0</v>
      </c>
      <c r="F51" s="11" t="str">
        <f>'Branch ATM_1'!$E51+'Branch ATM_1'!$D51+'Branch ATM_1'!$C51</f>
        <v>39</v>
      </c>
      <c r="G51" s="11">
        <v>3.0</v>
      </c>
      <c r="H51" s="9" t="str">
        <f>'Branch ATM_1'!$F51/F99*100</f>
        <v>#DIV/0!</v>
      </c>
      <c r="I51" s="4"/>
      <c r="J51" s="4"/>
      <c r="K51" s="4"/>
    </row>
    <row r="52" ht="13.5" customHeight="1">
      <c r="A52" s="10">
        <v>43.0</v>
      </c>
      <c r="B52" s="11" t="s">
        <v>56</v>
      </c>
      <c r="C52" s="11">
        <v>6.0</v>
      </c>
      <c r="D52" s="11">
        <v>8.0</v>
      </c>
      <c r="E52" s="11">
        <v>22.0</v>
      </c>
      <c r="F52" s="11" t="str">
        <f>'Branch ATM_1'!$E52+'Branch ATM_1'!$D52+'Branch ATM_1'!$C52</f>
        <v>36</v>
      </c>
      <c r="G52" s="11">
        <v>0.0</v>
      </c>
      <c r="H52" s="9" t="str">
        <f>'Branch ATM_1'!$F52/F100*100</f>
        <v>#DIV/0!</v>
      </c>
      <c r="I52" s="4"/>
      <c r="J52" s="4"/>
      <c r="K52" s="4"/>
    </row>
    <row r="53" ht="13.5" customHeight="1">
      <c r="A53" s="10">
        <v>44.0</v>
      </c>
      <c r="B53" s="11" t="s">
        <v>57</v>
      </c>
      <c r="C53" s="11">
        <v>1.0</v>
      </c>
      <c r="D53" s="11">
        <v>4.0</v>
      </c>
      <c r="E53" s="11">
        <v>6.0</v>
      </c>
      <c r="F53" s="11" t="str">
        <f>'Branch ATM_1'!$E53+'Branch ATM_1'!$D53+'Branch ATM_1'!$C53</f>
        <v>11</v>
      </c>
      <c r="G53" s="11">
        <v>11.0</v>
      </c>
      <c r="H53" s="9" t="str">
        <f>'Branch ATM_1'!$F53/F101*100</f>
        <v>#DIV/0!</v>
      </c>
      <c r="I53" s="4"/>
      <c r="J53" s="4"/>
      <c r="K53" s="4"/>
    </row>
    <row r="54" ht="13.5" customHeight="1">
      <c r="A54" s="10">
        <v>45.0</v>
      </c>
      <c r="B54" s="11" t="s">
        <v>58</v>
      </c>
      <c r="C54" s="11">
        <v>1.0</v>
      </c>
      <c r="D54" s="11">
        <v>21.0</v>
      </c>
      <c r="E54" s="11">
        <v>14.0</v>
      </c>
      <c r="F54" s="11" t="str">
        <f>'Branch ATM_1'!$E54+'Branch ATM_1'!$D54+'Branch ATM_1'!$C54</f>
        <v>36</v>
      </c>
      <c r="G54" s="11">
        <v>9.0</v>
      </c>
      <c r="H54" s="9" t="str">
        <f>'Branch ATM_1'!$F54/F102*100</f>
        <v>#DIV/0!</v>
      </c>
      <c r="I54" s="4"/>
      <c r="J54" s="4"/>
      <c r="K54" s="4"/>
    </row>
    <row r="55" ht="13.5" customHeight="1">
      <c r="A55" s="14"/>
      <c r="B55" s="15" t="s">
        <v>59</v>
      </c>
      <c r="C55" s="15" t="str">
        <f t="shared" ref="C55:E55" si="6">SUM(C47:C54)</f>
        <v>41</v>
      </c>
      <c r="D55" s="15" t="str">
        <f t="shared" si="6"/>
        <v>164</v>
      </c>
      <c r="E55" s="15" t="str">
        <f t="shared" si="6"/>
        <v>186</v>
      </c>
      <c r="F55" s="15" t="str">
        <f>'Branch ATM_1'!$E55+'Branch ATM_1'!$D55+'Branch ATM_1'!$C55</f>
        <v>391</v>
      </c>
      <c r="G55" s="15" t="str">
        <f>SUM(G47:G54)</f>
        <v>129</v>
      </c>
      <c r="H55" s="9" t="str">
        <f>'Branch ATM_1'!$F55/F103*100</f>
        <v>#DIV/0!</v>
      </c>
      <c r="I55" s="4"/>
      <c r="J55" s="4"/>
      <c r="K55" s="4"/>
    </row>
    <row r="56" ht="13.5" customHeight="1">
      <c r="A56" s="10">
        <v>46.0</v>
      </c>
      <c r="B56" s="11" t="s">
        <v>60</v>
      </c>
      <c r="C56" s="11">
        <v>0.0</v>
      </c>
      <c r="D56" s="11">
        <v>13.0</v>
      </c>
      <c r="E56" s="11">
        <v>27.0</v>
      </c>
      <c r="F56" s="11" t="str">
        <f>'Branch ATM_1'!$E56+'Branch ATM_1'!$D56+'Branch ATM_1'!$C56</f>
        <v>40</v>
      </c>
      <c r="G56" s="11">
        <v>0.0</v>
      </c>
      <c r="H56" s="9" t="str">
        <f>'Branch ATM_1'!$F56/F104*100</f>
        <v>#DIV/0!</v>
      </c>
      <c r="I56" s="4"/>
      <c r="J56" s="4"/>
      <c r="K56" s="4"/>
    </row>
    <row r="57" ht="13.5" customHeight="1">
      <c r="A57" s="14"/>
      <c r="B57" s="15" t="s">
        <v>61</v>
      </c>
      <c r="C57" s="15" t="str">
        <f t="shared" ref="C57:E57" si="7">C56</f>
        <v>0</v>
      </c>
      <c r="D57" s="15" t="str">
        <f t="shared" si="7"/>
        <v>13</v>
      </c>
      <c r="E57" s="15" t="str">
        <f t="shared" si="7"/>
        <v>27</v>
      </c>
      <c r="F57" s="11" t="str">
        <f>'Branch ATM_1'!$E57+'Branch ATM_1'!$D57+'Branch ATM_1'!$C57</f>
        <v>40</v>
      </c>
      <c r="G57" s="15" t="str">
        <f>G56</f>
        <v>0</v>
      </c>
      <c r="H57" s="9" t="str">
        <f>'Branch ATM_1'!$F57/F105*100</f>
        <v>#DIV/0!</v>
      </c>
      <c r="I57" s="4"/>
      <c r="J57" s="4"/>
      <c r="K57" s="4"/>
    </row>
    <row r="58" ht="13.5" customHeight="1">
      <c r="A58" s="14"/>
      <c r="B58" s="15" t="s">
        <v>8</v>
      </c>
      <c r="C58" s="15" t="str">
        <f t="shared" ref="C58:G58" si="8">C57+C55+C46+C44+C41</f>
        <v>2776</v>
      </c>
      <c r="D58" s="15" t="str">
        <f t="shared" si="8"/>
        <v>2523</v>
      </c>
      <c r="E58" s="15" t="str">
        <f t="shared" si="8"/>
        <v>2911</v>
      </c>
      <c r="F58" s="15" t="str">
        <f t="shared" si="8"/>
        <v>8210</v>
      </c>
      <c r="G58" s="15" t="str">
        <f t="shared" si="8"/>
        <v>9238</v>
      </c>
      <c r="H58" s="9" t="str">
        <f>'Branch ATM_1'!$F58/F106*100</f>
        <v>#DIV/0!</v>
      </c>
      <c r="I58" s="4"/>
      <c r="J58" s="4"/>
      <c r="K58" s="4"/>
    </row>
    <row r="59" ht="18.75" customHeight="1">
      <c r="A59" s="17"/>
      <c r="B59" s="18"/>
      <c r="C59" s="19" t="s">
        <v>62</v>
      </c>
      <c r="D59" s="18"/>
      <c r="E59" s="18"/>
      <c r="F59" s="19"/>
      <c r="G59" s="18"/>
      <c r="H59" s="9" t="str">
        <f>'Branch ATM_1'!$F59/F107*100</f>
        <v>#DIV/0!</v>
      </c>
      <c r="I59" s="4"/>
      <c r="J59" s="4"/>
      <c r="K59" s="4"/>
    </row>
    <row r="60" ht="18.75" hidden="1" customHeight="1">
      <c r="A60" s="17"/>
      <c r="B60" s="18"/>
      <c r="C60" s="19">
        <v>2720.0</v>
      </c>
      <c r="D60" s="19">
        <v>2367.0</v>
      </c>
      <c r="E60" s="19">
        <v>2429.0</v>
      </c>
      <c r="F60" s="19"/>
      <c r="G60" s="18">
        <v>9580.0</v>
      </c>
      <c r="H60" s="9" t="str">
        <f>'Branch ATM_1'!$F60/F108*100</f>
        <v>#DIV/0!</v>
      </c>
      <c r="I60" s="4"/>
      <c r="J60" s="4"/>
      <c r="K60" s="4"/>
    </row>
    <row r="61" ht="18.75" hidden="1" customHeight="1">
      <c r="A61" s="7"/>
      <c r="B61" s="7"/>
      <c r="C61" s="20"/>
      <c r="D61" s="20"/>
      <c r="E61" s="20"/>
      <c r="F61" s="21"/>
      <c r="G61" s="20"/>
      <c r="H61" s="4"/>
      <c r="I61" s="4"/>
      <c r="J61" s="4"/>
      <c r="K61" s="4"/>
    </row>
    <row r="62" ht="18.75" hidden="1" customHeight="1">
      <c r="A62" s="7"/>
      <c r="B62" s="7"/>
      <c r="C62" s="22"/>
      <c r="D62" s="22"/>
      <c r="E62" s="22"/>
      <c r="F62" s="22" t="str">
        <f t="shared" ref="F62:G62" si="9">#REF!-#REF!-F52</f>
        <v>#REF!</v>
      </c>
      <c r="G62" s="22" t="str">
        <f t="shared" si="9"/>
        <v>#REF!</v>
      </c>
      <c r="H62" s="4"/>
      <c r="I62" s="4"/>
      <c r="J62" s="4"/>
      <c r="K62" s="4"/>
    </row>
    <row r="63" ht="18.75" hidden="1" customHeight="1">
      <c r="A63" s="7"/>
      <c r="B63" s="7"/>
      <c r="C63" s="22"/>
      <c r="D63" s="22" t="str">
        <f>#REF!+#REF!</f>
        <v>#REF!</v>
      </c>
      <c r="E63" s="22"/>
      <c r="F63" s="21"/>
      <c r="G63" s="23"/>
      <c r="H63" s="4"/>
      <c r="I63" s="4"/>
      <c r="J63" s="4"/>
      <c r="K63" s="4"/>
    </row>
    <row r="64" ht="18.75" customHeight="1">
      <c r="A64" s="7"/>
      <c r="B64" s="7"/>
      <c r="C64" s="20"/>
      <c r="D64" s="20"/>
      <c r="E64" s="20"/>
      <c r="F64" s="21"/>
      <c r="G64" s="20"/>
      <c r="H64" s="4"/>
      <c r="I64" s="4"/>
      <c r="J64" s="4"/>
      <c r="K64" s="4"/>
    </row>
    <row r="65" ht="18.75" customHeight="1">
      <c r="A65" s="7"/>
      <c r="B65" s="7"/>
      <c r="C65" s="20"/>
      <c r="D65" s="20"/>
      <c r="E65" s="20"/>
      <c r="F65" s="21"/>
      <c r="G65" s="20"/>
      <c r="H65" s="4"/>
      <c r="I65" s="4"/>
      <c r="J65" s="4"/>
      <c r="K65" s="4"/>
    </row>
    <row r="66" ht="18.75" customHeight="1">
      <c r="A66" s="7"/>
      <c r="B66" s="7"/>
      <c r="C66" s="20"/>
      <c r="D66" s="20"/>
      <c r="E66" s="20"/>
      <c r="F66" s="21"/>
      <c r="G66" s="20"/>
      <c r="H66" s="4"/>
      <c r="I66" s="4"/>
      <c r="J66" s="4"/>
      <c r="K66" s="4"/>
    </row>
    <row r="67" ht="18.75" customHeight="1">
      <c r="A67" s="7"/>
      <c r="B67" s="7"/>
      <c r="C67" s="20"/>
      <c r="D67" s="20"/>
      <c r="E67" s="20"/>
      <c r="F67" s="21"/>
      <c r="G67" s="20"/>
      <c r="H67" s="4"/>
      <c r="I67" s="4"/>
      <c r="J67" s="4"/>
      <c r="K67" s="4"/>
    </row>
    <row r="68" ht="18.75" customHeight="1">
      <c r="A68" s="7"/>
      <c r="B68" s="7"/>
      <c r="C68" s="20"/>
      <c r="D68" s="20"/>
      <c r="E68" s="20"/>
      <c r="F68" s="21"/>
      <c r="G68" s="20"/>
      <c r="H68" s="4"/>
      <c r="I68" s="4"/>
      <c r="J68" s="4"/>
      <c r="K68" s="4"/>
    </row>
    <row r="69" ht="18.75" customHeight="1">
      <c r="A69" s="7"/>
      <c r="B69" s="7"/>
      <c r="C69" s="20"/>
      <c r="D69" s="20"/>
      <c r="E69" s="20"/>
      <c r="F69" s="21"/>
      <c r="G69" s="20"/>
      <c r="H69" s="4"/>
      <c r="I69" s="4"/>
      <c r="J69" s="4"/>
      <c r="K69" s="4"/>
    </row>
    <row r="70" ht="18.75" customHeight="1">
      <c r="A70" s="7"/>
      <c r="B70" s="7"/>
      <c r="C70" s="20"/>
      <c r="D70" s="20"/>
      <c r="E70" s="20"/>
      <c r="F70" s="21"/>
      <c r="G70" s="20"/>
      <c r="H70" s="4"/>
      <c r="I70" s="4"/>
      <c r="J70" s="4"/>
      <c r="K70" s="4"/>
    </row>
    <row r="71" ht="18.75" customHeight="1">
      <c r="A71" s="7"/>
      <c r="B71" s="7"/>
      <c r="C71" s="20"/>
      <c r="D71" s="20"/>
      <c r="E71" s="20"/>
      <c r="F71" s="21"/>
      <c r="G71" s="20"/>
      <c r="H71" s="4"/>
      <c r="I71" s="4"/>
      <c r="J71" s="4"/>
      <c r="K71" s="4"/>
    </row>
    <row r="72" ht="18.75" customHeight="1">
      <c r="A72" s="7"/>
      <c r="B72" s="7"/>
      <c r="C72" s="20"/>
      <c r="D72" s="20"/>
      <c r="E72" s="20"/>
      <c r="F72" s="21"/>
      <c r="G72" s="20"/>
      <c r="H72" s="4"/>
      <c r="I72" s="4"/>
      <c r="J72" s="4"/>
      <c r="K72" s="4"/>
    </row>
    <row r="73" ht="18.75" customHeight="1">
      <c r="A73" s="7"/>
      <c r="B73" s="7"/>
      <c r="C73" s="20"/>
      <c r="D73" s="20"/>
      <c r="E73" s="20"/>
      <c r="F73" s="21"/>
      <c r="G73" s="20"/>
      <c r="H73" s="4"/>
      <c r="I73" s="4"/>
      <c r="J73" s="4"/>
      <c r="K73" s="4"/>
    </row>
    <row r="74" ht="18.75" customHeight="1">
      <c r="A74" s="7"/>
      <c r="B74" s="7"/>
      <c r="C74" s="20"/>
      <c r="D74" s="20"/>
      <c r="E74" s="20"/>
      <c r="F74" s="21"/>
      <c r="G74" s="20"/>
      <c r="H74" s="4"/>
      <c r="I74" s="4"/>
      <c r="J74" s="4"/>
      <c r="K74" s="4"/>
    </row>
    <row r="75" ht="18.75" customHeight="1">
      <c r="A75" s="7"/>
      <c r="B75" s="7"/>
      <c r="C75" s="20"/>
      <c r="D75" s="20"/>
      <c r="E75" s="20"/>
      <c r="F75" s="21"/>
      <c r="G75" s="20"/>
      <c r="H75" s="4"/>
      <c r="I75" s="4"/>
      <c r="J75" s="4"/>
      <c r="K75" s="4"/>
    </row>
    <row r="76" ht="18.75" customHeight="1">
      <c r="A76" s="7"/>
      <c r="B76" s="7"/>
      <c r="C76" s="20"/>
      <c r="D76" s="20"/>
      <c r="E76" s="20"/>
      <c r="F76" s="21"/>
      <c r="G76" s="20"/>
      <c r="H76" s="4"/>
      <c r="I76" s="4"/>
      <c r="J76" s="4"/>
      <c r="K76" s="4"/>
    </row>
    <row r="77" ht="18.75" customHeight="1">
      <c r="A77" s="7"/>
      <c r="B77" s="7"/>
      <c r="C77" s="20"/>
      <c r="D77" s="20"/>
      <c r="E77" s="20"/>
      <c r="F77" s="21"/>
      <c r="G77" s="20"/>
      <c r="H77" s="4"/>
      <c r="I77" s="4"/>
      <c r="J77" s="4"/>
      <c r="K77" s="4"/>
    </row>
    <row r="78" ht="18.75" customHeight="1">
      <c r="A78" s="7"/>
      <c r="B78" s="7"/>
      <c r="C78" s="20"/>
      <c r="D78" s="20"/>
      <c r="E78" s="20"/>
      <c r="F78" s="21"/>
      <c r="G78" s="20"/>
      <c r="H78" s="4"/>
      <c r="I78" s="4"/>
      <c r="J78" s="4"/>
      <c r="K78" s="4"/>
    </row>
    <row r="79" ht="18.75" customHeight="1">
      <c r="A79" s="7"/>
      <c r="B79" s="7"/>
      <c r="C79" s="20"/>
      <c r="D79" s="20"/>
      <c r="E79" s="20"/>
      <c r="F79" s="21"/>
      <c r="G79" s="20"/>
      <c r="H79" s="4"/>
      <c r="I79" s="4"/>
      <c r="J79" s="4"/>
      <c r="K79" s="4"/>
    </row>
    <row r="80" ht="18.75" customHeight="1">
      <c r="A80" s="7"/>
      <c r="B80" s="7"/>
      <c r="C80" s="20"/>
      <c r="D80" s="20"/>
      <c r="E80" s="20"/>
      <c r="F80" s="21"/>
      <c r="G80" s="20"/>
      <c r="H80" s="4"/>
      <c r="I80" s="4"/>
      <c r="J80" s="4"/>
      <c r="K80" s="4"/>
    </row>
    <row r="81" ht="18.75" customHeight="1">
      <c r="A81" s="7"/>
      <c r="B81" s="7"/>
      <c r="C81" s="20"/>
      <c r="D81" s="20"/>
      <c r="E81" s="20"/>
      <c r="F81" s="21"/>
      <c r="G81" s="20"/>
      <c r="H81" s="4"/>
      <c r="I81" s="4"/>
      <c r="J81" s="4"/>
      <c r="K81" s="4"/>
    </row>
    <row r="82" ht="18.75" customHeight="1">
      <c r="A82" s="7"/>
      <c r="B82" s="7"/>
      <c r="C82" s="20"/>
      <c r="D82" s="20"/>
      <c r="E82" s="20"/>
      <c r="F82" s="21"/>
      <c r="G82" s="20"/>
      <c r="H82" s="4"/>
      <c r="I82" s="4"/>
      <c r="J82" s="4"/>
      <c r="K82" s="4"/>
    </row>
    <row r="83" ht="18.75" customHeight="1">
      <c r="A83" s="7"/>
      <c r="B83" s="7"/>
      <c r="C83" s="20"/>
      <c r="D83" s="20"/>
      <c r="E83" s="20"/>
      <c r="F83" s="21"/>
      <c r="G83" s="20"/>
      <c r="H83" s="4"/>
      <c r="I83" s="4"/>
      <c r="J83" s="4"/>
      <c r="K83" s="4"/>
    </row>
    <row r="84" ht="18.75" customHeight="1">
      <c r="A84" s="7"/>
      <c r="B84" s="7"/>
      <c r="C84" s="20"/>
      <c r="D84" s="20"/>
      <c r="E84" s="20"/>
      <c r="F84" s="21"/>
      <c r="G84" s="20"/>
      <c r="H84" s="4"/>
      <c r="I84" s="4"/>
      <c r="J84" s="4"/>
      <c r="K84" s="4"/>
    </row>
    <row r="85" ht="18.75" customHeight="1">
      <c r="A85" s="7"/>
      <c r="B85" s="7"/>
      <c r="C85" s="20"/>
      <c r="D85" s="20"/>
      <c r="E85" s="20"/>
      <c r="F85" s="21"/>
      <c r="G85" s="20"/>
      <c r="H85" s="4"/>
      <c r="I85" s="4"/>
      <c r="J85" s="4"/>
      <c r="K85" s="4"/>
    </row>
    <row r="86" ht="18.75" customHeight="1">
      <c r="A86" s="7"/>
      <c r="B86" s="7"/>
      <c r="C86" s="20"/>
      <c r="D86" s="20"/>
      <c r="E86" s="20"/>
      <c r="F86" s="21"/>
      <c r="G86" s="20"/>
      <c r="H86" s="4"/>
      <c r="I86" s="4"/>
      <c r="J86" s="4"/>
      <c r="K86" s="4"/>
    </row>
    <row r="87" ht="18.75" customHeight="1">
      <c r="A87" s="7"/>
      <c r="B87" s="7"/>
      <c r="C87" s="20"/>
      <c r="D87" s="20"/>
      <c r="E87" s="20"/>
      <c r="F87" s="21"/>
      <c r="G87" s="20"/>
      <c r="H87" s="4"/>
      <c r="I87" s="4"/>
      <c r="J87" s="4"/>
      <c r="K87" s="4"/>
    </row>
    <row r="88" ht="18.75" customHeight="1">
      <c r="A88" s="7"/>
      <c r="B88" s="7"/>
      <c r="C88" s="20"/>
      <c r="D88" s="20"/>
      <c r="E88" s="20"/>
      <c r="F88" s="21"/>
      <c r="G88" s="20"/>
      <c r="H88" s="4"/>
      <c r="I88" s="4"/>
      <c r="J88" s="4"/>
      <c r="K88" s="4"/>
    </row>
    <row r="89" ht="18.75" customHeight="1">
      <c r="A89" s="7"/>
      <c r="B89" s="7"/>
      <c r="C89" s="20"/>
      <c r="D89" s="20"/>
      <c r="E89" s="20"/>
      <c r="F89" s="21"/>
      <c r="G89" s="20"/>
      <c r="H89" s="4"/>
      <c r="I89" s="4"/>
      <c r="J89" s="4"/>
      <c r="K89" s="4"/>
    </row>
    <row r="90" ht="18.75" customHeight="1">
      <c r="A90" s="7"/>
      <c r="B90" s="7"/>
      <c r="C90" s="20"/>
      <c r="D90" s="20"/>
      <c r="E90" s="20"/>
      <c r="F90" s="21"/>
      <c r="G90" s="20"/>
      <c r="H90" s="4"/>
      <c r="I90" s="4"/>
      <c r="J90" s="4"/>
      <c r="K90" s="4"/>
    </row>
    <row r="91" ht="18.75" customHeight="1">
      <c r="A91" s="7"/>
      <c r="B91" s="7"/>
      <c r="C91" s="20"/>
      <c r="D91" s="20"/>
      <c r="E91" s="20"/>
      <c r="F91" s="21"/>
      <c r="G91" s="20"/>
      <c r="H91" s="4"/>
      <c r="I91" s="4"/>
      <c r="J91" s="4"/>
      <c r="K91" s="4"/>
    </row>
    <row r="92" ht="18.75" customHeight="1">
      <c r="A92" s="7"/>
      <c r="B92" s="7"/>
      <c r="C92" s="20"/>
      <c r="D92" s="20"/>
      <c r="E92" s="20"/>
      <c r="F92" s="21"/>
      <c r="G92" s="20"/>
      <c r="H92" s="4"/>
      <c r="I92" s="4"/>
      <c r="J92" s="4"/>
      <c r="K92" s="4"/>
    </row>
    <row r="93" ht="18.75" customHeight="1">
      <c r="A93" s="7"/>
      <c r="B93" s="7"/>
      <c r="C93" s="20"/>
      <c r="D93" s="20"/>
      <c r="E93" s="20"/>
      <c r="F93" s="21"/>
      <c r="G93" s="20"/>
      <c r="H93" s="4"/>
      <c r="I93" s="4"/>
      <c r="J93" s="4"/>
      <c r="K93" s="4"/>
    </row>
    <row r="94" ht="18.75" customHeight="1">
      <c r="A94" s="7"/>
      <c r="B94" s="7"/>
      <c r="C94" s="20"/>
      <c r="D94" s="20"/>
      <c r="E94" s="20"/>
      <c r="F94" s="21"/>
      <c r="G94" s="20"/>
      <c r="H94" s="4"/>
      <c r="I94" s="4"/>
      <c r="J94" s="4"/>
      <c r="K94" s="4"/>
    </row>
    <row r="95" ht="18.75" customHeight="1">
      <c r="A95" s="7"/>
      <c r="B95" s="7"/>
      <c r="C95" s="20"/>
      <c r="D95" s="20"/>
      <c r="E95" s="20"/>
      <c r="F95" s="21"/>
      <c r="G95" s="20"/>
      <c r="H95" s="4"/>
      <c r="I95" s="4"/>
      <c r="J95" s="4"/>
      <c r="K95" s="4"/>
    </row>
    <row r="96" ht="18.75" customHeight="1">
      <c r="A96" s="7"/>
      <c r="B96" s="7"/>
      <c r="C96" s="20"/>
      <c r="D96" s="20"/>
      <c r="E96" s="20"/>
      <c r="F96" s="21"/>
      <c r="G96" s="20"/>
      <c r="H96" s="4"/>
      <c r="I96" s="4"/>
      <c r="J96" s="4"/>
      <c r="K96" s="4"/>
    </row>
    <row r="97" ht="18.75" customHeight="1">
      <c r="A97" s="7"/>
      <c r="B97" s="7"/>
      <c r="C97" s="20"/>
      <c r="D97" s="20"/>
      <c r="E97" s="20"/>
      <c r="F97" s="21"/>
      <c r="G97" s="20"/>
      <c r="H97" s="4"/>
      <c r="I97" s="4"/>
      <c r="J97" s="4"/>
      <c r="K97" s="4"/>
    </row>
    <row r="98" ht="18.75" customHeight="1">
      <c r="A98" s="7"/>
      <c r="B98" s="7"/>
      <c r="C98" s="20"/>
      <c r="D98" s="20"/>
      <c r="E98" s="20"/>
      <c r="F98" s="21"/>
      <c r="G98" s="20"/>
      <c r="H98" s="4"/>
      <c r="I98" s="4"/>
      <c r="J98" s="4"/>
      <c r="K98" s="4"/>
    </row>
    <row r="99" ht="18.75" customHeight="1">
      <c r="A99" s="7"/>
      <c r="B99" s="7"/>
      <c r="C99" s="20"/>
      <c r="D99" s="20"/>
      <c r="E99" s="20"/>
      <c r="F99" s="21"/>
      <c r="G99" s="20"/>
      <c r="H99" s="4"/>
      <c r="I99" s="4"/>
      <c r="J99" s="4"/>
      <c r="K99" s="4"/>
    </row>
    <row r="100" ht="18.75" customHeight="1">
      <c r="A100" s="7"/>
      <c r="B100" s="7"/>
      <c r="C100" s="20"/>
      <c r="D100" s="20"/>
      <c r="E100" s="20"/>
      <c r="F100" s="21"/>
      <c r="G100" s="20"/>
      <c r="H100" s="4"/>
      <c r="I100" s="4"/>
      <c r="J100" s="4"/>
      <c r="K100" s="4"/>
    </row>
    <row r="101" ht="18.75" customHeight="1">
      <c r="A101" s="7"/>
      <c r="B101" s="7"/>
      <c r="C101" s="20"/>
      <c r="D101" s="20"/>
      <c r="E101" s="20"/>
      <c r="F101" s="21"/>
      <c r="G101" s="20"/>
      <c r="H101" s="4"/>
      <c r="I101" s="4"/>
      <c r="J101" s="4"/>
      <c r="K101" s="4"/>
    </row>
  </sheetData>
  <mergeCells count="2">
    <mergeCell ref="A1:G1"/>
    <mergeCell ref="A2:G2"/>
  </mergeCells>
  <printOptions horizontalCentered="1"/>
  <pageMargins bottom="0.25" footer="0.0" header="0.0" left="0.25" right="0.25" top="0.25"/>
  <pageSetup scale="87" orientation="portrait"/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24.57"/>
    <col customWidth="1" min="3" max="4" width="11.86"/>
    <col customWidth="1" min="5" max="5" width="10.86"/>
    <col customWidth="1" min="6" max="6" width="12.0"/>
    <col customWidth="1" min="7" max="7" width="9.86"/>
    <col customWidth="1" min="8" max="8" width="10.57"/>
    <col customWidth="1" min="9" max="9" width="10.86"/>
    <col customWidth="1" min="10" max="10" width="10.57"/>
    <col customWidth="1" min="11" max="11" width="11.57"/>
    <col customWidth="1" min="12" max="12" width="8.14"/>
    <col customWidth="1" min="13" max="14" width="14.43"/>
  </cols>
  <sheetData>
    <row r="1" ht="15.0" customHeight="1">
      <c r="A1" s="91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77"/>
      <c r="N1" s="77"/>
    </row>
    <row r="2" ht="15.0" customHeight="1">
      <c r="A2" s="106"/>
      <c r="B2" s="95" t="s">
        <v>147</v>
      </c>
      <c r="C2" s="96"/>
      <c r="D2" s="96"/>
      <c r="E2" s="93"/>
      <c r="F2" s="93"/>
      <c r="G2" s="93"/>
      <c r="H2" s="93"/>
      <c r="I2" s="96" t="s">
        <v>204</v>
      </c>
      <c r="J2" s="93"/>
      <c r="K2" s="93"/>
      <c r="L2" s="93"/>
      <c r="M2" s="77"/>
      <c r="N2" s="77"/>
    </row>
    <row r="3" ht="15.0" customHeight="1">
      <c r="A3" s="130" t="s">
        <v>3</v>
      </c>
      <c r="B3" s="130" t="s">
        <v>150</v>
      </c>
      <c r="C3" s="131" t="s">
        <v>205</v>
      </c>
      <c r="D3" s="32"/>
      <c r="E3" s="32"/>
      <c r="F3" s="33"/>
      <c r="G3" s="132" t="s">
        <v>206</v>
      </c>
      <c r="H3" s="133" t="s">
        <v>207</v>
      </c>
      <c r="I3" s="32"/>
      <c r="J3" s="32"/>
      <c r="K3" s="33"/>
      <c r="L3" s="132" t="s">
        <v>206</v>
      </c>
      <c r="M3" s="77"/>
      <c r="N3" s="77"/>
    </row>
    <row r="4" ht="24.75" customHeight="1">
      <c r="A4" s="99"/>
      <c r="B4" s="99"/>
      <c r="C4" s="133" t="s">
        <v>208</v>
      </c>
      <c r="D4" s="33"/>
      <c r="E4" s="133" t="s">
        <v>209</v>
      </c>
      <c r="F4" s="33"/>
      <c r="G4" s="99"/>
      <c r="H4" s="133" t="s">
        <v>208</v>
      </c>
      <c r="I4" s="33"/>
      <c r="J4" s="133" t="s">
        <v>209</v>
      </c>
      <c r="K4" s="33"/>
      <c r="L4" s="99"/>
      <c r="M4" s="77"/>
      <c r="N4" s="77"/>
    </row>
    <row r="5" ht="15.0" customHeight="1">
      <c r="A5" s="62"/>
      <c r="B5" s="62"/>
      <c r="C5" s="82" t="s">
        <v>210</v>
      </c>
      <c r="D5" s="82" t="s">
        <v>211</v>
      </c>
      <c r="E5" s="82" t="s">
        <v>210</v>
      </c>
      <c r="F5" s="82" t="s">
        <v>211</v>
      </c>
      <c r="G5" s="62"/>
      <c r="H5" s="82" t="s">
        <v>210</v>
      </c>
      <c r="I5" s="82" t="s">
        <v>211</v>
      </c>
      <c r="J5" s="82" t="s">
        <v>210</v>
      </c>
      <c r="K5" s="82" t="s">
        <v>211</v>
      </c>
      <c r="L5" s="62"/>
      <c r="M5" s="77"/>
      <c r="N5" s="77"/>
    </row>
    <row r="6" ht="13.5" customHeight="1">
      <c r="A6" s="134">
        <v>1.0</v>
      </c>
      <c r="B6" s="86" t="s">
        <v>10</v>
      </c>
      <c r="C6" s="135">
        <v>203831.0</v>
      </c>
      <c r="D6" s="135">
        <v>424371.0</v>
      </c>
      <c r="E6" s="135">
        <v>59056.0</v>
      </c>
      <c r="F6" s="135">
        <v>138619.27999999994</v>
      </c>
      <c r="G6" s="136" t="str">
        <f t="shared" ref="G6:G57" si="1">F6*100/D6</f>
        <v>32.7</v>
      </c>
      <c r="H6" s="135">
        <v>152937.0</v>
      </c>
      <c r="I6" s="135">
        <v>274089.0</v>
      </c>
      <c r="J6" s="135">
        <v>49744.0</v>
      </c>
      <c r="K6" s="135">
        <v>118516.60999999996</v>
      </c>
      <c r="L6" s="137" t="str">
        <f t="shared" ref="L6:L57" si="2">K6*100/I6</f>
        <v>43.2</v>
      </c>
      <c r="M6" s="77"/>
      <c r="N6" s="77"/>
    </row>
    <row r="7" ht="13.5" customHeight="1">
      <c r="A7" s="134">
        <v>2.0</v>
      </c>
      <c r="B7" s="86" t="s">
        <v>11</v>
      </c>
      <c r="C7" s="135">
        <v>509476.0</v>
      </c>
      <c r="D7" s="135">
        <v>1024121.0</v>
      </c>
      <c r="E7" s="135">
        <v>424081.0</v>
      </c>
      <c r="F7" s="135">
        <v>604991.9900000001</v>
      </c>
      <c r="G7" s="136" t="str">
        <f t="shared" si="1"/>
        <v>59.1</v>
      </c>
      <c r="H7" s="135">
        <v>398059.0</v>
      </c>
      <c r="I7" s="135">
        <v>734652.0</v>
      </c>
      <c r="J7" s="135">
        <v>338899.0</v>
      </c>
      <c r="K7" s="135">
        <v>472782.78</v>
      </c>
      <c r="L7" s="137" t="str">
        <f t="shared" si="2"/>
        <v>64.4</v>
      </c>
      <c r="M7" s="77"/>
      <c r="N7" s="77"/>
    </row>
    <row r="8" ht="13.5" customHeight="1">
      <c r="A8" s="134">
        <v>3.0</v>
      </c>
      <c r="B8" s="86" t="s">
        <v>12</v>
      </c>
      <c r="C8" s="135">
        <v>102813.0</v>
      </c>
      <c r="D8" s="135">
        <v>257866.0</v>
      </c>
      <c r="E8" s="135">
        <v>23194.0</v>
      </c>
      <c r="F8" s="135">
        <v>53764.58999999999</v>
      </c>
      <c r="G8" s="136" t="str">
        <f t="shared" si="1"/>
        <v>20.8</v>
      </c>
      <c r="H8" s="135">
        <v>73156.0</v>
      </c>
      <c r="I8" s="135">
        <v>158847.0</v>
      </c>
      <c r="J8" s="135">
        <v>21930.0</v>
      </c>
      <c r="K8" s="135">
        <v>50457.60999999999</v>
      </c>
      <c r="L8" s="137" t="str">
        <f t="shared" si="2"/>
        <v>31.8</v>
      </c>
      <c r="M8" s="77"/>
      <c r="N8" s="77"/>
    </row>
    <row r="9" ht="13.5" customHeight="1">
      <c r="A9" s="134">
        <v>4.0</v>
      </c>
      <c r="B9" s="86" t="s">
        <v>13</v>
      </c>
      <c r="C9" s="135">
        <v>131936.0</v>
      </c>
      <c r="D9" s="135">
        <v>270276.0</v>
      </c>
      <c r="E9" s="135">
        <v>86191.0</v>
      </c>
      <c r="F9" s="135">
        <v>219923.63000000003</v>
      </c>
      <c r="G9" s="136" t="str">
        <f t="shared" si="1"/>
        <v>81.4</v>
      </c>
      <c r="H9" s="135">
        <v>97957.0</v>
      </c>
      <c r="I9" s="135">
        <v>172482.0</v>
      </c>
      <c r="J9" s="135">
        <v>45836.0</v>
      </c>
      <c r="K9" s="135">
        <v>117053.43000000004</v>
      </c>
      <c r="L9" s="137" t="str">
        <f t="shared" si="2"/>
        <v>67.9</v>
      </c>
      <c r="M9" s="77"/>
      <c r="N9" s="77"/>
    </row>
    <row r="10" ht="13.5" customHeight="1">
      <c r="A10" s="134">
        <v>5.0</v>
      </c>
      <c r="B10" s="86" t="s">
        <v>14</v>
      </c>
      <c r="C10" s="135">
        <v>510956.0</v>
      </c>
      <c r="D10" s="135">
        <v>1256980.0</v>
      </c>
      <c r="E10" s="135">
        <v>419232.0</v>
      </c>
      <c r="F10" s="135">
        <v>425364.75</v>
      </c>
      <c r="G10" s="136" t="str">
        <f t="shared" si="1"/>
        <v>33.8</v>
      </c>
      <c r="H10" s="135">
        <v>371917.0</v>
      </c>
      <c r="I10" s="135">
        <v>760839.0</v>
      </c>
      <c r="J10" s="135">
        <v>200730.0</v>
      </c>
      <c r="K10" s="135">
        <v>197395.35000000012</v>
      </c>
      <c r="L10" s="137" t="str">
        <f t="shared" si="2"/>
        <v>25.9</v>
      </c>
      <c r="M10" s="77"/>
      <c r="N10" s="77"/>
    </row>
    <row r="11" ht="13.5" customHeight="1">
      <c r="A11" s="134">
        <v>6.0</v>
      </c>
      <c r="B11" s="86" t="s">
        <v>15</v>
      </c>
      <c r="C11" s="135">
        <v>148709.0</v>
      </c>
      <c r="D11" s="135">
        <v>302303.0</v>
      </c>
      <c r="E11" s="135">
        <v>81898.0</v>
      </c>
      <c r="F11" s="135">
        <v>109632.28000000003</v>
      </c>
      <c r="G11" s="136" t="str">
        <f t="shared" si="1"/>
        <v>36.3</v>
      </c>
      <c r="H11" s="135">
        <v>109177.0</v>
      </c>
      <c r="I11" s="135">
        <v>182893.0</v>
      </c>
      <c r="J11" s="135">
        <v>79179.0</v>
      </c>
      <c r="K11" s="135">
        <v>105567.96000000002</v>
      </c>
      <c r="L11" s="137" t="str">
        <f t="shared" si="2"/>
        <v>57.7</v>
      </c>
      <c r="M11" s="77"/>
      <c r="N11" s="77"/>
    </row>
    <row r="12" ht="13.5" customHeight="1">
      <c r="A12" s="134">
        <v>7.0</v>
      </c>
      <c r="B12" s="86" t="s">
        <v>16</v>
      </c>
      <c r="C12" s="135">
        <v>18503.0</v>
      </c>
      <c r="D12" s="135">
        <v>37678.0</v>
      </c>
      <c r="E12" s="135">
        <v>2739.0</v>
      </c>
      <c r="F12" s="135">
        <v>6128.5599999999995</v>
      </c>
      <c r="G12" s="136" t="str">
        <f t="shared" si="1"/>
        <v>16.3</v>
      </c>
      <c r="H12" s="135">
        <v>13174.0</v>
      </c>
      <c r="I12" s="135">
        <v>22263.0</v>
      </c>
      <c r="J12" s="135">
        <v>2264.0</v>
      </c>
      <c r="K12" s="135">
        <v>4764.16</v>
      </c>
      <c r="L12" s="137" t="str">
        <f t="shared" si="2"/>
        <v>21.4</v>
      </c>
      <c r="M12" s="77"/>
      <c r="N12" s="77"/>
    </row>
    <row r="13" ht="13.5" customHeight="1">
      <c r="A13" s="134">
        <v>8.0</v>
      </c>
      <c r="B13" s="86" t="s">
        <v>17</v>
      </c>
      <c r="C13" s="135">
        <v>18203.0</v>
      </c>
      <c r="D13" s="135">
        <v>35699.0</v>
      </c>
      <c r="E13" s="135">
        <v>486.0</v>
      </c>
      <c r="F13" s="135">
        <v>947.54</v>
      </c>
      <c r="G13" s="136" t="str">
        <f t="shared" si="1"/>
        <v>2.7</v>
      </c>
      <c r="H13" s="135">
        <v>14212.0</v>
      </c>
      <c r="I13" s="135">
        <v>22530.0</v>
      </c>
      <c r="J13" s="135">
        <v>281.0</v>
      </c>
      <c r="K13" s="135">
        <v>498.4</v>
      </c>
      <c r="L13" s="137" t="str">
        <f t="shared" si="2"/>
        <v>2.2</v>
      </c>
      <c r="M13" s="77"/>
      <c r="N13" s="77"/>
    </row>
    <row r="14" ht="13.5" customHeight="1">
      <c r="A14" s="134">
        <v>9.0</v>
      </c>
      <c r="B14" s="86" t="s">
        <v>18</v>
      </c>
      <c r="C14" s="135">
        <v>291814.0</v>
      </c>
      <c r="D14" s="135">
        <v>625281.0</v>
      </c>
      <c r="E14" s="135">
        <v>71004.0</v>
      </c>
      <c r="F14" s="135">
        <v>177810.91000000006</v>
      </c>
      <c r="G14" s="136" t="str">
        <f t="shared" si="1"/>
        <v>28.4</v>
      </c>
      <c r="H14" s="135">
        <v>225514.0</v>
      </c>
      <c r="I14" s="135">
        <v>423411.0</v>
      </c>
      <c r="J14" s="135">
        <v>67059.0</v>
      </c>
      <c r="K14" s="135">
        <v>172272.77000000008</v>
      </c>
      <c r="L14" s="137" t="str">
        <f t="shared" si="2"/>
        <v>40.7</v>
      </c>
      <c r="M14" s="138"/>
      <c r="N14" s="138"/>
    </row>
    <row r="15" ht="13.5" customHeight="1">
      <c r="A15" s="134">
        <v>10.0</v>
      </c>
      <c r="B15" s="86" t="s">
        <v>19</v>
      </c>
      <c r="C15" s="135">
        <v>1420709.0</v>
      </c>
      <c r="D15" s="135">
        <v>3175706.0</v>
      </c>
      <c r="E15" s="135">
        <v>361701.0</v>
      </c>
      <c r="F15" s="135">
        <v>924213.2799999997</v>
      </c>
      <c r="G15" s="136" t="str">
        <f t="shared" si="1"/>
        <v>29.1</v>
      </c>
      <c r="H15" s="135">
        <v>1110890.0</v>
      </c>
      <c r="I15" s="135">
        <v>2120347.0</v>
      </c>
      <c r="J15" s="135">
        <v>352653.0</v>
      </c>
      <c r="K15" s="135">
        <v>882774.0599999997</v>
      </c>
      <c r="L15" s="137" t="str">
        <f t="shared" si="2"/>
        <v>41.6</v>
      </c>
      <c r="M15" s="77"/>
      <c r="N15" s="77"/>
    </row>
    <row r="16" ht="13.5" customHeight="1">
      <c r="A16" s="134">
        <v>11.0</v>
      </c>
      <c r="B16" s="86" t="s">
        <v>20</v>
      </c>
      <c r="C16" s="135">
        <v>112745.0</v>
      </c>
      <c r="D16" s="135">
        <v>300104.0</v>
      </c>
      <c r="E16" s="135">
        <v>20671.0</v>
      </c>
      <c r="F16" s="135">
        <v>47421.710000000014</v>
      </c>
      <c r="G16" s="136" t="str">
        <f t="shared" si="1"/>
        <v>15.8</v>
      </c>
      <c r="H16" s="135">
        <v>78222.0</v>
      </c>
      <c r="I16" s="135">
        <v>151242.0</v>
      </c>
      <c r="J16" s="135">
        <v>19050.0</v>
      </c>
      <c r="K16" s="135">
        <v>43526.88000000001</v>
      </c>
      <c r="L16" s="137" t="str">
        <f t="shared" si="2"/>
        <v>28.8</v>
      </c>
      <c r="M16" s="77"/>
      <c r="N16" s="77"/>
    </row>
    <row r="17" ht="13.5" customHeight="1">
      <c r="A17" s="134">
        <v>12.0</v>
      </c>
      <c r="B17" s="86" t="s">
        <v>21</v>
      </c>
      <c r="C17" s="135">
        <v>267967.0</v>
      </c>
      <c r="D17" s="135">
        <v>529005.0</v>
      </c>
      <c r="E17" s="135">
        <v>103152.0</v>
      </c>
      <c r="F17" s="135">
        <v>213397.66000000003</v>
      </c>
      <c r="G17" s="136" t="str">
        <f t="shared" si="1"/>
        <v>40.3</v>
      </c>
      <c r="H17" s="135">
        <v>212260.0</v>
      </c>
      <c r="I17" s="135">
        <v>349667.0</v>
      </c>
      <c r="J17" s="135">
        <v>95375.0</v>
      </c>
      <c r="K17" s="135">
        <v>192430.64</v>
      </c>
      <c r="L17" s="137" t="str">
        <f t="shared" si="2"/>
        <v>55.0</v>
      </c>
      <c r="M17" s="77"/>
      <c r="N17" s="77"/>
    </row>
    <row r="18" ht="13.5" customHeight="1">
      <c r="A18" s="82"/>
      <c r="B18" s="88" t="s">
        <v>22</v>
      </c>
      <c r="C18" s="139" t="str">
        <f t="shared" ref="C18:F18" si="3">SUM(C6:C17)</f>
        <v>3737662</v>
      </c>
      <c r="D18" s="139" t="str">
        <f t="shared" si="3"/>
        <v>8239390</v>
      </c>
      <c r="E18" s="139" t="str">
        <f t="shared" si="3"/>
        <v>1653405</v>
      </c>
      <c r="F18" s="139" t="str">
        <f t="shared" si="3"/>
        <v>2922216</v>
      </c>
      <c r="G18" s="140" t="str">
        <f t="shared" si="1"/>
        <v>35.5</v>
      </c>
      <c r="H18" s="139" t="str">
        <f t="shared" ref="H18:K18" si="4">SUM(H6:H17)</f>
        <v>2857475</v>
      </c>
      <c r="I18" s="139" t="str">
        <f t="shared" si="4"/>
        <v>5373262</v>
      </c>
      <c r="J18" s="139" t="str">
        <f t="shared" si="4"/>
        <v>1273000</v>
      </c>
      <c r="K18" s="139" t="str">
        <f t="shared" si="4"/>
        <v>2358041</v>
      </c>
      <c r="L18" s="137" t="str">
        <f t="shared" si="2"/>
        <v>43.9</v>
      </c>
      <c r="M18" s="77"/>
      <c r="N18" s="77"/>
    </row>
    <row r="19" ht="13.5" customHeight="1">
      <c r="A19" s="134">
        <v>13.0</v>
      </c>
      <c r="B19" s="86" t="s">
        <v>23</v>
      </c>
      <c r="C19" s="135">
        <v>89502.0</v>
      </c>
      <c r="D19" s="135">
        <v>408431.0</v>
      </c>
      <c r="E19" s="135">
        <v>16055.0</v>
      </c>
      <c r="F19" s="135">
        <v>41251.63</v>
      </c>
      <c r="G19" s="140" t="str">
        <f t="shared" si="1"/>
        <v>10.1</v>
      </c>
      <c r="H19" s="135">
        <v>68705.0</v>
      </c>
      <c r="I19" s="135">
        <v>247970.0</v>
      </c>
      <c r="J19" s="135">
        <v>3856.0</v>
      </c>
      <c r="K19" s="135">
        <v>7531.97</v>
      </c>
      <c r="L19" s="137" t="str">
        <f t="shared" si="2"/>
        <v>3.0</v>
      </c>
      <c r="M19" s="77"/>
      <c r="N19" s="77"/>
    </row>
    <row r="20" ht="13.5" customHeight="1">
      <c r="A20" s="134">
        <v>14.0</v>
      </c>
      <c r="B20" s="86" t="s">
        <v>24</v>
      </c>
      <c r="C20" s="135">
        <v>38097.0</v>
      </c>
      <c r="D20" s="135">
        <v>78105.0</v>
      </c>
      <c r="E20" s="135">
        <v>10201.0</v>
      </c>
      <c r="F20" s="135">
        <v>7975.080000000002</v>
      </c>
      <c r="G20" s="140" t="str">
        <f t="shared" si="1"/>
        <v>10.2</v>
      </c>
      <c r="H20" s="135">
        <v>32725.0</v>
      </c>
      <c r="I20" s="135">
        <v>64288.0</v>
      </c>
      <c r="J20" s="135">
        <v>246.0</v>
      </c>
      <c r="K20" s="135">
        <v>2757.75</v>
      </c>
      <c r="L20" s="137" t="str">
        <f t="shared" si="2"/>
        <v>4.3</v>
      </c>
      <c r="M20" s="77"/>
      <c r="N20" s="77"/>
    </row>
    <row r="21" ht="13.5" customHeight="1">
      <c r="A21" s="134">
        <v>15.0</v>
      </c>
      <c r="B21" s="86" t="s">
        <v>25</v>
      </c>
      <c r="C21" s="135">
        <v>122.0</v>
      </c>
      <c r="D21" s="135">
        <v>230.0</v>
      </c>
      <c r="E21" s="135">
        <v>308.0</v>
      </c>
      <c r="F21" s="135">
        <v>366.32</v>
      </c>
      <c r="G21" s="140" t="str">
        <f t="shared" si="1"/>
        <v>159.3</v>
      </c>
      <c r="H21" s="135">
        <v>105.0</v>
      </c>
      <c r="I21" s="135">
        <v>189.0</v>
      </c>
      <c r="J21" s="135">
        <v>53.0</v>
      </c>
      <c r="K21" s="135">
        <v>53.69</v>
      </c>
      <c r="L21" s="137" t="str">
        <f t="shared" si="2"/>
        <v>28.4</v>
      </c>
      <c r="M21" s="77"/>
      <c r="N21" s="77"/>
    </row>
    <row r="22" ht="13.5" customHeight="1">
      <c r="A22" s="134">
        <v>16.0</v>
      </c>
      <c r="B22" s="86" t="s">
        <v>26</v>
      </c>
      <c r="C22" s="135">
        <v>497.0</v>
      </c>
      <c r="D22" s="135">
        <v>969.0</v>
      </c>
      <c r="E22" s="135">
        <v>9.0</v>
      </c>
      <c r="F22" s="135">
        <v>5.83</v>
      </c>
      <c r="G22" s="140" t="str">
        <f t="shared" si="1"/>
        <v>0.6</v>
      </c>
      <c r="H22" s="135">
        <v>348.0</v>
      </c>
      <c r="I22" s="135">
        <v>642.0</v>
      </c>
      <c r="J22" s="135">
        <v>9.0</v>
      </c>
      <c r="K22" s="135">
        <v>5.83</v>
      </c>
      <c r="L22" s="137" t="str">
        <f t="shared" si="2"/>
        <v>0.9</v>
      </c>
      <c r="M22" s="77"/>
      <c r="N22" s="77"/>
    </row>
    <row r="23" ht="13.5" customHeight="1">
      <c r="A23" s="134">
        <v>17.0</v>
      </c>
      <c r="B23" s="86" t="s">
        <v>27</v>
      </c>
      <c r="C23" s="135">
        <v>11571.0</v>
      </c>
      <c r="D23" s="135">
        <v>23966.0</v>
      </c>
      <c r="E23" s="135">
        <v>12485.0</v>
      </c>
      <c r="F23" s="135">
        <v>28208.510000000002</v>
      </c>
      <c r="G23" s="140" t="str">
        <f t="shared" si="1"/>
        <v>117.7</v>
      </c>
      <c r="H23" s="135">
        <v>7643.0</v>
      </c>
      <c r="I23" s="135">
        <v>14402.0</v>
      </c>
      <c r="J23" s="135">
        <v>10508.0</v>
      </c>
      <c r="K23" s="135">
        <v>16696.09</v>
      </c>
      <c r="L23" s="137" t="str">
        <f t="shared" si="2"/>
        <v>115.9</v>
      </c>
      <c r="M23" s="77"/>
      <c r="N23" s="77"/>
    </row>
    <row r="24" ht="13.5" customHeight="1">
      <c r="A24" s="134">
        <v>18.0</v>
      </c>
      <c r="B24" s="86" t="s">
        <v>28</v>
      </c>
      <c r="C24" s="135">
        <v>41.0</v>
      </c>
      <c r="D24" s="135">
        <v>93.0</v>
      </c>
      <c r="E24" s="135">
        <v>13.0</v>
      </c>
      <c r="F24" s="135">
        <v>72.48</v>
      </c>
      <c r="G24" s="140" t="str">
        <f t="shared" si="1"/>
        <v>77.9</v>
      </c>
      <c r="H24" s="135">
        <v>0.0</v>
      </c>
      <c r="I24" s="135">
        <v>0.0</v>
      </c>
      <c r="J24" s="135">
        <v>13.0</v>
      </c>
      <c r="K24" s="135">
        <v>72.48</v>
      </c>
      <c r="L24" s="137" t="str">
        <f t="shared" si="2"/>
        <v>#DIV/0!</v>
      </c>
      <c r="M24" s="77"/>
      <c r="N24" s="77"/>
    </row>
    <row r="25" ht="13.5" customHeight="1">
      <c r="A25" s="134">
        <v>19.0</v>
      </c>
      <c r="B25" s="86" t="s">
        <v>29</v>
      </c>
      <c r="C25" s="135">
        <v>3136.0</v>
      </c>
      <c r="D25" s="135">
        <v>6222.0</v>
      </c>
      <c r="E25" s="135">
        <v>6936.0</v>
      </c>
      <c r="F25" s="135">
        <v>11692.720000000001</v>
      </c>
      <c r="G25" s="140" t="str">
        <f t="shared" si="1"/>
        <v>187.9</v>
      </c>
      <c r="H25" s="135">
        <v>1860.0</v>
      </c>
      <c r="I25" s="135">
        <v>3264.0</v>
      </c>
      <c r="J25" s="135">
        <v>6869.0</v>
      </c>
      <c r="K25" s="135">
        <v>11398.760000000002</v>
      </c>
      <c r="L25" s="137" t="str">
        <f t="shared" si="2"/>
        <v>349.2</v>
      </c>
      <c r="M25" s="77"/>
      <c r="N25" s="77"/>
    </row>
    <row r="26" ht="13.5" customHeight="1">
      <c r="A26" s="134">
        <v>20.0</v>
      </c>
      <c r="B26" s="86" t="s">
        <v>30</v>
      </c>
      <c r="C26" s="135">
        <v>153010.0</v>
      </c>
      <c r="D26" s="135">
        <v>604506.0</v>
      </c>
      <c r="E26" s="135">
        <v>183960.0</v>
      </c>
      <c r="F26" s="135">
        <v>490508.58</v>
      </c>
      <c r="G26" s="140" t="str">
        <f t="shared" si="1"/>
        <v>81.1</v>
      </c>
      <c r="H26" s="135">
        <v>110215.0</v>
      </c>
      <c r="I26" s="135">
        <v>499113.0</v>
      </c>
      <c r="J26" s="135">
        <v>35945.0</v>
      </c>
      <c r="K26" s="135">
        <v>156294.42999999993</v>
      </c>
      <c r="L26" s="137" t="str">
        <f t="shared" si="2"/>
        <v>31.3</v>
      </c>
      <c r="M26" s="77"/>
      <c r="N26" s="77"/>
    </row>
    <row r="27" ht="13.5" customHeight="1">
      <c r="A27" s="134">
        <v>21.0</v>
      </c>
      <c r="B27" s="86" t="s">
        <v>31</v>
      </c>
      <c r="C27" s="135">
        <v>152391.0</v>
      </c>
      <c r="D27" s="135">
        <v>526912.0</v>
      </c>
      <c r="E27" s="135">
        <v>134244.0</v>
      </c>
      <c r="F27" s="135">
        <v>300541.58</v>
      </c>
      <c r="G27" s="140" t="str">
        <f t="shared" si="1"/>
        <v>57.0</v>
      </c>
      <c r="H27" s="135">
        <v>108316.0</v>
      </c>
      <c r="I27" s="135">
        <v>310085.0</v>
      </c>
      <c r="J27" s="135">
        <v>92171.0</v>
      </c>
      <c r="K27" s="135">
        <v>201410.75000000012</v>
      </c>
      <c r="L27" s="137" t="str">
        <f t="shared" si="2"/>
        <v>65.0</v>
      </c>
      <c r="M27" s="77"/>
      <c r="N27" s="77"/>
    </row>
    <row r="28" ht="13.5" customHeight="1">
      <c r="A28" s="134">
        <v>22.0</v>
      </c>
      <c r="B28" s="86" t="s">
        <v>32</v>
      </c>
      <c r="C28" s="135">
        <v>41446.0</v>
      </c>
      <c r="D28" s="135">
        <v>178797.0</v>
      </c>
      <c r="E28" s="135">
        <v>22357.0</v>
      </c>
      <c r="F28" s="135">
        <v>38551.41</v>
      </c>
      <c r="G28" s="140" t="str">
        <f t="shared" si="1"/>
        <v>21.6</v>
      </c>
      <c r="H28" s="135">
        <v>29368.0</v>
      </c>
      <c r="I28" s="135">
        <v>50334.0</v>
      </c>
      <c r="J28" s="135">
        <v>20787.0</v>
      </c>
      <c r="K28" s="135">
        <v>36218.61</v>
      </c>
      <c r="L28" s="137" t="str">
        <f t="shared" si="2"/>
        <v>72.0</v>
      </c>
      <c r="M28" s="77"/>
      <c r="N28" s="77"/>
    </row>
    <row r="29" ht="13.5" customHeight="1">
      <c r="A29" s="134">
        <v>23.0</v>
      </c>
      <c r="B29" s="86" t="s">
        <v>33</v>
      </c>
      <c r="C29" s="135">
        <v>12036.0</v>
      </c>
      <c r="D29" s="135">
        <v>23338.0</v>
      </c>
      <c r="E29" s="135">
        <v>97565.0</v>
      </c>
      <c r="F29" s="135">
        <v>91932.78</v>
      </c>
      <c r="G29" s="140" t="str">
        <f t="shared" si="1"/>
        <v>393.9</v>
      </c>
      <c r="H29" s="135">
        <v>6145.0</v>
      </c>
      <c r="I29" s="135">
        <v>11342.0</v>
      </c>
      <c r="J29" s="135">
        <v>4471.0</v>
      </c>
      <c r="K29" s="135">
        <v>30017.14</v>
      </c>
      <c r="L29" s="137" t="str">
        <f t="shared" si="2"/>
        <v>264.7</v>
      </c>
      <c r="M29" s="77"/>
      <c r="N29" s="77"/>
    </row>
    <row r="30" ht="13.5" customHeight="1">
      <c r="A30" s="134">
        <v>24.0</v>
      </c>
      <c r="B30" s="86" t="s">
        <v>34</v>
      </c>
      <c r="C30" s="135">
        <v>18282.0</v>
      </c>
      <c r="D30" s="135">
        <v>32864.0</v>
      </c>
      <c r="E30" s="135">
        <v>388984.0</v>
      </c>
      <c r="F30" s="135">
        <v>244858.59000000003</v>
      </c>
      <c r="G30" s="140" t="str">
        <f t="shared" si="1"/>
        <v>745.1</v>
      </c>
      <c r="H30" s="135">
        <v>11534.0</v>
      </c>
      <c r="I30" s="135">
        <v>17719.0</v>
      </c>
      <c r="J30" s="135">
        <v>22767.0</v>
      </c>
      <c r="K30" s="135">
        <v>62410.11</v>
      </c>
      <c r="L30" s="137" t="str">
        <f t="shared" si="2"/>
        <v>352.2</v>
      </c>
      <c r="M30" s="77"/>
      <c r="N30" s="77"/>
    </row>
    <row r="31" ht="13.5" customHeight="1">
      <c r="A31" s="134">
        <v>25.0</v>
      </c>
      <c r="B31" s="86" t="s">
        <v>35</v>
      </c>
      <c r="C31" s="135">
        <v>36.0</v>
      </c>
      <c r="D31" s="135">
        <v>79.0</v>
      </c>
      <c r="E31" s="135">
        <v>0.0</v>
      </c>
      <c r="F31" s="135">
        <v>0.0</v>
      </c>
      <c r="G31" s="140" t="str">
        <f t="shared" si="1"/>
        <v>0.0</v>
      </c>
      <c r="H31" s="135">
        <v>0.0</v>
      </c>
      <c r="I31" s="135">
        <v>0.0</v>
      </c>
      <c r="J31" s="135">
        <v>0.0</v>
      </c>
      <c r="K31" s="135">
        <v>0.0</v>
      </c>
      <c r="L31" s="137" t="str">
        <f t="shared" si="2"/>
        <v>#DIV/0!</v>
      </c>
      <c r="M31" s="77"/>
      <c r="N31" s="77"/>
    </row>
    <row r="32" ht="13.5" customHeight="1">
      <c r="A32" s="134">
        <v>26.0</v>
      </c>
      <c r="B32" s="86" t="s">
        <v>36</v>
      </c>
      <c r="C32" s="135">
        <v>741.0</v>
      </c>
      <c r="D32" s="135">
        <v>1689.0</v>
      </c>
      <c r="E32" s="135">
        <v>44.0</v>
      </c>
      <c r="F32" s="135">
        <v>156.35</v>
      </c>
      <c r="G32" s="140" t="str">
        <f t="shared" si="1"/>
        <v>9.3</v>
      </c>
      <c r="H32" s="135">
        <v>281.0</v>
      </c>
      <c r="I32" s="135">
        <v>632.0</v>
      </c>
      <c r="J32" s="135">
        <v>44.0</v>
      </c>
      <c r="K32" s="135">
        <v>156.35</v>
      </c>
      <c r="L32" s="137" t="str">
        <f t="shared" si="2"/>
        <v>24.7</v>
      </c>
      <c r="M32" s="77"/>
      <c r="N32" s="77"/>
    </row>
    <row r="33" ht="13.5" customHeight="1">
      <c r="A33" s="134">
        <v>27.0</v>
      </c>
      <c r="B33" s="86" t="s">
        <v>37</v>
      </c>
      <c r="C33" s="135">
        <v>71.0</v>
      </c>
      <c r="D33" s="135">
        <v>189.0</v>
      </c>
      <c r="E33" s="135">
        <v>0.0</v>
      </c>
      <c r="F33" s="135">
        <v>0.0</v>
      </c>
      <c r="G33" s="140" t="str">
        <f t="shared" si="1"/>
        <v>0.0</v>
      </c>
      <c r="H33" s="135">
        <v>26.0</v>
      </c>
      <c r="I33" s="135">
        <v>60.0</v>
      </c>
      <c r="J33" s="135">
        <v>0.0</v>
      </c>
      <c r="K33" s="135">
        <v>0.0</v>
      </c>
      <c r="L33" s="137" t="str">
        <f t="shared" si="2"/>
        <v>0.0</v>
      </c>
      <c r="M33" s="77"/>
      <c r="N33" s="77"/>
    </row>
    <row r="34" ht="13.5" customHeight="1">
      <c r="A34" s="134">
        <v>28.0</v>
      </c>
      <c r="B34" s="86" t="s">
        <v>38</v>
      </c>
      <c r="C34" s="135">
        <v>26000.0</v>
      </c>
      <c r="D34" s="135">
        <v>49982.0</v>
      </c>
      <c r="E34" s="135">
        <v>131158.0</v>
      </c>
      <c r="F34" s="135">
        <v>129048.64000000001</v>
      </c>
      <c r="G34" s="140" t="str">
        <f t="shared" si="1"/>
        <v>258.2</v>
      </c>
      <c r="H34" s="135">
        <v>71168.0</v>
      </c>
      <c r="I34" s="135">
        <v>19007.0</v>
      </c>
      <c r="J34" s="135">
        <v>11.0</v>
      </c>
      <c r="K34" s="135">
        <v>418.0</v>
      </c>
      <c r="L34" s="137" t="str">
        <f t="shared" si="2"/>
        <v>2.2</v>
      </c>
      <c r="M34" s="77"/>
      <c r="N34" s="77"/>
    </row>
    <row r="35" ht="13.5" customHeight="1">
      <c r="A35" s="134">
        <v>29.0</v>
      </c>
      <c r="B35" s="86" t="s">
        <v>39</v>
      </c>
      <c r="C35" s="135">
        <v>785.0</v>
      </c>
      <c r="D35" s="135">
        <v>1617.0</v>
      </c>
      <c r="E35" s="135">
        <v>58.0</v>
      </c>
      <c r="F35" s="135">
        <v>169.54</v>
      </c>
      <c r="G35" s="140" t="str">
        <f t="shared" si="1"/>
        <v>10.5</v>
      </c>
      <c r="H35" s="135">
        <v>645.0</v>
      </c>
      <c r="I35" s="135">
        <v>1192.0</v>
      </c>
      <c r="J35" s="135">
        <v>58.0</v>
      </c>
      <c r="K35" s="135">
        <v>169.54</v>
      </c>
      <c r="L35" s="137" t="str">
        <f t="shared" si="2"/>
        <v>14.2</v>
      </c>
      <c r="M35" s="77"/>
      <c r="N35" s="77"/>
    </row>
    <row r="36" ht="13.5" customHeight="1">
      <c r="A36" s="134">
        <v>30.0</v>
      </c>
      <c r="B36" s="86" t="s">
        <v>40</v>
      </c>
      <c r="C36" s="135">
        <v>9293.0</v>
      </c>
      <c r="D36" s="135">
        <v>18800.0</v>
      </c>
      <c r="E36" s="135">
        <v>42816.0</v>
      </c>
      <c r="F36" s="135">
        <v>30910.120000000003</v>
      </c>
      <c r="G36" s="140" t="str">
        <f t="shared" si="1"/>
        <v>164.4</v>
      </c>
      <c r="H36" s="135">
        <v>6477.0</v>
      </c>
      <c r="I36" s="135">
        <v>11908.0</v>
      </c>
      <c r="J36" s="135">
        <v>9557.0</v>
      </c>
      <c r="K36" s="135">
        <v>8138.460000000001</v>
      </c>
      <c r="L36" s="137" t="str">
        <f t="shared" si="2"/>
        <v>68.3</v>
      </c>
      <c r="M36" s="77"/>
      <c r="N36" s="77"/>
    </row>
    <row r="37" ht="13.5" customHeight="1">
      <c r="A37" s="134">
        <v>31.0</v>
      </c>
      <c r="B37" s="86" t="s">
        <v>73</v>
      </c>
      <c r="C37" s="135">
        <v>539.0</v>
      </c>
      <c r="D37" s="135">
        <v>1056.0</v>
      </c>
      <c r="E37" s="135">
        <v>1242.0</v>
      </c>
      <c r="F37" s="135">
        <v>1840.54</v>
      </c>
      <c r="G37" s="140" t="str">
        <f t="shared" si="1"/>
        <v>174.3</v>
      </c>
      <c r="H37" s="135">
        <v>368.0</v>
      </c>
      <c r="I37" s="135">
        <v>635.0</v>
      </c>
      <c r="J37" s="135">
        <v>1242.0</v>
      </c>
      <c r="K37" s="135">
        <v>1840.54</v>
      </c>
      <c r="L37" s="137" t="str">
        <f t="shared" si="2"/>
        <v>289.8</v>
      </c>
      <c r="M37" s="77"/>
      <c r="N37" s="77"/>
    </row>
    <row r="38" ht="13.5" customHeight="1">
      <c r="A38" s="134">
        <v>32.0</v>
      </c>
      <c r="B38" s="86" t="s">
        <v>74</v>
      </c>
      <c r="C38" s="135">
        <v>200.0</v>
      </c>
      <c r="D38" s="135">
        <v>813.0</v>
      </c>
      <c r="E38" s="135">
        <v>0.0</v>
      </c>
      <c r="F38" s="135">
        <v>0.0</v>
      </c>
      <c r="G38" s="140" t="str">
        <f t="shared" si="1"/>
        <v>0.0</v>
      </c>
      <c r="H38" s="135">
        <v>185.0</v>
      </c>
      <c r="I38" s="135">
        <v>592.0</v>
      </c>
      <c r="J38" s="135">
        <v>0.0</v>
      </c>
      <c r="K38" s="135">
        <v>0.0</v>
      </c>
      <c r="L38" s="137" t="str">
        <f t="shared" si="2"/>
        <v>0.0</v>
      </c>
      <c r="M38" s="77"/>
      <c r="N38" s="77"/>
    </row>
    <row r="39" ht="13.5" customHeight="1">
      <c r="A39" s="134">
        <v>33.0</v>
      </c>
      <c r="B39" s="86" t="s">
        <v>42</v>
      </c>
      <c r="C39" s="135">
        <v>716.0</v>
      </c>
      <c r="D39" s="135">
        <v>1655.0</v>
      </c>
      <c r="E39" s="135">
        <v>372.0</v>
      </c>
      <c r="F39" s="135">
        <v>499.2</v>
      </c>
      <c r="G39" s="140" t="str">
        <f t="shared" si="1"/>
        <v>30.2</v>
      </c>
      <c r="H39" s="135">
        <v>559.0</v>
      </c>
      <c r="I39" s="135">
        <v>1228.0</v>
      </c>
      <c r="J39" s="135">
        <v>371.0</v>
      </c>
      <c r="K39" s="135">
        <v>496.7</v>
      </c>
      <c r="L39" s="137" t="str">
        <f t="shared" si="2"/>
        <v>40.4</v>
      </c>
      <c r="M39" s="77"/>
      <c r="N39" s="77"/>
    </row>
    <row r="40" ht="13.5" customHeight="1">
      <c r="A40" s="134">
        <v>34.0</v>
      </c>
      <c r="B40" s="86" t="s">
        <v>43</v>
      </c>
      <c r="C40" s="135">
        <v>10882.0</v>
      </c>
      <c r="D40" s="135">
        <v>22990.0</v>
      </c>
      <c r="E40" s="135">
        <v>37574.0</v>
      </c>
      <c r="F40" s="135">
        <v>33480.01</v>
      </c>
      <c r="G40" s="140" t="str">
        <f t="shared" si="1"/>
        <v>145.6</v>
      </c>
      <c r="H40" s="135">
        <v>6969.0</v>
      </c>
      <c r="I40" s="135">
        <v>13411.0</v>
      </c>
      <c r="J40" s="135">
        <v>7516.0</v>
      </c>
      <c r="K40" s="135">
        <v>13327.289999999999</v>
      </c>
      <c r="L40" s="137" t="str">
        <f t="shared" si="2"/>
        <v>99.4</v>
      </c>
      <c r="M40" s="77"/>
      <c r="N40" s="77"/>
    </row>
    <row r="41" ht="13.5" customHeight="1">
      <c r="A41" s="82"/>
      <c r="B41" s="88" t="s">
        <v>183</v>
      </c>
      <c r="C41" s="139" t="str">
        <f t="shared" ref="C41:F41" si="5">SUM(C19:C40)</f>
        <v>569394</v>
      </c>
      <c r="D41" s="139" t="str">
        <f t="shared" si="5"/>
        <v>1983303</v>
      </c>
      <c r="E41" s="139" t="str">
        <f t="shared" si="5"/>
        <v>1086381</v>
      </c>
      <c r="F41" s="139" t="str">
        <f t="shared" si="5"/>
        <v>1452070</v>
      </c>
      <c r="G41" s="140" t="str">
        <f t="shared" si="1"/>
        <v>73.2</v>
      </c>
      <c r="H41" s="139" t="str">
        <f t="shared" ref="H41:K41" si="6">SUM(H19:H40)</f>
        <v>463642</v>
      </c>
      <c r="I41" s="139" t="str">
        <f t="shared" si="6"/>
        <v>1268013</v>
      </c>
      <c r="J41" s="139" t="str">
        <f t="shared" si="6"/>
        <v>216494</v>
      </c>
      <c r="K41" s="139" t="str">
        <f t="shared" si="6"/>
        <v>549414</v>
      </c>
      <c r="L41" s="137" t="str">
        <f t="shared" si="2"/>
        <v>43.3</v>
      </c>
      <c r="M41" s="77"/>
      <c r="N41" s="77"/>
    </row>
    <row r="42" ht="13.5" customHeight="1">
      <c r="A42" s="82"/>
      <c r="B42" s="88" t="s">
        <v>45</v>
      </c>
      <c r="C42" s="139" t="str">
        <f t="shared" ref="C42:F42" si="7">C41+C18</f>
        <v>4307056</v>
      </c>
      <c r="D42" s="139" t="str">
        <f t="shared" si="7"/>
        <v>10222693</v>
      </c>
      <c r="E42" s="139" t="str">
        <f t="shared" si="7"/>
        <v>2739786</v>
      </c>
      <c r="F42" s="139" t="str">
        <f t="shared" si="7"/>
        <v>4374286</v>
      </c>
      <c r="G42" s="140" t="str">
        <f t="shared" si="1"/>
        <v>42.8</v>
      </c>
      <c r="H42" s="139" t="str">
        <f t="shared" ref="H42:K42" si="8">H41+H18</f>
        <v>3321117</v>
      </c>
      <c r="I42" s="139" t="str">
        <f t="shared" si="8"/>
        <v>6641275</v>
      </c>
      <c r="J42" s="139" t="str">
        <f t="shared" si="8"/>
        <v>1489494</v>
      </c>
      <c r="K42" s="139" t="str">
        <f t="shared" si="8"/>
        <v>2907455</v>
      </c>
      <c r="L42" s="137" t="str">
        <f t="shared" si="2"/>
        <v>43.8</v>
      </c>
      <c r="M42" s="77"/>
      <c r="N42" s="77"/>
    </row>
    <row r="43" ht="13.5" customHeight="1">
      <c r="A43" s="134">
        <v>35.0</v>
      </c>
      <c r="B43" s="86" t="s">
        <v>46</v>
      </c>
      <c r="C43" s="135">
        <v>499233.0</v>
      </c>
      <c r="D43" s="135">
        <v>1007957.0</v>
      </c>
      <c r="E43" s="135">
        <v>102879.0</v>
      </c>
      <c r="F43" s="135">
        <v>133384.23000000004</v>
      </c>
      <c r="G43" s="136" t="str">
        <f t="shared" si="1"/>
        <v>13.2</v>
      </c>
      <c r="H43" s="135">
        <v>421125.0</v>
      </c>
      <c r="I43" s="135">
        <v>745634.0</v>
      </c>
      <c r="J43" s="135">
        <v>102111.0</v>
      </c>
      <c r="K43" s="135">
        <v>132415.41000000003</v>
      </c>
      <c r="L43" s="137" t="str">
        <f t="shared" si="2"/>
        <v>17.8</v>
      </c>
      <c r="M43" s="77"/>
      <c r="N43" s="77"/>
    </row>
    <row r="44" ht="13.5" customHeight="1">
      <c r="A44" s="134">
        <v>36.0</v>
      </c>
      <c r="B44" s="86" t="s">
        <v>47</v>
      </c>
      <c r="C44" s="135">
        <v>346732.0</v>
      </c>
      <c r="D44" s="135">
        <v>665998.0</v>
      </c>
      <c r="E44" s="135">
        <v>277926.0</v>
      </c>
      <c r="F44" s="135">
        <v>416368.3100000002</v>
      </c>
      <c r="G44" s="136" t="str">
        <f t="shared" si="1"/>
        <v>62.5</v>
      </c>
      <c r="H44" s="135">
        <v>282516.0</v>
      </c>
      <c r="I44" s="135">
        <v>512692.0</v>
      </c>
      <c r="J44" s="135">
        <v>240118.0</v>
      </c>
      <c r="K44" s="135">
        <v>372411.92000000016</v>
      </c>
      <c r="L44" s="137" t="str">
        <f t="shared" si="2"/>
        <v>72.6</v>
      </c>
      <c r="M44" s="77"/>
      <c r="N44" s="77"/>
    </row>
    <row r="45" ht="13.5" customHeight="1">
      <c r="A45" s="82"/>
      <c r="B45" s="88" t="s">
        <v>48</v>
      </c>
      <c r="C45" s="139" t="str">
        <f t="shared" ref="C45:F45" si="9">SUM(C43:C44)</f>
        <v>845965</v>
      </c>
      <c r="D45" s="139" t="str">
        <f t="shared" si="9"/>
        <v>1673955</v>
      </c>
      <c r="E45" s="139" t="str">
        <f t="shared" si="9"/>
        <v>380805</v>
      </c>
      <c r="F45" s="139" t="str">
        <f t="shared" si="9"/>
        <v>549753</v>
      </c>
      <c r="G45" s="140" t="str">
        <f t="shared" si="1"/>
        <v>32.8</v>
      </c>
      <c r="H45" s="139" t="str">
        <f t="shared" ref="H45:K45" si="10">SUM(H43:H44)</f>
        <v>703641</v>
      </c>
      <c r="I45" s="139" t="str">
        <f t="shared" si="10"/>
        <v>1258326</v>
      </c>
      <c r="J45" s="139" t="str">
        <f t="shared" si="10"/>
        <v>342229</v>
      </c>
      <c r="K45" s="139" t="str">
        <f t="shared" si="10"/>
        <v>504827</v>
      </c>
      <c r="L45" s="137" t="str">
        <f t="shared" si="2"/>
        <v>40.1</v>
      </c>
      <c r="M45" s="77"/>
      <c r="N45" s="77"/>
    </row>
    <row r="46" ht="13.5" customHeight="1">
      <c r="A46" s="134">
        <v>37.0</v>
      </c>
      <c r="B46" s="86" t="s">
        <v>49</v>
      </c>
      <c r="C46" s="135">
        <v>1865396.0</v>
      </c>
      <c r="D46" s="135">
        <v>3211272.0</v>
      </c>
      <c r="E46" s="135">
        <v>2163065.0</v>
      </c>
      <c r="F46" s="135">
        <v>1577510.0</v>
      </c>
      <c r="G46" s="136" t="str">
        <f t="shared" si="1"/>
        <v>49.1</v>
      </c>
      <c r="H46" s="135">
        <v>1642842.0</v>
      </c>
      <c r="I46" s="135">
        <v>2755289.0</v>
      </c>
      <c r="J46" s="135">
        <v>2115351.0</v>
      </c>
      <c r="K46" s="135">
        <v>1563958.0</v>
      </c>
      <c r="L46" s="137" t="str">
        <f t="shared" si="2"/>
        <v>56.8</v>
      </c>
      <c r="M46" s="77"/>
      <c r="N46" s="77"/>
    </row>
    <row r="47" ht="13.5" customHeight="1">
      <c r="A47" s="82"/>
      <c r="B47" s="88" t="s">
        <v>50</v>
      </c>
      <c r="C47" s="139" t="str">
        <f t="shared" ref="C47:F47" si="11">C46</f>
        <v>1865396</v>
      </c>
      <c r="D47" s="139" t="str">
        <f t="shared" si="11"/>
        <v>3211272</v>
      </c>
      <c r="E47" s="139" t="str">
        <f t="shared" si="11"/>
        <v>2163065</v>
      </c>
      <c r="F47" s="139" t="str">
        <f t="shared" si="11"/>
        <v>1577510</v>
      </c>
      <c r="G47" s="140" t="str">
        <f t="shared" si="1"/>
        <v>49.1</v>
      </c>
      <c r="H47" s="139" t="str">
        <f t="shared" ref="H47:K47" si="12">H46</f>
        <v>1642842</v>
      </c>
      <c r="I47" s="139" t="str">
        <f t="shared" si="12"/>
        <v>2755289</v>
      </c>
      <c r="J47" s="139" t="str">
        <f t="shared" si="12"/>
        <v>2115351</v>
      </c>
      <c r="K47" s="139" t="str">
        <f t="shared" si="12"/>
        <v>1563958</v>
      </c>
      <c r="L47" s="137" t="str">
        <f t="shared" si="2"/>
        <v>56.8</v>
      </c>
      <c r="M47" s="77"/>
      <c r="N47" s="77"/>
    </row>
    <row r="48" ht="13.5" customHeight="1">
      <c r="A48" s="134">
        <v>38.0</v>
      </c>
      <c r="B48" s="86" t="s">
        <v>51</v>
      </c>
      <c r="C48" s="135">
        <v>17662.0</v>
      </c>
      <c r="D48" s="135">
        <v>31908.0</v>
      </c>
      <c r="E48" s="135">
        <v>10868.0</v>
      </c>
      <c r="F48" s="135">
        <v>45889.59999999999</v>
      </c>
      <c r="G48" s="136" t="str">
        <f t="shared" si="1"/>
        <v>143.8</v>
      </c>
      <c r="H48" s="135">
        <v>8960.0</v>
      </c>
      <c r="I48" s="135">
        <v>13939.0</v>
      </c>
      <c r="J48" s="135">
        <v>0.0</v>
      </c>
      <c r="K48" s="135">
        <v>0.0</v>
      </c>
      <c r="L48" s="137" t="str">
        <f t="shared" si="2"/>
        <v>0.0</v>
      </c>
      <c r="M48" s="77"/>
      <c r="N48" s="77"/>
    </row>
    <row r="49" ht="13.5" customHeight="1">
      <c r="A49" s="134">
        <v>39.0</v>
      </c>
      <c r="B49" s="86" t="s">
        <v>52</v>
      </c>
      <c r="C49" s="135">
        <v>7799.0</v>
      </c>
      <c r="D49" s="135">
        <v>12579.0</v>
      </c>
      <c r="E49" s="135">
        <v>7242.0</v>
      </c>
      <c r="F49" s="135">
        <v>4910.360000000001</v>
      </c>
      <c r="G49" s="136" t="str">
        <f t="shared" si="1"/>
        <v>39.0</v>
      </c>
      <c r="H49" s="135">
        <v>4483.0</v>
      </c>
      <c r="I49" s="135">
        <v>6625.0</v>
      </c>
      <c r="J49" s="135">
        <v>0.0</v>
      </c>
      <c r="K49" s="135">
        <v>0.0</v>
      </c>
      <c r="L49" s="137" t="str">
        <f t="shared" si="2"/>
        <v>0.0</v>
      </c>
      <c r="M49" s="77"/>
      <c r="N49" s="77"/>
    </row>
    <row r="50" ht="13.5" customHeight="1">
      <c r="A50" s="134">
        <v>40.0</v>
      </c>
      <c r="B50" s="86" t="s">
        <v>53</v>
      </c>
      <c r="C50" s="135">
        <v>3361.0</v>
      </c>
      <c r="D50" s="135">
        <v>3976.0</v>
      </c>
      <c r="E50" s="135">
        <v>83838.0</v>
      </c>
      <c r="F50" s="135">
        <v>41192.61999999999</v>
      </c>
      <c r="G50" s="136" t="str">
        <f t="shared" si="1"/>
        <v>1036.0</v>
      </c>
      <c r="H50" s="135">
        <v>1881.0</v>
      </c>
      <c r="I50" s="135">
        <v>1886.0</v>
      </c>
      <c r="J50" s="135">
        <v>147.0</v>
      </c>
      <c r="K50" s="135">
        <v>873.3899999999999</v>
      </c>
      <c r="L50" s="137" t="str">
        <f t="shared" si="2"/>
        <v>46.3</v>
      </c>
      <c r="M50" s="77"/>
      <c r="N50" s="77"/>
    </row>
    <row r="51" ht="13.5" customHeight="1">
      <c r="A51" s="134">
        <v>41.0</v>
      </c>
      <c r="B51" s="86" t="s">
        <v>54</v>
      </c>
      <c r="C51" s="135">
        <v>23616.0</v>
      </c>
      <c r="D51" s="135">
        <v>46225.0</v>
      </c>
      <c r="E51" s="135">
        <v>66973.0</v>
      </c>
      <c r="F51" s="135">
        <v>23482.459999999995</v>
      </c>
      <c r="G51" s="136" t="str">
        <f t="shared" si="1"/>
        <v>50.8</v>
      </c>
      <c r="H51" s="135">
        <v>21118.0</v>
      </c>
      <c r="I51" s="135">
        <v>39760.0</v>
      </c>
      <c r="J51" s="135">
        <v>0.0</v>
      </c>
      <c r="K51" s="135">
        <v>0.0</v>
      </c>
      <c r="L51" s="137" t="str">
        <f t="shared" si="2"/>
        <v>0.0</v>
      </c>
      <c r="M51" s="77"/>
      <c r="N51" s="77"/>
    </row>
    <row r="52" ht="13.5" customHeight="1">
      <c r="A52" s="134">
        <v>42.0</v>
      </c>
      <c r="B52" s="86" t="s">
        <v>55</v>
      </c>
      <c r="C52" s="135">
        <v>4092.0</v>
      </c>
      <c r="D52" s="135">
        <v>8036.0</v>
      </c>
      <c r="E52" s="135">
        <v>64941.0</v>
      </c>
      <c r="F52" s="135">
        <v>29189.200000000004</v>
      </c>
      <c r="G52" s="136" t="str">
        <f t="shared" si="1"/>
        <v>363.2</v>
      </c>
      <c r="H52" s="135">
        <v>2168.0</v>
      </c>
      <c r="I52" s="135">
        <v>4572.0</v>
      </c>
      <c r="J52" s="135">
        <v>0.0</v>
      </c>
      <c r="K52" s="135">
        <v>0.0</v>
      </c>
      <c r="L52" s="137" t="str">
        <f t="shared" si="2"/>
        <v>0.0</v>
      </c>
      <c r="M52" s="77"/>
      <c r="N52" s="77"/>
    </row>
    <row r="53" ht="13.5" customHeight="1">
      <c r="A53" s="134">
        <v>43.0</v>
      </c>
      <c r="B53" s="86" t="s">
        <v>56</v>
      </c>
      <c r="C53" s="135">
        <v>2058.0</v>
      </c>
      <c r="D53" s="135">
        <v>4150.0</v>
      </c>
      <c r="E53" s="135">
        <v>23740.0</v>
      </c>
      <c r="F53" s="135">
        <v>10950.340000000002</v>
      </c>
      <c r="G53" s="136" t="str">
        <f t="shared" si="1"/>
        <v>263.9</v>
      </c>
      <c r="H53" s="135">
        <v>1229.0</v>
      </c>
      <c r="I53" s="135">
        <v>2242.0</v>
      </c>
      <c r="J53" s="135">
        <v>0.0</v>
      </c>
      <c r="K53" s="135">
        <v>0.0</v>
      </c>
      <c r="L53" s="137" t="str">
        <f t="shared" si="2"/>
        <v>0.0</v>
      </c>
      <c r="M53" s="77"/>
      <c r="N53" s="77"/>
    </row>
    <row r="54" ht="13.5" customHeight="1">
      <c r="A54" s="134">
        <v>44.0</v>
      </c>
      <c r="B54" s="86" t="s">
        <v>57</v>
      </c>
      <c r="C54" s="135">
        <v>1607.0</v>
      </c>
      <c r="D54" s="135">
        <v>2975.0</v>
      </c>
      <c r="E54" s="135">
        <v>18154.0</v>
      </c>
      <c r="F54" s="135">
        <v>9928.92</v>
      </c>
      <c r="G54" s="136" t="str">
        <f t="shared" si="1"/>
        <v>333.7</v>
      </c>
      <c r="H54" s="135">
        <v>685.0</v>
      </c>
      <c r="I54" s="135">
        <v>1829.0</v>
      </c>
      <c r="J54" s="135">
        <v>0.0</v>
      </c>
      <c r="K54" s="135">
        <v>0.0</v>
      </c>
      <c r="L54" s="137" t="str">
        <f t="shared" si="2"/>
        <v>0.0</v>
      </c>
      <c r="M54" s="77"/>
      <c r="N54" s="77"/>
    </row>
    <row r="55" ht="13.5" customHeight="1">
      <c r="A55" s="134">
        <v>45.0</v>
      </c>
      <c r="B55" s="86" t="s">
        <v>58</v>
      </c>
      <c r="C55" s="135">
        <v>6788.0</v>
      </c>
      <c r="D55" s="135">
        <v>7430.0</v>
      </c>
      <c r="E55" s="135">
        <v>32390.0</v>
      </c>
      <c r="F55" s="135">
        <v>14049.939999999999</v>
      </c>
      <c r="G55" s="136" t="str">
        <f t="shared" si="1"/>
        <v>189.1</v>
      </c>
      <c r="H55" s="135">
        <v>5538.0</v>
      </c>
      <c r="I55" s="135">
        <v>4957.0</v>
      </c>
      <c r="J55" s="135">
        <v>0.0</v>
      </c>
      <c r="K55" s="135">
        <v>0.0</v>
      </c>
      <c r="L55" s="137" t="str">
        <f t="shared" si="2"/>
        <v>0.0</v>
      </c>
      <c r="M55" s="77"/>
      <c r="N55" s="77"/>
    </row>
    <row r="56" ht="13.5" customHeight="1">
      <c r="A56" s="82"/>
      <c r="B56" s="88" t="s">
        <v>59</v>
      </c>
      <c r="C56" s="139" t="str">
        <f t="shared" ref="C56:F56" si="13">SUM(C48:C55)</f>
        <v>66983</v>
      </c>
      <c r="D56" s="139" t="str">
        <f t="shared" si="13"/>
        <v>117279</v>
      </c>
      <c r="E56" s="139" t="str">
        <f t="shared" si="13"/>
        <v>308146</v>
      </c>
      <c r="F56" s="139" t="str">
        <f t="shared" si="13"/>
        <v>179593</v>
      </c>
      <c r="G56" s="140" t="str">
        <f t="shared" si="1"/>
        <v>153.1</v>
      </c>
      <c r="H56" s="139" t="str">
        <f t="shared" ref="H56:K56" si="14">SUM(H48:H55)</f>
        <v>46062</v>
      </c>
      <c r="I56" s="139" t="str">
        <f t="shared" si="14"/>
        <v>75810</v>
      </c>
      <c r="J56" s="139" t="str">
        <f t="shared" si="14"/>
        <v>147</v>
      </c>
      <c r="K56" s="139" t="str">
        <f t="shared" si="14"/>
        <v>873</v>
      </c>
      <c r="L56" s="137" t="str">
        <f t="shared" si="2"/>
        <v>1.2</v>
      </c>
      <c r="M56" s="77"/>
      <c r="N56" s="77"/>
    </row>
    <row r="57" ht="13.5" customHeight="1">
      <c r="A57" s="88"/>
      <c r="B57" s="88" t="s">
        <v>8</v>
      </c>
      <c r="C57" s="139" t="str">
        <f t="shared" ref="C57:F57" si="15">C56+C47+C45+C42</f>
        <v>7085400</v>
      </c>
      <c r="D57" s="139" t="str">
        <f t="shared" si="15"/>
        <v>15225199</v>
      </c>
      <c r="E57" s="139" t="str">
        <f t="shared" si="15"/>
        <v>5591802</v>
      </c>
      <c r="F57" s="139" t="str">
        <f t="shared" si="15"/>
        <v>6681142</v>
      </c>
      <c r="G57" s="140" t="str">
        <f t="shared" si="1"/>
        <v>43.9</v>
      </c>
      <c r="H57" s="139" t="str">
        <f t="shared" ref="H57:K57" si="16">H56+H47+H45+H42</f>
        <v>5713662</v>
      </c>
      <c r="I57" s="139" t="str">
        <f t="shared" si="16"/>
        <v>10730700</v>
      </c>
      <c r="J57" s="139" t="str">
        <f t="shared" si="16"/>
        <v>3947221</v>
      </c>
      <c r="K57" s="139" t="str">
        <f t="shared" si="16"/>
        <v>4977114</v>
      </c>
      <c r="L57" s="137" t="str">
        <f t="shared" si="2"/>
        <v>46.4</v>
      </c>
      <c r="M57" s="77"/>
      <c r="N57" s="77"/>
    </row>
    <row r="58" ht="13.5" customHeight="1">
      <c r="A58" s="106"/>
      <c r="B58" s="106"/>
      <c r="C58" s="93"/>
      <c r="D58" s="93"/>
      <c r="E58" s="113" t="s">
        <v>62</v>
      </c>
      <c r="F58" s="93"/>
      <c r="G58" s="93"/>
      <c r="H58" s="93"/>
      <c r="I58" s="93"/>
      <c r="J58" s="93"/>
      <c r="K58" s="93"/>
      <c r="L58" s="93"/>
      <c r="M58" s="77"/>
      <c r="N58" s="77"/>
    </row>
    <row r="59" ht="13.5" customHeight="1">
      <c r="A59" s="106"/>
      <c r="B59" s="106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77"/>
      <c r="N59" s="77"/>
    </row>
    <row r="60" ht="13.5" customHeight="1">
      <c r="A60" s="106"/>
      <c r="B60" s="106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77"/>
      <c r="N60" s="77"/>
    </row>
    <row r="61" ht="13.5" customHeight="1">
      <c r="A61" s="106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77"/>
      <c r="N61" s="77"/>
    </row>
    <row r="62" ht="13.5" customHeight="1">
      <c r="A62" s="106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77"/>
      <c r="N62" s="77"/>
    </row>
    <row r="63" ht="13.5" customHeight="1">
      <c r="A63" s="106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77"/>
      <c r="N63" s="77"/>
    </row>
    <row r="64" ht="13.5" customHeight="1">
      <c r="A64" s="106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77"/>
      <c r="N64" s="77"/>
    </row>
    <row r="65" ht="13.5" customHeight="1">
      <c r="A65" s="106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77"/>
      <c r="N65" s="77"/>
    </row>
    <row r="66" ht="13.5" customHeight="1">
      <c r="A66" s="106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77"/>
      <c r="N66" s="77"/>
    </row>
    <row r="67" ht="13.5" customHeight="1">
      <c r="A67" s="106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77"/>
      <c r="N67" s="77"/>
    </row>
    <row r="68" ht="13.5" customHeight="1">
      <c r="A68" s="106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77"/>
      <c r="N68" s="77"/>
    </row>
    <row r="69" ht="13.5" customHeight="1">
      <c r="A69" s="106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77"/>
      <c r="N69" s="77"/>
    </row>
    <row r="70" ht="13.5" customHeight="1">
      <c r="A70" s="106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77"/>
      <c r="N70" s="77"/>
    </row>
    <row r="71" ht="13.5" customHeight="1">
      <c r="A71" s="106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77"/>
      <c r="N71" s="77"/>
    </row>
    <row r="72" ht="13.5" customHeight="1">
      <c r="A72" s="106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77"/>
      <c r="N72" s="77"/>
    </row>
    <row r="73" ht="13.5" customHeight="1">
      <c r="A73" s="106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77"/>
      <c r="N73" s="77"/>
    </row>
    <row r="74" ht="13.5" customHeight="1">
      <c r="A74" s="106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77"/>
      <c r="N74" s="77"/>
    </row>
    <row r="75" ht="13.5" customHeight="1">
      <c r="A75" s="106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77"/>
      <c r="N75" s="77"/>
    </row>
    <row r="76" ht="13.5" customHeight="1">
      <c r="A76" s="106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77"/>
      <c r="N76" s="77"/>
    </row>
    <row r="77" ht="13.5" customHeight="1">
      <c r="A77" s="106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77"/>
      <c r="N77" s="77"/>
    </row>
    <row r="78" ht="13.5" customHeight="1">
      <c r="A78" s="106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77"/>
      <c r="N78" s="77"/>
    </row>
    <row r="79" ht="13.5" customHeight="1">
      <c r="A79" s="106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77"/>
      <c r="N79" s="77"/>
    </row>
    <row r="80" ht="13.5" customHeight="1">
      <c r="A80" s="106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77"/>
      <c r="N80" s="77"/>
    </row>
    <row r="81" ht="13.5" customHeight="1">
      <c r="A81" s="106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77"/>
      <c r="N81" s="77"/>
    </row>
    <row r="82" ht="13.5" customHeight="1">
      <c r="A82" s="106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77"/>
      <c r="N82" s="77"/>
    </row>
    <row r="83" ht="13.5" customHeight="1">
      <c r="A83" s="106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77"/>
      <c r="N83" s="77"/>
    </row>
    <row r="84" ht="13.5" customHeight="1">
      <c r="A84" s="106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77"/>
      <c r="N84" s="77"/>
    </row>
    <row r="85" ht="13.5" customHeight="1">
      <c r="A85" s="106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77"/>
      <c r="N85" s="77"/>
    </row>
    <row r="86" ht="13.5" customHeight="1">
      <c r="A86" s="106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77"/>
      <c r="N86" s="77"/>
    </row>
    <row r="87" ht="13.5" customHeight="1">
      <c r="A87" s="106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77"/>
      <c r="N87" s="77"/>
    </row>
    <row r="88" ht="13.5" customHeight="1">
      <c r="A88" s="106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77"/>
      <c r="N88" s="77"/>
    </row>
    <row r="89" ht="13.5" customHeight="1">
      <c r="A89" s="106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77"/>
      <c r="N89" s="77"/>
    </row>
    <row r="90" ht="13.5" customHeight="1">
      <c r="A90" s="106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77"/>
      <c r="N90" s="77"/>
    </row>
    <row r="91" ht="13.5" customHeight="1">
      <c r="A91" s="106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77"/>
      <c r="N91" s="77"/>
    </row>
    <row r="92" ht="13.5" customHeight="1">
      <c r="A92" s="106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77"/>
      <c r="N92" s="77"/>
    </row>
    <row r="93" ht="13.5" customHeight="1">
      <c r="A93" s="106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77"/>
      <c r="N93" s="77"/>
    </row>
    <row r="94" ht="13.5" customHeight="1">
      <c r="A94" s="106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77"/>
      <c r="N94" s="77"/>
    </row>
    <row r="95" ht="13.5" customHeight="1">
      <c r="A95" s="106"/>
      <c r="B95" s="10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77"/>
      <c r="N95" s="77"/>
    </row>
    <row r="96" ht="13.5" customHeight="1">
      <c r="A96" s="106"/>
      <c r="B96" s="106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77"/>
      <c r="N96" s="77"/>
    </row>
    <row r="97" ht="13.5" customHeight="1">
      <c r="A97" s="106"/>
      <c r="B97" s="106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77"/>
      <c r="N97" s="77"/>
    </row>
    <row r="98" ht="13.5" customHeight="1">
      <c r="A98" s="106"/>
      <c r="B98" s="106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77"/>
      <c r="N98" s="77"/>
    </row>
    <row r="99" ht="13.5" customHeight="1">
      <c r="A99" s="106"/>
      <c r="B99" s="106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77"/>
      <c r="N99" s="77"/>
    </row>
    <row r="100" ht="13.5" customHeight="1">
      <c r="A100" s="106"/>
      <c r="B100" s="106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77"/>
      <c r="N100" s="77"/>
    </row>
  </sheetData>
  <autoFilter ref="$H$5:$K$51"/>
  <mergeCells count="11">
    <mergeCell ref="C3:F3"/>
    <mergeCell ref="H3:K3"/>
    <mergeCell ref="E4:F4"/>
    <mergeCell ref="C4:D4"/>
    <mergeCell ref="A1:L1"/>
    <mergeCell ref="H4:I4"/>
    <mergeCell ref="G3:G5"/>
    <mergeCell ref="J4:K4"/>
    <mergeCell ref="L3:L5"/>
    <mergeCell ref="B3:B5"/>
    <mergeCell ref="A3:A5"/>
  </mergeCells>
  <printOptions/>
  <pageMargins bottom="0.25" footer="0.0" header="0.0" left="0.75" right="0.25" top="0.75"/>
  <pageSetup scale="7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31.86"/>
    <col customWidth="1" min="3" max="3" width="8.57"/>
    <col customWidth="1" min="4" max="5" width="8.86"/>
    <col customWidth="1" min="6" max="6" width="8.43"/>
    <col customWidth="1" min="7" max="7" width="9.14"/>
    <col customWidth="1" min="8" max="8" width="8.86"/>
    <col customWidth="1" min="9" max="9" width="8.43"/>
    <col customWidth="1" min="10" max="10" width="8.71"/>
    <col customWidth="1" min="11" max="11" width="9.43"/>
    <col customWidth="1" min="12" max="12" width="10.0"/>
    <col customWidth="1" min="13" max="13" width="10.57"/>
    <col customWidth="1" min="14" max="14" width="10.43"/>
    <col customWidth="1" min="15" max="15" width="9.86"/>
    <col customWidth="1" min="16" max="16" width="10.86"/>
    <col customWidth="1" min="17" max="17" width="9.14"/>
    <col customWidth="1" min="18" max="19" width="9.43"/>
  </cols>
  <sheetData>
    <row r="1" ht="15.0" customHeight="1">
      <c r="A1" s="91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93"/>
      <c r="S1" s="93"/>
    </row>
    <row r="2" ht="15.0" customHeight="1">
      <c r="A2" s="94"/>
      <c r="B2" s="95" t="s">
        <v>147</v>
      </c>
      <c r="C2" s="96"/>
      <c r="D2" s="96"/>
      <c r="E2" s="93"/>
      <c r="F2" s="93" t="s">
        <v>148</v>
      </c>
      <c r="G2" s="141"/>
      <c r="H2" s="93"/>
      <c r="I2" s="96" t="s">
        <v>212</v>
      </c>
      <c r="J2" s="96"/>
      <c r="K2" s="96"/>
      <c r="L2" s="142"/>
      <c r="M2" s="96"/>
      <c r="N2" s="96"/>
      <c r="O2" s="93"/>
      <c r="P2" s="93"/>
      <c r="Q2" s="141"/>
      <c r="R2" s="93"/>
      <c r="S2" s="93"/>
    </row>
    <row r="3" ht="34.5" customHeight="1">
      <c r="A3" s="130" t="s">
        <v>3</v>
      </c>
      <c r="B3" s="130" t="s">
        <v>150</v>
      </c>
      <c r="C3" s="131" t="s">
        <v>213</v>
      </c>
      <c r="D3" s="32"/>
      <c r="E3" s="32"/>
      <c r="F3" s="32"/>
      <c r="G3" s="33"/>
      <c r="H3" s="131" t="s">
        <v>214</v>
      </c>
      <c r="I3" s="32"/>
      <c r="J3" s="32"/>
      <c r="K3" s="32"/>
      <c r="L3" s="33"/>
      <c r="M3" s="133" t="s">
        <v>215</v>
      </c>
      <c r="N3" s="32"/>
      <c r="O3" s="32"/>
      <c r="P3" s="32"/>
      <c r="Q3" s="33"/>
      <c r="R3" s="93"/>
      <c r="S3" s="93"/>
    </row>
    <row r="4" ht="24.75" customHeight="1">
      <c r="A4" s="99"/>
      <c r="B4" s="99"/>
      <c r="C4" s="133" t="s">
        <v>208</v>
      </c>
      <c r="D4" s="33"/>
      <c r="E4" s="133" t="s">
        <v>209</v>
      </c>
      <c r="F4" s="33"/>
      <c r="G4" s="143" t="s">
        <v>206</v>
      </c>
      <c r="H4" s="133" t="s">
        <v>208</v>
      </c>
      <c r="I4" s="33"/>
      <c r="J4" s="133" t="s">
        <v>209</v>
      </c>
      <c r="K4" s="33"/>
      <c r="L4" s="143" t="s">
        <v>206</v>
      </c>
      <c r="M4" s="133" t="s">
        <v>208</v>
      </c>
      <c r="N4" s="33"/>
      <c r="O4" s="133" t="s">
        <v>209</v>
      </c>
      <c r="P4" s="33"/>
      <c r="Q4" s="143" t="s">
        <v>206</v>
      </c>
      <c r="R4" s="93"/>
      <c r="S4" s="93"/>
    </row>
    <row r="5" ht="15.0" customHeight="1">
      <c r="A5" s="62"/>
      <c r="B5" s="62"/>
      <c r="C5" s="82" t="s">
        <v>158</v>
      </c>
      <c r="D5" s="82" t="s">
        <v>159</v>
      </c>
      <c r="E5" s="82" t="s">
        <v>158</v>
      </c>
      <c r="F5" s="82" t="s">
        <v>159</v>
      </c>
      <c r="G5" s="62"/>
      <c r="H5" s="82" t="s">
        <v>158</v>
      </c>
      <c r="I5" s="82" t="s">
        <v>159</v>
      </c>
      <c r="J5" s="82" t="s">
        <v>158</v>
      </c>
      <c r="K5" s="82" t="s">
        <v>159</v>
      </c>
      <c r="L5" s="62"/>
      <c r="M5" s="82" t="s">
        <v>158</v>
      </c>
      <c r="N5" s="82" t="s">
        <v>159</v>
      </c>
      <c r="O5" s="82" t="s">
        <v>158</v>
      </c>
      <c r="P5" s="82" t="s">
        <v>159</v>
      </c>
      <c r="Q5" s="62"/>
      <c r="R5" s="93"/>
      <c r="S5" s="93"/>
    </row>
    <row r="6" ht="13.5" customHeight="1">
      <c r="A6" s="134">
        <v>1.0</v>
      </c>
      <c r="B6" s="86" t="s">
        <v>10</v>
      </c>
      <c r="C6" s="135">
        <v>3995.0</v>
      </c>
      <c r="D6" s="135">
        <v>26739.0</v>
      </c>
      <c r="E6" s="135">
        <v>322.0</v>
      </c>
      <c r="F6" s="135">
        <v>7523.459999999999</v>
      </c>
      <c r="G6" s="137" t="str">
        <f t="shared" ref="G6:G57" si="1">F6*100/D6</f>
        <v>28.1</v>
      </c>
      <c r="H6" s="135">
        <v>5607.0</v>
      </c>
      <c r="I6" s="135">
        <v>34856.0</v>
      </c>
      <c r="J6" s="135">
        <v>648.0</v>
      </c>
      <c r="K6" s="135">
        <v>61458.270000000004</v>
      </c>
      <c r="L6" s="137" t="str">
        <f t="shared" ref="L6:L20" si="2">K6*100/I6</f>
        <v>176.3</v>
      </c>
      <c r="M6" s="135" t="str">
        <f>'ACP_Agri_9(i)'!C6+'ACP_Agri_9(ii)'!C6+'ACP_Agri_9(ii)'!H6</f>
        <v>213433</v>
      </c>
      <c r="N6" s="135" t="str">
        <f>'ACP_Agri_9(i)'!D6+'ACP_Agri_9(ii)'!D6+'ACP_Agri_9(ii)'!I6</f>
        <v>485966</v>
      </c>
      <c r="O6" s="135">
        <v>20.0</v>
      </c>
      <c r="P6" s="135">
        <v>2710.73</v>
      </c>
      <c r="Q6" s="137" t="str">
        <f t="shared" ref="Q6:Q57" si="3">P6*100/N6</f>
        <v>0.6</v>
      </c>
      <c r="R6" s="93"/>
      <c r="S6" s="93"/>
    </row>
    <row r="7" ht="13.5" customHeight="1">
      <c r="A7" s="134">
        <v>2.0</v>
      </c>
      <c r="B7" s="86" t="s">
        <v>11</v>
      </c>
      <c r="C7" s="135">
        <v>5708.0</v>
      </c>
      <c r="D7" s="135">
        <v>35250.0</v>
      </c>
      <c r="E7" s="135">
        <v>348.0</v>
      </c>
      <c r="F7" s="135">
        <v>14482.769999999991</v>
      </c>
      <c r="G7" s="137" t="str">
        <f t="shared" si="1"/>
        <v>41.1</v>
      </c>
      <c r="H7" s="135">
        <v>5976.0</v>
      </c>
      <c r="I7" s="135">
        <v>36419.0</v>
      </c>
      <c r="J7" s="135">
        <v>9182.0</v>
      </c>
      <c r="K7" s="135">
        <v>43039.77000000001</v>
      </c>
      <c r="L7" s="137" t="str">
        <f t="shared" si="2"/>
        <v>118.2</v>
      </c>
      <c r="M7" s="135" t="str">
        <f>'ACP_Agri_9(i)'!C7+'ACP_Agri_9(ii)'!C7+'ACP_Agri_9(ii)'!H7</f>
        <v>521160</v>
      </c>
      <c r="N7" s="135" t="str">
        <f>'ACP_Agri_9(i)'!D7+'ACP_Agri_9(ii)'!D7+'ACP_Agri_9(ii)'!I7</f>
        <v>1095790</v>
      </c>
      <c r="O7" s="135" t="str">
        <f>'ACP_Agri_9(i)'!E7+'ACP_Agri_9(ii)'!E7+'ACP_Agri_9(ii)'!J7</f>
        <v>433611</v>
      </c>
      <c r="P7" s="135" t="str">
        <f>'ACP_Agri_9(i)'!F7+'ACP_Agri_9(ii)'!F7+'ACP_Agri_9(ii)'!K7</f>
        <v>662515</v>
      </c>
      <c r="Q7" s="137" t="str">
        <f t="shared" si="3"/>
        <v>60.5</v>
      </c>
      <c r="R7" s="93"/>
      <c r="S7" s="93"/>
    </row>
    <row r="8" ht="13.5" customHeight="1">
      <c r="A8" s="134">
        <v>3.0</v>
      </c>
      <c r="B8" s="86" t="s">
        <v>12</v>
      </c>
      <c r="C8" s="135">
        <v>1479.0</v>
      </c>
      <c r="D8" s="135">
        <v>10915.0</v>
      </c>
      <c r="E8" s="135">
        <v>990.0</v>
      </c>
      <c r="F8" s="135">
        <v>10990.669999999998</v>
      </c>
      <c r="G8" s="137" t="str">
        <f t="shared" si="1"/>
        <v>100.7</v>
      </c>
      <c r="H8" s="135">
        <v>2304.0</v>
      </c>
      <c r="I8" s="135">
        <v>14102.0</v>
      </c>
      <c r="J8" s="135">
        <v>6057.0</v>
      </c>
      <c r="K8" s="135">
        <v>19705.03000000001</v>
      </c>
      <c r="L8" s="137" t="str">
        <f t="shared" si="2"/>
        <v>139.7</v>
      </c>
      <c r="M8" s="135" t="str">
        <f>'ACP_Agri_9(i)'!C8+'ACP_Agri_9(ii)'!C8+'ACP_Agri_9(ii)'!H8</f>
        <v>106596</v>
      </c>
      <c r="N8" s="135" t="str">
        <f>'ACP_Agri_9(i)'!D8+'ACP_Agri_9(ii)'!D8+'ACP_Agri_9(ii)'!I8</f>
        <v>282883</v>
      </c>
      <c r="O8" s="135" t="str">
        <f>'ACP_Agri_9(i)'!E8+'ACP_Agri_9(ii)'!E8+'ACP_Agri_9(ii)'!J8</f>
        <v>30241</v>
      </c>
      <c r="P8" s="135" t="str">
        <f>'ACP_Agri_9(i)'!F8+'ACP_Agri_9(ii)'!F8+'ACP_Agri_9(ii)'!K8</f>
        <v>84460</v>
      </c>
      <c r="Q8" s="137" t="str">
        <f t="shared" si="3"/>
        <v>29.9</v>
      </c>
      <c r="R8" s="93"/>
      <c r="S8" s="93"/>
    </row>
    <row r="9" ht="13.5" customHeight="1">
      <c r="A9" s="134">
        <v>4.0</v>
      </c>
      <c r="B9" s="86" t="s">
        <v>13</v>
      </c>
      <c r="C9" s="135">
        <v>2588.0</v>
      </c>
      <c r="D9" s="135">
        <v>17299.0</v>
      </c>
      <c r="E9" s="135">
        <v>127.0</v>
      </c>
      <c r="F9" s="135">
        <v>730.41</v>
      </c>
      <c r="G9" s="137" t="str">
        <f t="shared" si="1"/>
        <v>4.2</v>
      </c>
      <c r="H9" s="135">
        <v>3682.0</v>
      </c>
      <c r="I9" s="135">
        <v>20975.0</v>
      </c>
      <c r="J9" s="135">
        <v>431.0</v>
      </c>
      <c r="K9" s="135">
        <v>5131.990000000001</v>
      </c>
      <c r="L9" s="137" t="str">
        <f t="shared" si="2"/>
        <v>24.5</v>
      </c>
      <c r="M9" s="135" t="str">
        <f>'ACP_Agri_9(i)'!C9+'ACP_Agri_9(ii)'!C9+'ACP_Agri_9(ii)'!H9</f>
        <v>138206</v>
      </c>
      <c r="N9" s="135" t="str">
        <f>'ACP_Agri_9(i)'!D9+'ACP_Agri_9(ii)'!D9+'ACP_Agri_9(ii)'!I9</f>
        <v>308550</v>
      </c>
      <c r="O9" s="135" t="str">
        <f>'ACP_Agri_9(i)'!E9+'ACP_Agri_9(ii)'!E9+'ACP_Agri_9(ii)'!J9</f>
        <v>86749</v>
      </c>
      <c r="P9" s="135" t="str">
        <f>'ACP_Agri_9(i)'!F9+'ACP_Agri_9(ii)'!F9+'ACP_Agri_9(ii)'!K9</f>
        <v>225786</v>
      </c>
      <c r="Q9" s="137" t="str">
        <f t="shared" si="3"/>
        <v>73.2</v>
      </c>
      <c r="R9" s="93"/>
      <c r="S9" s="93"/>
    </row>
    <row r="10" ht="13.5" customHeight="1">
      <c r="A10" s="134">
        <v>5.0</v>
      </c>
      <c r="B10" s="86" t="s">
        <v>14</v>
      </c>
      <c r="C10" s="135">
        <v>5547.0</v>
      </c>
      <c r="D10" s="135">
        <v>42897.0</v>
      </c>
      <c r="E10" s="135">
        <v>369.0</v>
      </c>
      <c r="F10" s="135">
        <v>16105.41</v>
      </c>
      <c r="G10" s="137" t="str">
        <f t="shared" si="1"/>
        <v>37.5</v>
      </c>
      <c r="H10" s="135">
        <v>10235.0</v>
      </c>
      <c r="I10" s="135">
        <v>61442.0</v>
      </c>
      <c r="J10" s="135">
        <v>383.0</v>
      </c>
      <c r="K10" s="135">
        <v>31414.840000000004</v>
      </c>
      <c r="L10" s="137" t="str">
        <f t="shared" si="2"/>
        <v>51.1</v>
      </c>
      <c r="M10" s="135" t="str">
        <f>'ACP_Agri_9(i)'!C10+'ACP_Agri_9(ii)'!C10+'ACP_Agri_9(ii)'!H10</f>
        <v>526738</v>
      </c>
      <c r="N10" s="135" t="str">
        <f>'ACP_Agri_9(i)'!D10+'ACP_Agri_9(ii)'!D10+'ACP_Agri_9(ii)'!I10</f>
        <v>1361319</v>
      </c>
      <c r="O10" s="135" t="str">
        <f>'ACP_Agri_9(i)'!E10+'ACP_Agri_9(ii)'!E10+'ACP_Agri_9(ii)'!J10</f>
        <v>419984</v>
      </c>
      <c r="P10" s="135" t="str">
        <f>'ACP_Agri_9(i)'!F10+'ACP_Agri_9(ii)'!F10+'ACP_Agri_9(ii)'!K10</f>
        <v>472885</v>
      </c>
      <c r="Q10" s="137" t="str">
        <f t="shared" si="3"/>
        <v>34.7</v>
      </c>
      <c r="R10" s="93"/>
      <c r="S10" s="93"/>
    </row>
    <row r="11" ht="13.5" customHeight="1">
      <c r="A11" s="134">
        <v>6.0</v>
      </c>
      <c r="B11" s="86" t="s">
        <v>15</v>
      </c>
      <c r="C11" s="135">
        <v>2968.0</v>
      </c>
      <c r="D11" s="135">
        <v>21587.0</v>
      </c>
      <c r="E11" s="135">
        <v>139.0</v>
      </c>
      <c r="F11" s="135">
        <v>2883.9799999999996</v>
      </c>
      <c r="G11" s="137" t="str">
        <f t="shared" si="1"/>
        <v>13.4</v>
      </c>
      <c r="H11" s="135">
        <v>3957.0</v>
      </c>
      <c r="I11" s="135">
        <v>23323.0</v>
      </c>
      <c r="J11" s="135">
        <v>2139.0</v>
      </c>
      <c r="K11" s="135">
        <v>31966.52</v>
      </c>
      <c r="L11" s="137" t="str">
        <f t="shared" si="2"/>
        <v>137.1</v>
      </c>
      <c r="M11" s="135" t="str">
        <f>'ACP_Agri_9(i)'!C11+'ACP_Agri_9(ii)'!C11+'ACP_Agri_9(ii)'!H11</f>
        <v>155634</v>
      </c>
      <c r="N11" s="135" t="str">
        <f>'ACP_Agri_9(i)'!D11+'ACP_Agri_9(ii)'!D11+'ACP_Agri_9(ii)'!I11</f>
        <v>347213</v>
      </c>
      <c r="O11" s="135" t="str">
        <f>'ACP_Agri_9(i)'!E11+'ACP_Agri_9(ii)'!E11+'ACP_Agri_9(ii)'!J11</f>
        <v>84176</v>
      </c>
      <c r="P11" s="135" t="str">
        <f>'ACP_Agri_9(i)'!F11+'ACP_Agri_9(ii)'!F11+'ACP_Agri_9(ii)'!K11</f>
        <v>144483</v>
      </c>
      <c r="Q11" s="137" t="str">
        <f t="shared" si="3"/>
        <v>41.6</v>
      </c>
      <c r="R11" s="93"/>
      <c r="S11" s="93"/>
    </row>
    <row r="12" ht="13.5" customHeight="1">
      <c r="A12" s="134">
        <v>7.0</v>
      </c>
      <c r="B12" s="86" t="s">
        <v>16</v>
      </c>
      <c r="C12" s="135">
        <v>834.0</v>
      </c>
      <c r="D12" s="135">
        <v>6457.0</v>
      </c>
      <c r="E12" s="135">
        <v>5.0</v>
      </c>
      <c r="F12" s="135">
        <v>10.68</v>
      </c>
      <c r="G12" s="137" t="str">
        <f t="shared" si="1"/>
        <v>0.2</v>
      </c>
      <c r="H12" s="135">
        <v>587.0</v>
      </c>
      <c r="I12" s="135">
        <v>3372.0</v>
      </c>
      <c r="J12" s="135">
        <v>72.0</v>
      </c>
      <c r="K12" s="135">
        <v>351.53999999999996</v>
      </c>
      <c r="L12" s="137" t="str">
        <f t="shared" si="2"/>
        <v>10.4</v>
      </c>
      <c r="M12" s="135" t="str">
        <f>'ACP_Agri_9(i)'!C12+'ACP_Agri_9(ii)'!C12+'ACP_Agri_9(ii)'!H12</f>
        <v>19924</v>
      </c>
      <c r="N12" s="135" t="str">
        <f>'ACP_Agri_9(i)'!D12+'ACP_Agri_9(ii)'!D12+'ACP_Agri_9(ii)'!I12</f>
        <v>47507</v>
      </c>
      <c r="O12" s="135" t="str">
        <f>'ACP_Agri_9(i)'!E12+'ACP_Agri_9(ii)'!E12+'ACP_Agri_9(ii)'!J12</f>
        <v>2816</v>
      </c>
      <c r="P12" s="135" t="str">
        <f>'ACP_Agri_9(i)'!F12+'ACP_Agri_9(ii)'!F12+'ACP_Agri_9(ii)'!K12</f>
        <v>6491</v>
      </c>
      <c r="Q12" s="137" t="str">
        <f t="shared" si="3"/>
        <v>13.7</v>
      </c>
      <c r="R12" s="93"/>
      <c r="S12" s="93"/>
    </row>
    <row r="13" ht="13.5" customHeight="1">
      <c r="A13" s="134">
        <v>8.0</v>
      </c>
      <c r="B13" s="86" t="s">
        <v>17</v>
      </c>
      <c r="C13" s="135">
        <v>290.0</v>
      </c>
      <c r="D13" s="135">
        <v>2208.0</v>
      </c>
      <c r="E13" s="135">
        <v>3.0</v>
      </c>
      <c r="F13" s="135">
        <v>163.53</v>
      </c>
      <c r="G13" s="137" t="str">
        <f t="shared" si="1"/>
        <v>7.4</v>
      </c>
      <c r="H13" s="135">
        <v>515.0</v>
      </c>
      <c r="I13" s="135">
        <v>2992.0</v>
      </c>
      <c r="J13" s="135">
        <v>18.0</v>
      </c>
      <c r="K13" s="135">
        <v>233.82</v>
      </c>
      <c r="L13" s="137" t="str">
        <f t="shared" si="2"/>
        <v>7.8</v>
      </c>
      <c r="M13" s="135" t="str">
        <f>'ACP_Agri_9(i)'!C13+'ACP_Agri_9(ii)'!C13+'ACP_Agri_9(ii)'!H13</f>
        <v>19008</v>
      </c>
      <c r="N13" s="135" t="str">
        <f>'ACP_Agri_9(i)'!D13+'ACP_Agri_9(ii)'!D13+'ACP_Agri_9(ii)'!I13</f>
        <v>40899</v>
      </c>
      <c r="O13" s="135" t="str">
        <f>'ACP_Agri_9(i)'!E13+'ACP_Agri_9(ii)'!E13+'ACP_Agri_9(ii)'!J13</f>
        <v>507</v>
      </c>
      <c r="P13" s="135" t="str">
        <f>'ACP_Agri_9(i)'!F13+'ACP_Agri_9(ii)'!F13+'ACP_Agri_9(ii)'!K13</f>
        <v>1345</v>
      </c>
      <c r="Q13" s="137" t="str">
        <f t="shared" si="3"/>
        <v>3.3</v>
      </c>
      <c r="R13" s="93"/>
      <c r="S13" s="93"/>
    </row>
    <row r="14" ht="13.5" customHeight="1">
      <c r="A14" s="134">
        <v>9.0</v>
      </c>
      <c r="B14" s="86" t="s">
        <v>18</v>
      </c>
      <c r="C14" s="135">
        <v>5535.0</v>
      </c>
      <c r="D14" s="135">
        <v>38263.0</v>
      </c>
      <c r="E14" s="135">
        <v>241.0</v>
      </c>
      <c r="F14" s="135">
        <v>10327.91</v>
      </c>
      <c r="G14" s="137" t="str">
        <f t="shared" si="1"/>
        <v>27.0</v>
      </c>
      <c r="H14" s="135">
        <v>6931.0</v>
      </c>
      <c r="I14" s="135">
        <v>42180.0</v>
      </c>
      <c r="J14" s="135">
        <v>387.0</v>
      </c>
      <c r="K14" s="135">
        <v>9735.439999999997</v>
      </c>
      <c r="L14" s="137" t="str">
        <f t="shared" si="2"/>
        <v>23.1</v>
      </c>
      <c r="M14" s="135" t="str">
        <f>'ACP_Agri_9(i)'!C14+'ACP_Agri_9(ii)'!C14+'ACP_Agri_9(ii)'!H14</f>
        <v>304280</v>
      </c>
      <c r="N14" s="135" t="str">
        <f>'ACP_Agri_9(i)'!D14+'ACP_Agri_9(ii)'!D14+'ACP_Agri_9(ii)'!I14</f>
        <v>705724</v>
      </c>
      <c r="O14" s="135" t="str">
        <f>'ACP_Agri_9(i)'!E14+'ACP_Agri_9(ii)'!E14+'ACP_Agri_9(ii)'!J14</f>
        <v>71632</v>
      </c>
      <c r="P14" s="135" t="str">
        <f>'ACP_Agri_9(i)'!F14+'ACP_Agri_9(ii)'!F14+'ACP_Agri_9(ii)'!K14</f>
        <v>197874</v>
      </c>
      <c r="Q14" s="137" t="str">
        <f t="shared" si="3"/>
        <v>28.0</v>
      </c>
      <c r="R14" s="93"/>
      <c r="S14" s="93"/>
    </row>
    <row r="15" ht="13.5" customHeight="1">
      <c r="A15" s="134">
        <v>10.0</v>
      </c>
      <c r="B15" s="86" t="s">
        <v>19</v>
      </c>
      <c r="C15" s="135">
        <v>17336.0</v>
      </c>
      <c r="D15" s="135">
        <v>125959.0</v>
      </c>
      <c r="E15" s="135">
        <v>13.0</v>
      </c>
      <c r="F15" s="135">
        <v>2659.88</v>
      </c>
      <c r="G15" s="137" t="str">
        <f t="shared" si="1"/>
        <v>2.1</v>
      </c>
      <c r="H15" s="135">
        <v>27666.0</v>
      </c>
      <c r="I15" s="135">
        <v>168323.0</v>
      </c>
      <c r="J15" s="135">
        <v>889.0</v>
      </c>
      <c r="K15" s="135">
        <v>32218.719999999998</v>
      </c>
      <c r="L15" s="137" t="str">
        <f t="shared" si="2"/>
        <v>19.1</v>
      </c>
      <c r="M15" s="135" t="str">
        <f>'ACP_Agri_9(i)'!C15+'ACP_Agri_9(ii)'!C15+'ACP_Agri_9(ii)'!H15</f>
        <v>1465711</v>
      </c>
      <c r="N15" s="135" t="str">
        <f>'ACP_Agri_9(i)'!D15+'ACP_Agri_9(ii)'!D15+'ACP_Agri_9(ii)'!I15</f>
        <v>3469988</v>
      </c>
      <c r="O15" s="135" t="str">
        <f>'ACP_Agri_9(i)'!E15+'ACP_Agri_9(ii)'!E15+'ACP_Agri_9(ii)'!J15</f>
        <v>362603</v>
      </c>
      <c r="P15" s="135" t="str">
        <f>'ACP_Agri_9(i)'!F15+'ACP_Agri_9(ii)'!F15+'ACP_Agri_9(ii)'!K15</f>
        <v>959092</v>
      </c>
      <c r="Q15" s="137" t="str">
        <f t="shared" si="3"/>
        <v>27.6</v>
      </c>
      <c r="R15" s="93"/>
      <c r="S15" s="93"/>
    </row>
    <row r="16" ht="13.5" customHeight="1">
      <c r="A16" s="134">
        <v>11.0</v>
      </c>
      <c r="B16" s="86" t="s">
        <v>20</v>
      </c>
      <c r="C16" s="135">
        <v>2060.0</v>
      </c>
      <c r="D16" s="135">
        <v>15504.0</v>
      </c>
      <c r="E16" s="135">
        <v>4.0</v>
      </c>
      <c r="F16" s="135">
        <v>7.53</v>
      </c>
      <c r="G16" s="137" t="str">
        <f t="shared" si="1"/>
        <v>0.0</v>
      </c>
      <c r="H16" s="135">
        <v>2592.0</v>
      </c>
      <c r="I16" s="135">
        <v>15624.0</v>
      </c>
      <c r="J16" s="135">
        <v>57.0</v>
      </c>
      <c r="K16" s="135">
        <v>1542.85</v>
      </c>
      <c r="L16" s="137" t="str">
        <f t="shared" si="2"/>
        <v>9.9</v>
      </c>
      <c r="M16" s="135" t="str">
        <f>'ACP_Agri_9(i)'!C16+'ACP_Agri_9(ii)'!C16+'ACP_Agri_9(ii)'!H16</f>
        <v>117397</v>
      </c>
      <c r="N16" s="135" t="str">
        <f>'ACP_Agri_9(i)'!D16+'ACP_Agri_9(ii)'!D16+'ACP_Agri_9(ii)'!I16</f>
        <v>331232</v>
      </c>
      <c r="O16" s="135" t="str">
        <f>'ACP_Agri_9(i)'!E16+'ACP_Agri_9(ii)'!E16+'ACP_Agri_9(ii)'!J16</f>
        <v>20732</v>
      </c>
      <c r="P16" s="135" t="str">
        <f>'ACP_Agri_9(i)'!F16+'ACP_Agri_9(ii)'!F16+'ACP_Agri_9(ii)'!K16</f>
        <v>48972</v>
      </c>
      <c r="Q16" s="137" t="str">
        <f t="shared" si="3"/>
        <v>14.8</v>
      </c>
      <c r="R16" s="93"/>
      <c r="S16" s="93"/>
    </row>
    <row r="17" ht="13.5" customHeight="1">
      <c r="A17" s="134">
        <v>12.0</v>
      </c>
      <c r="B17" s="86" t="s">
        <v>21</v>
      </c>
      <c r="C17" s="135">
        <v>4730.0</v>
      </c>
      <c r="D17" s="135">
        <v>31902.0</v>
      </c>
      <c r="E17" s="135">
        <v>306.0</v>
      </c>
      <c r="F17" s="135">
        <v>4873.019999999999</v>
      </c>
      <c r="G17" s="137" t="str">
        <f t="shared" si="1"/>
        <v>15.3</v>
      </c>
      <c r="H17" s="135">
        <v>6479.0</v>
      </c>
      <c r="I17" s="135">
        <v>38338.0</v>
      </c>
      <c r="J17" s="135">
        <v>3465.0</v>
      </c>
      <c r="K17" s="135">
        <v>58934.04000000001</v>
      </c>
      <c r="L17" s="137" t="str">
        <f t="shared" si="2"/>
        <v>153.7</v>
      </c>
      <c r="M17" s="135" t="str">
        <f>'ACP_Agri_9(i)'!C17+'ACP_Agri_9(ii)'!C17+'ACP_Agri_9(ii)'!H17</f>
        <v>279176</v>
      </c>
      <c r="N17" s="135" t="str">
        <f>'ACP_Agri_9(i)'!D17+'ACP_Agri_9(ii)'!D17+'ACP_Agri_9(ii)'!I17</f>
        <v>599245</v>
      </c>
      <c r="O17" s="135" t="str">
        <f>'ACP_Agri_9(i)'!E17+'ACP_Agri_9(ii)'!E17+'ACP_Agri_9(ii)'!J17</f>
        <v>106923</v>
      </c>
      <c r="P17" s="135" t="str">
        <f>'ACP_Agri_9(i)'!F17+'ACP_Agri_9(ii)'!F17+'ACP_Agri_9(ii)'!K17</f>
        <v>277205</v>
      </c>
      <c r="Q17" s="137" t="str">
        <f t="shared" si="3"/>
        <v>46.3</v>
      </c>
      <c r="R17" s="93"/>
      <c r="S17" s="93"/>
    </row>
    <row r="18" ht="13.5" customHeight="1">
      <c r="A18" s="82"/>
      <c r="B18" s="88" t="s">
        <v>22</v>
      </c>
      <c r="C18" s="139" t="str">
        <f t="shared" ref="C18:F18" si="4">SUM(C6:C17)</f>
        <v>53070</v>
      </c>
      <c r="D18" s="139" t="str">
        <f t="shared" si="4"/>
        <v>374980</v>
      </c>
      <c r="E18" s="139" t="str">
        <f t="shared" si="4"/>
        <v>2867</v>
      </c>
      <c r="F18" s="139" t="str">
        <f t="shared" si="4"/>
        <v>70759</v>
      </c>
      <c r="G18" s="144" t="str">
        <f t="shared" si="1"/>
        <v>18.9</v>
      </c>
      <c r="H18" s="139" t="str">
        <f t="shared" ref="H18:K18" si="5">SUM(H6:H17)</f>
        <v>76531</v>
      </c>
      <c r="I18" s="139" t="str">
        <f t="shared" si="5"/>
        <v>461946</v>
      </c>
      <c r="J18" s="139" t="str">
        <f t="shared" si="5"/>
        <v>23728</v>
      </c>
      <c r="K18" s="139" t="str">
        <f t="shared" si="5"/>
        <v>295733</v>
      </c>
      <c r="L18" s="144" t="str">
        <f t="shared" si="2"/>
        <v>64.0</v>
      </c>
      <c r="M18" s="139" t="str">
        <f>'ACP_Agri_9(i)'!C18+'ACP_Agri_9(ii)'!C18+'ACP_Agri_9(ii)'!H18</f>
        <v>3867263</v>
      </c>
      <c r="N18" s="139" t="str">
        <f>'ACP_Agri_9(i)'!D18+'ACP_Agri_9(ii)'!D18+'ACP_Agri_9(ii)'!I18</f>
        <v>9076316</v>
      </c>
      <c r="O18" s="139" t="str">
        <f>'ACP_Agri_9(i)'!E18+'ACP_Agri_9(ii)'!E18+'ACP_Agri_9(ii)'!J18</f>
        <v>1680000</v>
      </c>
      <c r="P18" s="139" t="str">
        <f>'ACP_Agri_9(i)'!F18+'ACP_Agri_9(ii)'!F18+'ACP_Agri_9(ii)'!K18</f>
        <v>3288708</v>
      </c>
      <c r="Q18" s="144" t="str">
        <f t="shared" si="3"/>
        <v>36.2</v>
      </c>
      <c r="R18" s="96"/>
      <c r="S18" s="96"/>
    </row>
    <row r="19" ht="13.5" customHeight="1">
      <c r="A19" s="134">
        <v>13.0</v>
      </c>
      <c r="B19" s="86" t="s">
        <v>23</v>
      </c>
      <c r="C19" s="135">
        <v>1733.0</v>
      </c>
      <c r="D19" s="135">
        <v>11797.0</v>
      </c>
      <c r="E19" s="135">
        <v>30.0</v>
      </c>
      <c r="F19" s="135">
        <v>4073.0200000000004</v>
      </c>
      <c r="G19" s="137" t="str">
        <f t="shared" si="1"/>
        <v>34.5</v>
      </c>
      <c r="H19" s="135">
        <v>3285.0</v>
      </c>
      <c r="I19" s="135">
        <v>20250.0</v>
      </c>
      <c r="J19" s="135">
        <v>394.0</v>
      </c>
      <c r="K19" s="135">
        <v>48635.36000000002</v>
      </c>
      <c r="L19" s="137" t="str">
        <f t="shared" si="2"/>
        <v>240.2</v>
      </c>
      <c r="M19" s="135" t="str">
        <f>'ACP_Agri_9(i)'!C19+'ACP_Agri_9(ii)'!C19+'ACP_Agri_9(ii)'!H19</f>
        <v>94520</v>
      </c>
      <c r="N19" s="135" t="str">
        <f>'ACP_Agri_9(i)'!D19+'ACP_Agri_9(ii)'!D19+'ACP_Agri_9(ii)'!I19</f>
        <v>440478</v>
      </c>
      <c r="O19" s="135" t="str">
        <f>'ACP_Agri_9(i)'!E19+'ACP_Agri_9(ii)'!E19+'ACP_Agri_9(ii)'!J19</f>
        <v>16479</v>
      </c>
      <c r="P19" s="135" t="str">
        <f>'ACP_Agri_9(i)'!F19+'ACP_Agri_9(ii)'!F19+'ACP_Agri_9(ii)'!K19</f>
        <v>93960</v>
      </c>
      <c r="Q19" s="137" t="str">
        <f t="shared" si="3"/>
        <v>21.3</v>
      </c>
      <c r="R19" s="93"/>
      <c r="S19" s="93"/>
    </row>
    <row r="20" ht="13.5" customHeight="1">
      <c r="A20" s="134">
        <v>14.0</v>
      </c>
      <c r="B20" s="86" t="s">
        <v>24</v>
      </c>
      <c r="C20" s="135">
        <v>799.0</v>
      </c>
      <c r="D20" s="135">
        <v>5697.0</v>
      </c>
      <c r="E20" s="135">
        <v>166.0</v>
      </c>
      <c r="F20" s="135">
        <v>138.45</v>
      </c>
      <c r="G20" s="137" t="str">
        <f t="shared" si="1"/>
        <v>2.4</v>
      </c>
      <c r="H20" s="135">
        <v>530.0</v>
      </c>
      <c r="I20" s="135">
        <v>3137.0</v>
      </c>
      <c r="J20" s="135">
        <v>8079.0</v>
      </c>
      <c r="K20" s="135">
        <v>4364.960000000002</v>
      </c>
      <c r="L20" s="137" t="str">
        <f t="shared" si="2"/>
        <v>139.1</v>
      </c>
      <c r="M20" s="135" t="str">
        <f>'ACP_Agri_9(i)'!C20+'ACP_Agri_9(ii)'!C20+'ACP_Agri_9(ii)'!H20</f>
        <v>39426</v>
      </c>
      <c r="N20" s="135" t="str">
        <f>'ACP_Agri_9(i)'!D20+'ACP_Agri_9(ii)'!D20+'ACP_Agri_9(ii)'!I20</f>
        <v>86939</v>
      </c>
      <c r="O20" s="135" t="str">
        <f>'ACP_Agri_9(i)'!E20+'ACP_Agri_9(ii)'!E20+'ACP_Agri_9(ii)'!J20</f>
        <v>18446</v>
      </c>
      <c r="P20" s="135" t="str">
        <f>'ACP_Agri_9(i)'!F20+'ACP_Agri_9(ii)'!F20+'ACP_Agri_9(ii)'!K20</f>
        <v>12478</v>
      </c>
      <c r="Q20" s="137" t="str">
        <f t="shared" si="3"/>
        <v>14.4</v>
      </c>
      <c r="R20" s="93"/>
      <c r="S20" s="93"/>
    </row>
    <row r="21" ht="13.5" customHeight="1">
      <c r="A21" s="134">
        <v>15.0</v>
      </c>
      <c r="B21" s="86" t="s">
        <v>25</v>
      </c>
      <c r="C21" s="135">
        <v>0.0</v>
      </c>
      <c r="D21" s="135">
        <v>0.0</v>
      </c>
      <c r="E21" s="135">
        <v>11.0</v>
      </c>
      <c r="F21" s="135">
        <v>17.78</v>
      </c>
      <c r="G21" s="137" t="str">
        <f t="shared" si="1"/>
        <v>#DIV/0!</v>
      </c>
      <c r="H21" s="135">
        <v>0.0</v>
      </c>
      <c r="I21" s="135">
        <v>0.0</v>
      </c>
      <c r="J21" s="135">
        <v>44.0</v>
      </c>
      <c r="K21" s="135">
        <v>64.68</v>
      </c>
      <c r="L21" s="137">
        <v>0.0</v>
      </c>
      <c r="M21" s="135" t="str">
        <f>'ACP_Agri_9(i)'!C21+'ACP_Agri_9(ii)'!C21+'ACP_Agri_9(ii)'!H21</f>
        <v>122</v>
      </c>
      <c r="N21" s="135" t="str">
        <f>'ACP_Agri_9(i)'!D21+'ACP_Agri_9(ii)'!D21+'ACP_Agri_9(ii)'!I21</f>
        <v>230</v>
      </c>
      <c r="O21" s="135" t="str">
        <f>'ACP_Agri_9(i)'!E21+'ACP_Agri_9(ii)'!E21+'ACP_Agri_9(ii)'!J21</f>
        <v>363</v>
      </c>
      <c r="P21" s="135" t="str">
        <f>'ACP_Agri_9(i)'!F21+'ACP_Agri_9(ii)'!F21+'ACP_Agri_9(ii)'!K21</f>
        <v>449</v>
      </c>
      <c r="Q21" s="137" t="str">
        <f t="shared" si="3"/>
        <v>195.1</v>
      </c>
      <c r="R21" s="93"/>
      <c r="S21" s="93"/>
    </row>
    <row r="22" ht="13.5" customHeight="1">
      <c r="A22" s="134">
        <v>16.0</v>
      </c>
      <c r="B22" s="86" t="s">
        <v>26</v>
      </c>
      <c r="C22" s="135">
        <v>10.0</v>
      </c>
      <c r="D22" s="135">
        <v>48.0</v>
      </c>
      <c r="E22" s="135">
        <v>0.0</v>
      </c>
      <c r="F22" s="135">
        <v>0.0</v>
      </c>
      <c r="G22" s="137" t="str">
        <f t="shared" si="1"/>
        <v>0.0</v>
      </c>
      <c r="H22" s="135">
        <v>83.0</v>
      </c>
      <c r="I22" s="135">
        <v>492.0</v>
      </c>
      <c r="J22" s="135">
        <v>2.0</v>
      </c>
      <c r="K22" s="135">
        <v>100.0</v>
      </c>
      <c r="L22" s="137" t="str">
        <f t="shared" ref="L22:L37" si="6">K22*100/I22</f>
        <v>20.3</v>
      </c>
      <c r="M22" s="135" t="str">
        <f>'ACP_Agri_9(i)'!C22+'ACP_Agri_9(ii)'!C22+'ACP_Agri_9(ii)'!H22</f>
        <v>590</v>
      </c>
      <c r="N22" s="135" t="str">
        <f>'ACP_Agri_9(i)'!D22+'ACP_Agri_9(ii)'!D22+'ACP_Agri_9(ii)'!I22</f>
        <v>1509</v>
      </c>
      <c r="O22" s="135" t="str">
        <f>'ACP_Agri_9(i)'!E22+'ACP_Agri_9(ii)'!E22+'ACP_Agri_9(ii)'!J22</f>
        <v>11</v>
      </c>
      <c r="P22" s="135" t="str">
        <f>'ACP_Agri_9(i)'!F22+'ACP_Agri_9(ii)'!F22+'ACP_Agri_9(ii)'!K22</f>
        <v>106</v>
      </c>
      <c r="Q22" s="137" t="str">
        <f t="shared" si="3"/>
        <v>7.0</v>
      </c>
      <c r="R22" s="93"/>
      <c r="S22" s="93"/>
    </row>
    <row r="23" ht="13.5" customHeight="1">
      <c r="A23" s="134">
        <v>17.0</v>
      </c>
      <c r="B23" s="86" t="s">
        <v>27</v>
      </c>
      <c r="C23" s="135">
        <v>441.0</v>
      </c>
      <c r="D23" s="135">
        <v>2707.0</v>
      </c>
      <c r="E23" s="135">
        <v>0.0</v>
      </c>
      <c r="F23" s="135">
        <v>0.0</v>
      </c>
      <c r="G23" s="137" t="str">
        <f t="shared" si="1"/>
        <v>0.0</v>
      </c>
      <c r="H23" s="135">
        <v>444.0</v>
      </c>
      <c r="I23" s="135">
        <v>2558.0</v>
      </c>
      <c r="J23" s="135">
        <v>0.0</v>
      </c>
      <c r="K23" s="135">
        <v>0.0</v>
      </c>
      <c r="L23" s="137" t="str">
        <f t="shared" si="6"/>
        <v>0.0</v>
      </c>
      <c r="M23" s="135" t="str">
        <f>'ACP_Agri_9(i)'!C23+'ACP_Agri_9(ii)'!C23+'ACP_Agri_9(ii)'!H23</f>
        <v>12456</v>
      </c>
      <c r="N23" s="135" t="str">
        <f>'ACP_Agri_9(i)'!D23+'ACP_Agri_9(ii)'!D23+'ACP_Agri_9(ii)'!I23</f>
        <v>29231</v>
      </c>
      <c r="O23" s="135" t="str">
        <f>'ACP_Agri_9(i)'!E23+'ACP_Agri_9(ii)'!E23+'ACP_Agri_9(ii)'!J23</f>
        <v>12485</v>
      </c>
      <c r="P23" s="135" t="str">
        <f>'ACP_Agri_9(i)'!F23+'ACP_Agri_9(ii)'!F23+'ACP_Agri_9(ii)'!K23</f>
        <v>28209</v>
      </c>
      <c r="Q23" s="137" t="str">
        <f t="shared" si="3"/>
        <v>96.5</v>
      </c>
      <c r="R23" s="93"/>
      <c r="S23" s="93"/>
    </row>
    <row r="24" ht="13.5" customHeight="1">
      <c r="A24" s="134">
        <v>18.0</v>
      </c>
      <c r="B24" s="86" t="s">
        <v>28</v>
      </c>
      <c r="C24" s="135">
        <v>14.0</v>
      </c>
      <c r="D24" s="135">
        <v>72.0</v>
      </c>
      <c r="E24" s="135">
        <v>0.0</v>
      </c>
      <c r="F24" s="135">
        <v>0.0</v>
      </c>
      <c r="G24" s="137" t="str">
        <f t="shared" si="1"/>
        <v>0.0</v>
      </c>
      <c r="H24" s="135">
        <v>74.0</v>
      </c>
      <c r="I24" s="135">
        <v>370.0</v>
      </c>
      <c r="J24" s="135">
        <v>0.0</v>
      </c>
      <c r="K24" s="135">
        <v>0.0</v>
      </c>
      <c r="L24" s="137" t="str">
        <f t="shared" si="6"/>
        <v>0.0</v>
      </c>
      <c r="M24" s="135" t="str">
        <f>'ACP_Agri_9(i)'!C24+'ACP_Agri_9(ii)'!C24+'ACP_Agri_9(ii)'!H24</f>
        <v>129</v>
      </c>
      <c r="N24" s="135" t="str">
        <f>'ACP_Agri_9(i)'!D24+'ACP_Agri_9(ii)'!D24+'ACP_Agri_9(ii)'!I24</f>
        <v>535</v>
      </c>
      <c r="O24" s="135" t="str">
        <f>'ACP_Agri_9(i)'!E24+'ACP_Agri_9(ii)'!E24+'ACP_Agri_9(ii)'!J24</f>
        <v>13</v>
      </c>
      <c r="P24" s="135" t="str">
        <f>'ACP_Agri_9(i)'!F24+'ACP_Agri_9(ii)'!F24+'ACP_Agri_9(ii)'!K24</f>
        <v>72</v>
      </c>
      <c r="Q24" s="137" t="str">
        <f t="shared" si="3"/>
        <v>13.5</v>
      </c>
      <c r="R24" s="93"/>
      <c r="S24" s="93"/>
    </row>
    <row r="25" ht="13.5" customHeight="1">
      <c r="A25" s="134">
        <v>19.0</v>
      </c>
      <c r="B25" s="86" t="s">
        <v>29</v>
      </c>
      <c r="C25" s="135">
        <v>100.0</v>
      </c>
      <c r="D25" s="135">
        <v>517.0</v>
      </c>
      <c r="E25" s="135">
        <v>4.0</v>
      </c>
      <c r="F25" s="135">
        <v>2466.79</v>
      </c>
      <c r="G25" s="137" t="str">
        <f t="shared" si="1"/>
        <v>477.1</v>
      </c>
      <c r="H25" s="135">
        <v>101.0</v>
      </c>
      <c r="I25" s="135">
        <v>754.0</v>
      </c>
      <c r="J25" s="135">
        <v>5.0</v>
      </c>
      <c r="K25" s="135">
        <v>891.1</v>
      </c>
      <c r="L25" s="137" t="str">
        <f t="shared" si="6"/>
        <v>118.2</v>
      </c>
      <c r="M25" s="135" t="str">
        <f>'ACP_Agri_9(i)'!C25+'ACP_Agri_9(ii)'!C25+'ACP_Agri_9(ii)'!H25</f>
        <v>3337</v>
      </c>
      <c r="N25" s="135" t="str">
        <f>'ACP_Agri_9(i)'!D25+'ACP_Agri_9(ii)'!D25+'ACP_Agri_9(ii)'!I25</f>
        <v>7493</v>
      </c>
      <c r="O25" s="135" t="str">
        <f>'ACP_Agri_9(i)'!E25+'ACP_Agri_9(ii)'!E25+'ACP_Agri_9(ii)'!J25</f>
        <v>6945</v>
      </c>
      <c r="P25" s="135" t="str">
        <f>'ACP_Agri_9(i)'!F25+'ACP_Agri_9(ii)'!F25+'ACP_Agri_9(ii)'!K25</f>
        <v>15051</v>
      </c>
      <c r="Q25" s="137" t="str">
        <f t="shared" si="3"/>
        <v>200.9</v>
      </c>
      <c r="R25" s="93"/>
      <c r="S25" s="93"/>
    </row>
    <row r="26" ht="13.5" customHeight="1">
      <c r="A26" s="134">
        <v>20.0</v>
      </c>
      <c r="B26" s="86" t="s">
        <v>30</v>
      </c>
      <c r="C26" s="135">
        <v>3060.0</v>
      </c>
      <c r="D26" s="135">
        <v>20354.0</v>
      </c>
      <c r="E26" s="135">
        <v>136.0</v>
      </c>
      <c r="F26" s="135">
        <v>3273.6899999999996</v>
      </c>
      <c r="G26" s="137" t="str">
        <f t="shared" si="1"/>
        <v>16.1</v>
      </c>
      <c r="H26" s="135">
        <v>5447.0</v>
      </c>
      <c r="I26" s="135">
        <v>32807.0</v>
      </c>
      <c r="J26" s="135">
        <v>2769.0</v>
      </c>
      <c r="K26" s="135">
        <v>200789.65000000002</v>
      </c>
      <c r="L26" s="137" t="str">
        <f t="shared" si="6"/>
        <v>612.0</v>
      </c>
      <c r="M26" s="135" t="str">
        <f>'ACP_Agri_9(i)'!C26+'ACP_Agri_9(ii)'!C26+'ACP_Agri_9(ii)'!H26</f>
        <v>161517</v>
      </c>
      <c r="N26" s="135" t="str">
        <f>'ACP_Agri_9(i)'!D26+'ACP_Agri_9(ii)'!D26+'ACP_Agri_9(ii)'!I26</f>
        <v>657667</v>
      </c>
      <c r="O26" s="135" t="str">
        <f>'ACP_Agri_9(i)'!E26+'ACP_Agri_9(ii)'!E26+'ACP_Agri_9(ii)'!J26</f>
        <v>186865</v>
      </c>
      <c r="P26" s="135" t="str">
        <f>'ACP_Agri_9(i)'!F26+'ACP_Agri_9(ii)'!F26+'ACP_Agri_9(ii)'!K26</f>
        <v>694572</v>
      </c>
      <c r="Q26" s="137" t="str">
        <f t="shared" si="3"/>
        <v>105.6</v>
      </c>
      <c r="R26" s="93"/>
      <c r="S26" s="93"/>
    </row>
    <row r="27" ht="13.5" customHeight="1">
      <c r="A27" s="134">
        <v>21.0</v>
      </c>
      <c r="B27" s="86" t="s">
        <v>31</v>
      </c>
      <c r="C27" s="135">
        <v>2466.0</v>
      </c>
      <c r="D27" s="135">
        <v>16372.0</v>
      </c>
      <c r="E27" s="135">
        <v>0.0</v>
      </c>
      <c r="F27" s="135">
        <v>0.0</v>
      </c>
      <c r="G27" s="137" t="str">
        <f t="shared" si="1"/>
        <v>0.0</v>
      </c>
      <c r="H27" s="135">
        <v>4803.0</v>
      </c>
      <c r="I27" s="135">
        <v>28842.0</v>
      </c>
      <c r="J27" s="135">
        <v>312.0</v>
      </c>
      <c r="K27" s="135">
        <v>28413.780000000002</v>
      </c>
      <c r="L27" s="137" t="str">
        <f t="shared" si="6"/>
        <v>98.5</v>
      </c>
      <c r="M27" s="135" t="str">
        <f>'ACP_Agri_9(i)'!C27+'ACP_Agri_9(ii)'!C27+'ACP_Agri_9(ii)'!H27</f>
        <v>159660</v>
      </c>
      <c r="N27" s="135" t="str">
        <f>'ACP_Agri_9(i)'!D27+'ACP_Agri_9(ii)'!D27+'ACP_Agri_9(ii)'!I27</f>
        <v>572126</v>
      </c>
      <c r="O27" s="135" t="str">
        <f>'ACP_Agri_9(i)'!E27+'ACP_Agri_9(ii)'!E27+'ACP_Agri_9(ii)'!J27</f>
        <v>134556</v>
      </c>
      <c r="P27" s="135" t="str">
        <f>'ACP_Agri_9(i)'!F27+'ACP_Agri_9(ii)'!F27+'ACP_Agri_9(ii)'!K27</f>
        <v>328955</v>
      </c>
      <c r="Q27" s="137" t="str">
        <f t="shared" si="3"/>
        <v>57.5</v>
      </c>
      <c r="R27" s="93"/>
      <c r="S27" s="93"/>
    </row>
    <row r="28" ht="13.5" customHeight="1">
      <c r="A28" s="134">
        <v>22.0</v>
      </c>
      <c r="B28" s="86" t="s">
        <v>32</v>
      </c>
      <c r="C28" s="135">
        <v>1216.0</v>
      </c>
      <c r="D28" s="135">
        <v>8173.0</v>
      </c>
      <c r="E28" s="135">
        <v>16.0</v>
      </c>
      <c r="F28" s="135">
        <v>607.77</v>
      </c>
      <c r="G28" s="137" t="str">
        <f t="shared" si="1"/>
        <v>7.4</v>
      </c>
      <c r="H28" s="135">
        <v>1808.0</v>
      </c>
      <c r="I28" s="135">
        <v>11466.0</v>
      </c>
      <c r="J28" s="135">
        <v>348.0</v>
      </c>
      <c r="K28" s="135">
        <v>5864.76</v>
      </c>
      <c r="L28" s="137" t="str">
        <f t="shared" si="6"/>
        <v>51.1</v>
      </c>
      <c r="M28" s="135" t="str">
        <f>'ACP_Agri_9(i)'!C28+'ACP_Agri_9(ii)'!C28+'ACP_Agri_9(ii)'!H28</f>
        <v>44470</v>
      </c>
      <c r="N28" s="135" t="str">
        <f>'ACP_Agri_9(i)'!D28+'ACP_Agri_9(ii)'!D28+'ACP_Agri_9(ii)'!I28</f>
        <v>198436</v>
      </c>
      <c r="O28" s="135" t="str">
        <f>'ACP_Agri_9(i)'!E28+'ACP_Agri_9(ii)'!E28+'ACP_Agri_9(ii)'!J28</f>
        <v>22721</v>
      </c>
      <c r="P28" s="135" t="str">
        <f>'ACP_Agri_9(i)'!F28+'ACP_Agri_9(ii)'!F28+'ACP_Agri_9(ii)'!K28</f>
        <v>45024</v>
      </c>
      <c r="Q28" s="137" t="str">
        <f t="shared" si="3"/>
        <v>22.7</v>
      </c>
      <c r="R28" s="93"/>
      <c r="S28" s="93"/>
    </row>
    <row r="29" ht="13.5" customHeight="1">
      <c r="A29" s="134">
        <v>23.0</v>
      </c>
      <c r="B29" s="86" t="s">
        <v>33</v>
      </c>
      <c r="C29" s="135">
        <v>767.0</v>
      </c>
      <c r="D29" s="135">
        <v>5273.0</v>
      </c>
      <c r="E29" s="135">
        <v>1.0</v>
      </c>
      <c r="F29" s="135">
        <v>5.0</v>
      </c>
      <c r="G29" s="137" t="str">
        <f t="shared" si="1"/>
        <v>0.1</v>
      </c>
      <c r="H29" s="135">
        <v>465.0</v>
      </c>
      <c r="I29" s="135">
        <v>2554.0</v>
      </c>
      <c r="J29" s="135">
        <v>27.0</v>
      </c>
      <c r="K29" s="135">
        <v>1368.3</v>
      </c>
      <c r="L29" s="137" t="str">
        <f t="shared" si="6"/>
        <v>53.6</v>
      </c>
      <c r="M29" s="135" t="str">
        <f>'ACP_Agri_9(i)'!C29+'ACP_Agri_9(ii)'!C29+'ACP_Agri_9(ii)'!H29</f>
        <v>13268</v>
      </c>
      <c r="N29" s="135" t="str">
        <f>'ACP_Agri_9(i)'!D29+'ACP_Agri_9(ii)'!D29+'ACP_Agri_9(ii)'!I29</f>
        <v>31165</v>
      </c>
      <c r="O29" s="135" t="str">
        <f>'ACP_Agri_9(i)'!E29+'ACP_Agri_9(ii)'!E29+'ACP_Agri_9(ii)'!J29</f>
        <v>97593</v>
      </c>
      <c r="P29" s="135" t="str">
        <f>'ACP_Agri_9(i)'!F29+'ACP_Agri_9(ii)'!F29+'ACP_Agri_9(ii)'!K29</f>
        <v>93306</v>
      </c>
      <c r="Q29" s="137" t="str">
        <f t="shared" si="3"/>
        <v>299.4</v>
      </c>
      <c r="R29" s="93"/>
      <c r="S29" s="93"/>
    </row>
    <row r="30" ht="13.5" customHeight="1">
      <c r="A30" s="134">
        <v>24.0</v>
      </c>
      <c r="B30" s="86" t="s">
        <v>34</v>
      </c>
      <c r="C30" s="135">
        <v>713.0</v>
      </c>
      <c r="D30" s="135">
        <v>6353.0</v>
      </c>
      <c r="E30" s="135">
        <v>0.0</v>
      </c>
      <c r="F30" s="135">
        <v>0.0</v>
      </c>
      <c r="G30" s="137" t="str">
        <f t="shared" si="1"/>
        <v>0.0</v>
      </c>
      <c r="H30" s="135">
        <v>621.0</v>
      </c>
      <c r="I30" s="135">
        <v>3885.0</v>
      </c>
      <c r="J30" s="135">
        <v>2.0</v>
      </c>
      <c r="K30" s="135">
        <v>65.38</v>
      </c>
      <c r="L30" s="137" t="str">
        <f t="shared" si="6"/>
        <v>1.7</v>
      </c>
      <c r="M30" s="135" t="str">
        <f>'ACP_Agri_9(i)'!C30+'ACP_Agri_9(ii)'!C30+'ACP_Agri_9(ii)'!H30</f>
        <v>19616</v>
      </c>
      <c r="N30" s="135" t="str">
        <f>'ACP_Agri_9(i)'!D30+'ACP_Agri_9(ii)'!D30+'ACP_Agri_9(ii)'!I30</f>
        <v>43102</v>
      </c>
      <c r="O30" s="135" t="str">
        <f>'ACP_Agri_9(i)'!E30+'ACP_Agri_9(ii)'!E30+'ACP_Agri_9(ii)'!J30</f>
        <v>388986</v>
      </c>
      <c r="P30" s="135" t="str">
        <f>'ACP_Agri_9(i)'!F30+'ACP_Agri_9(ii)'!F30+'ACP_Agri_9(ii)'!K30</f>
        <v>244924</v>
      </c>
      <c r="Q30" s="137" t="str">
        <f t="shared" si="3"/>
        <v>568.2</v>
      </c>
      <c r="R30" s="93"/>
      <c r="S30" s="93"/>
    </row>
    <row r="31" ht="13.5" customHeight="1">
      <c r="A31" s="134">
        <v>25.0</v>
      </c>
      <c r="B31" s="86" t="s">
        <v>35</v>
      </c>
      <c r="C31" s="135">
        <v>7.0</v>
      </c>
      <c r="D31" s="135">
        <v>36.0</v>
      </c>
      <c r="E31" s="135">
        <v>0.0</v>
      </c>
      <c r="F31" s="135">
        <v>0.0</v>
      </c>
      <c r="G31" s="137" t="str">
        <f t="shared" si="1"/>
        <v>0.0</v>
      </c>
      <c r="H31" s="135">
        <v>75.0</v>
      </c>
      <c r="I31" s="135">
        <v>542.0</v>
      </c>
      <c r="J31" s="135">
        <v>0.0</v>
      </c>
      <c r="K31" s="135">
        <v>0.0</v>
      </c>
      <c r="L31" s="137" t="str">
        <f t="shared" si="6"/>
        <v>0.0</v>
      </c>
      <c r="M31" s="135" t="str">
        <f>'ACP_Agri_9(i)'!C31+'ACP_Agri_9(ii)'!C31+'ACP_Agri_9(ii)'!H31</f>
        <v>118</v>
      </c>
      <c r="N31" s="135" t="str">
        <f>'ACP_Agri_9(i)'!D31+'ACP_Agri_9(ii)'!D31+'ACP_Agri_9(ii)'!I31</f>
        <v>657</v>
      </c>
      <c r="O31" s="135" t="str">
        <f>'ACP_Agri_9(i)'!E31+'ACP_Agri_9(ii)'!E31+'ACP_Agri_9(ii)'!J31</f>
        <v>0</v>
      </c>
      <c r="P31" s="135" t="str">
        <f>'ACP_Agri_9(i)'!F31+'ACP_Agri_9(ii)'!F31+'ACP_Agri_9(ii)'!K31</f>
        <v>0</v>
      </c>
      <c r="Q31" s="137" t="str">
        <f t="shared" si="3"/>
        <v>0.0</v>
      </c>
      <c r="R31" s="93"/>
      <c r="S31" s="93"/>
    </row>
    <row r="32" ht="13.5" customHeight="1">
      <c r="A32" s="134">
        <v>26.0</v>
      </c>
      <c r="B32" s="86" t="s">
        <v>36</v>
      </c>
      <c r="C32" s="135">
        <v>15.0</v>
      </c>
      <c r="D32" s="135">
        <v>82.0</v>
      </c>
      <c r="E32" s="135">
        <v>1.0</v>
      </c>
      <c r="F32" s="135">
        <v>7.7</v>
      </c>
      <c r="G32" s="137" t="str">
        <f t="shared" si="1"/>
        <v>9.4</v>
      </c>
      <c r="H32" s="135">
        <v>180.0</v>
      </c>
      <c r="I32" s="135">
        <v>1067.0</v>
      </c>
      <c r="J32" s="135">
        <v>5.0</v>
      </c>
      <c r="K32" s="135">
        <v>216.01</v>
      </c>
      <c r="L32" s="137" t="str">
        <f t="shared" si="6"/>
        <v>20.2</v>
      </c>
      <c r="M32" s="135" t="str">
        <f>'ACP_Agri_9(i)'!C32+'ACP_Agri_9(ii)'!C32+'ACP_Agri_9(ii)'!H32</f>
        <v>936</v>
      </c>
      <c r="N32" s="135" t="str">
        <f>'ACP_Agri_9(i)'!D32+'ACP_Agri_9(ii)'!D32+'ACP_Agri_9(ii)'!I32</f>
        <v>2838</v>
      </c>
      <c r="O32" s="135" t="str">
        <f>'ACP_Agri_9(i)'!E32+'ACP_Agri_9(ii)'!E32+'ACP_Agri_9(ii)'!J32</f>
        <v>50</v>
      </c>
      <c r="P32" s="135" t="str">
        <f>'ACP_Agri_9(i)'!F32+'ACP_Agri_9(ii)'!F32+'ACP_Agri_9(ii)'!K32</f>
        <v>380</v>
      </c>
      <c r="Q32" s="137" t="str">
        <f t="shared" si="3"/>
        <v>13.4</v>
      </c>
      <c r="R32" s="93"/>
      <c r="S32" s="93"/>
    </row>
    <row r="33" ht="13.5" customHeight="1">
      <c r="A33" s="134">
        <v>27.0</v>
      </c>
      <c r="B33" s="86" t="s">
        <v>37</v>
      </c>
      <c r="C33" s="135">
        <v>14.0</v>
      </c>
      <c r="D33" s="135">
        <v>74.0</v>
      </c>
      <c r="E33" s="135">
        <v>0.0</v>
      </c>
      <c r="F33" s="135">
        <v>0.0</v>
      </c>
      <c r="G33" s="137" t="str">
        <f t="shared" si="1"/>
        <v>0.0</v>
      </c>
      <c r="H33" s="135">
        <v>111.0</v>
      </c>
      <c r="I33" s="135">
        <v>723.0</v>
      </c>
      <c r="J33" s="135">
        <v>0.0</v>
      </c>
      <c r="K33" s="135">
        <v>0.0</v>
      </c>
      <c r="L33" s="137" t="str">
        <f t="shared" si="6"/>
        <v>0.0</v>
      </c>
      <c r="M33" s="135" t="str">
        <f>'ACP_Agri_9(i)'!C33+'ACP_Agri_9(ii)'!C33+'ACP_Agri_9(ii)'!H33</f>
        <v>196</v>
      </c>
      <c r="N33" s="135" t="str">
        <f>'ACP_Agri_9(i)'!D33+'ACP_Agri_9(ii)'!D33+'ACP_Agri_9(ii)'!I33</f>
        <v>986</v>
      </c>
      <c r="O33" s="135" t="str">
        <f>'ACP_Agri_9(i)'!E33+'ACP_Agri_9(ii)'!E33+'ACP_Agri_9(ii)'!J33</f>
        <v>0</v>
      </c>
      <c r="P33" s="135" t="str">
        <f>'ACP_Agri_9(i)'!F33+'ACP_Agri_9(ii)'!F33+'ACP_Agri_9(ii)'!K33</f>
        <v>0</v>
      </c>
      <c r="Q33" s="137" t="str">
        <f t="shared" si="3"/>
        <v>0.0</v>
      </c>
      <c r="R33" s="93"/>
      <c r="S33" s="93"/>
    </row>
    <row r="34" ht="13.5" customHeight="1">
      <c r="A34" s="134">
        <v>28.0</v>
      </c>
      <c r="B34" s="86" t="s">
        <v>38</v>
      </c>
      <c r="C34" s="135">
        <v>847.0</v>
      </c>
      <c r="D34" s="135">
        <v>7047.0</v>
      </c>
      <c r="E34" s="135">
        <v>21.0</v>
      </c>
      <c r="F34" s="135">
        <v>2345.62</v>
      </c>
      <c r="G34" s="137" t="str">
        <f t="shared" si="1"/>
        <v>33.3</v>
      </c>
      <c r="H34" s="135">
        <v>1292.0</v>
      </c>
      <c r="I34" s="135">
        <v>8513.0</v>
      </c>
      <c r="J34" s="135">
        <v>435.0</v>
      </c>
      <c r="K34" s="135">
        <v>96505.20999999999</v>
      </c>
      <c r="L34" s="137" t="str">
        <f t="shared" si="6"/>
        <v>1133.6</v>
      </c>
      <c r="M34" s="135" t="str">
        <f>'ACP_Agri_9(i)'!C34+'ACP_Agri_9(ii)'!C34+'ACP_Agri_9(ii)'!H34</f>
        <v>28139</v>
      </c>
      <c r="N34" s="135" t="str">
        <f>'ACP_Agri_9(i)'!D34+'ACP_Agri_9(ii)'!D34+'ACP_Agri_9(ii)'!I34</f>
        <v>65542</v>
      </c>
      <c r="O34" s="135" t="str">
        <f>'ACP_Agri_9(i)'!E34+'ACP_Agri_9(ii)'!E34+'ACP_Agri_9(ii)'!J34</f>
        <v>131614</v>
      </c>
      <c r="P34" s="135" t="str">
        <f>'ACP_Agri_9(i)'!F34+'ACP_Agri_9(ii)'!F34+'ACP_Agri_9(ii)'!K34</f>
        <v>227899</v>
      </c>
      <c r="Q34" s="137" t="str">
        <f t="shared" si="3"/>
        <v>347.7</v>
      </c>
      <c r="R34" s="93"/>
      <c r="S34" s="93"/>
    </row>
    <row r="35" ht="13.5" customHeight="1">
      <c r="A35" s="134">
        <v>29.0</v>
      </c>
      <c r="B35" s="86" t="s">
        <v>39</v>
      </c>
      <c r="C35" s="135">
        <v>30.0</v>
      </c>
      <c r="D35" s="135">
        <v>152.0</v>
      </c>
      <c r="E35" s="135">
        <v>0.0</v>
      </c>
      <c r="F35" s="135">
        <v>0.0</v>
      </c>
      <c r="G35" s="137" t="str">
        <f t="shared" si="1"/>
        <v>0.0</v>
      </c>
      <c r="H35" s="135">
        <v>121.0</v>
      </c>
      <c r="I35" s="135">
        <v>766.0</v>
      </c>
      <c r="J35" s="135">
        <v>1.0</v>
      </c>
      <c r="K35" s="135">
        <v>1.5</v>
      </c>
      <c r="L35" s="137" t="str">
        <f t="shared" si="6"/>
        <v>0.2</v>
      </c>
      <c r="M35" s="135" t="str">
        <f>'ACP_Agri_9(i)'!C35+'ACP_Agri_9(ii)'!C35+'ACP_Agri_9(ii)'!H35</f>
        <v>936</v>
      </c>
      <c r="N35" s="135" t="str">
        <f>'ACP_Agri_9(i)'!D35+'ACP_Agri_9(ii)'!D35+'ACP_Agri_9(ii)'!I35</f>
        <v>2535</v>
      </c>
      <c r="O35" s="135" t="str">
        <f>'ACP_Agri_9(i)'!E35+'ACP_Agri_9(ii)'!E35+'ACP_Agri_9(ii)'!J35</f>
        <v>59</v>
      </c>
      <c r="P35" s="135" t="str">
        <f>'ACP_Agri_9(i)'!F35+'ACP_Agri_9(ii)'!F35+'ACP_Agri_9(ii)'!K35</f>
        <v>171</v>
      </c>
      <c r="Q35" s="137" t="str">
        <f t="shared" si="3"/>
        <v>6.7</v>
      </c>
      <c r="R35" s="93"/>
      <c r="S35" s="93"/>
    </row>
    <row r="36" ht="13.5" customHeight="1">
      <c r="A36" s="134">
        <v>30.0</v>
      </c>
      <c r="B36" s="86" t="s">
        <v>40</v>
      </c>
      <c r="C36" s="135">
        <v>225.0</v>
      </c>
      <c r="D36" s="135">
        <v>1602.0</v>
      </c>
      <c r="E36" s="135">
        <v>0.0</v>
      </c>
      <c r="F36" s="135">
        <v>0.0</v>
      </c>
      <c r="G36" s="137" t="str">
        <f t="shared" si="1"/>
        <v>0.0</v>
      </c>
      <c r="H36" s="135">
        <v>340.0</v>
      </c>
      <c r="I36" s="135">
        <v>2498.0</v>
      </c>
      <c r="J36" s="135">
        <v>2.0</v>
      </c>
      <c r="K36" s="135">
        <v>44.53</v>
      </c>
      <c r="L36" s="137" t="str">
        <f t="shared" si="6"/>
        <v>1.8</v>
      </c>
      <c r="M36" s="135" t="str">
        <f>'ACP_Agri_9(i)'!C36+'ACP_Agri_9(ii)'!C36+'ACP_Agri_9(ii)'!H36</f>
        <v>9858</v>
      </c>
      <c r="N36" s="135" t="str">
        <f>'ACP_Agri_9(i)'!D36+'ACP_Agri_9(ii)'!D36+'ACP_Agri_9(ii)'!I36</f>
        <v>22900</v>
      </c>
      <c r="O36" s="135" t="str">
        <f>'ACP_Agri_9(i)'!E36+'ACP_Agri_9(ii)'!E36+'ACP_Agri_9(ii)'!J36</f>
        <v>42818</v>
      </c>
      <c r="P36" s="135" t="str">
        <f>'ACP_Agri_9(i)'!F36+'ACP_Agri_9(ii)'!F36+'ACP_Agri_9(ii)'!K36</f>
        <v>30955</v>
      </c>
      <c r="Q36" s="137" t="str">
        <f t="shared" si="3"/>
        <v>135.2</v>
      </c>
      <c r="R36" s="93"/>
      <c r="S36" s="93"/>
    </row>
    <row r="37" ht="13.5" customHeight="1">
      <c r="A37" s="134">
        <v>31.0</v>
      </c>
      <c r="B37" s="86" t="s">
        <v>73</v>
      </c>
      <c r="C37" s="135">
        <v>14.0</v>
      </c>
      <c r="D37" s="135">
        <v>72.0</v>
      </c>
      <c r="E37" s="135">
        <v>0.0</v>
      </c>
      <c r="F37" s="135">
        <v>0.0</v>
      </c>
      <c r="G37" s="137" t="str">
        <f t="shared" si="1"/>
        <v>0.0</v>
      </c>
      <c r="H37" s="135">
        <v>162.0</v>
      </c>
      <c r="I37" s="135">
        <v>986.0</v>
      </c>
      <c r="J37" s="135">
        <v>5.0</v>
      </c>
      <c r="K37" s="135">
        <v>0.0</v>
      </c>
      <c r="L37" s="137" t="str">
        <f t="shared" si="6"/>
        <v>0.0</v>
      </c>
      <c r="M37" s="135" t="str">
        <f>'ACP_Agri_9(i)'!C37+'ACP_Agri_9(ii)'!C37+'ACP_Agri_9(ii)'!H37</f>
        <v>715</v>
      </c>
      <c r="N37" s="135" t="str">
        <f>'ACP_Agri_9(i)'!D37+'ACP_Agri_9(ii)'!D37+'ACP_Agri_9(ii)'!I37</f>
        <v>2114</v>
      </c>
      <c r="O37" s="135" t="str">
        <f>'ACP_Agri_9(i)'!E37+'ACP_Agri_9(ii)'!E37+'ACP_Agri_9(ii)'!J37</f>
        <v>1247</v>
      </c>
      <c r="P37" s="135" t="str">
        <f>'ACP_Agri_9(i)'!F37+'ACP_Agri_9(ii)'!F37+'ACP_Agri_9(ii)'!K37</f>
        <v>1841</v>
      </c>
      <c r="Q37" s="137" t="str">
        <f t="shared" si="3"/>
        <v>87.1</v>
      </c>
      <c r="R37" s="93"/>
      <c r="S37" s="93"/>
    </row>
    <row r="38" ht="13.5" customHeight="1">
      <c r="A38" s="134">
        <v>32.0</v>
      </c>
      <c r="B38" s="86" t="s">
        <v>74</v>
      </c>
      <c r="C38" s="135">
        <v>2.0</v>
      </c>
      <c r="D38" s="135">
        <v>21.0</v>
      </c>
      <c r="E38" s="135">
        <v>0.0</v>
      </c>
      <c r="F38" s="135">
        <v>0.0</v>
      </c>
      <c r="G38" s="137" t="str">
        <f t="shared" si="1"/>
        <v>0.0</v>
      </c>
      <c r="H38" s="135">
        <v>8.0</v>
      </c>
      <c r="I38" s="135">
        <v>51.0</v>
      </c>
      <c r="J38" s="135">
        <v>0.0</v>
      </c>
      <c r="K38" s="135">
        <v>0.0</v>
      </c>
      <c r="L38" s="137"/>
      <c r="M38" s="135" t="str">
        <f>'ACP_Agri_9(i)'!C38+'ACP_Agri_9(ii)'!C38+'ACP_Agri_9(ii)'!H38</f>
        <v>210</v>
      </c>
      <c r="N38" s="135" t="str">
        <f>'ACP_Agri_9(i)'!D38+'ACP_Agri_9(ii)'!D38+'ACP_Agri_9(ii)'!I38</f>
        <v>885</v>
      </c>
      <c r="O38" s="135" t="str">
        <f>'ACP_Agri_9(i)'!E38+'ACP_Agri_9(ii)'!E38+'ACP_Agri_9(ii)'!J38</f>
        <v>0</v>
      </c>
      <c r="P38" s="135" t="str">
        <f>'ACP_Agri_9(i)'!F38+'ACP_Agri_9(ii)'!F38+'ACP_Agri_9(ii)'!K38</f>
        <v>0</v>
      </c>
      <c r="Q38" s="137" t="str">
        <f t="shared" si="3"/>
        <v>0.0</v>
      </c>
      <c r="R38" s="93"/>
      <c r="S38" s="93"/>
    </row>
    <row r="39" ht="13.5" customHeight="1">
      <c r="A39" s="134">
        <v>33.0</v>
      </c>
      <c r="B39" s="86" t="s">
        <v>42</v>
      </c>
      <c r="C39" s="135">
        <v>0.0</v>
      </c>
      <c r="D39" s="135">
        <v>0.0</v>
      </c>
      <c r="E39" s="135">
        <v>0.0</v>
      </c>
      <c r="F39" s="135">
        <v>0.0</v>
      </c>
      <c r="G39" s="137" t="str">
        <f t="shared" si="1"/>
        <v>#DIV/0!</v>
      </c>
      <c r="H39" s="135">
        <v>0.0</v>
      </c>
      <c r="I39" s="135">
        <v>0.0</v>
      </c>
      <c r="J39" s="135">
        <v>0.0</v>
      </c>
      <c r="K39" s="135">
        <v>0.0</v>
      </c>
      <c r="L39" s="137"/>
      <c r="M39" s="135" t="str">
        <f>'ACP_Agri_9(i)'!C39+'ACP_Agri_9(ii)'!C39+'ACP_Agri_9(ii)'!H39</f>
        <v>716</v>
      </c>
      <c r="N39" s="135" t="str">
        <f>'ACP_Agri_9(i)'!D39+'ACP_Agri_9(ii)'!D39+'ACP_Agri_9(ii)'!I39</f>
        <v>1655</v>
      </c>
      <c r="O39" s="135" t="str">
        <f>'ACP_Agri_9(i)'!E39+'ACP_Agri_9(ii)'!E39+'ACP_Agri_9(ii)'!J39</f>
        <v>372</v>
      </c>
      <c r="P39" s="135" t="str">
        <f>'ACP_Agri_9(i)'!F39+'ACP_Agri_9(ii)'!F39+'ACP_Agri_9(ii)'!K39</f>
        <v>499</v>
      </c>
      <c r="Q39" s="137" t="str">
        <f t="shared" si="3"/>
        <v>30.2</v>
      </c>
      <c r="R39" s="93"/>
      <c r="S39" s="93"/>
    </row>
    <row r="40" ht="13.5" customHeight="1">
      <c r="A40" s="134">
        <v>34.0</v>
      </c>
      <c r="B40" s="86" t="s">
        <v>43</v>
      </c>
      <c r="C40" s="135">
        <v>482.0</v>
      </c>
      <c r="D40" s="135">
        <v>3810.0</v>
      </c>
      <c r="E40" s="135">
        <v>27.0</v>
      </c>
      <c r="F40" s="135">
        <v>2771.1299999999997</v>
      </c>
      <c r="G40" s="137" t="str">
        <f t="shared" si="1"/>
        <v>72.7</v>
      </c>
      <c r="H40" s="135">
        <v>637.0</v>
      </c>
      <c r="I40" s="135">
        <v>4688.0</v>
      </c>
      <c r="J40" s="135">
        <v>274.0</v>
      </c>
      <c r="K40" s="135">
        <v>79496.07999999999</v>
      </c>
      <c r="L40" s="137"/>
      <c r="M40" s="135" t="str">
        <f>'ACP_Agri_9(i)'!C40+'ACP_Agri_9(ii)'!C40+'ACP_Agri_9(ii)'!H40</f>
        <v>12001</v>
      </c>
      <c r="N40" s="135" t="str">
        <f>'ACP_Agri_9(i)'!D40+'ACP_Agri_9(ii)'!D40+'ACP_Agri_9(ii)'!I40</f>
        <v>31488</v>
      </c>
      <c r="O40" s="135" t="str">
        <f>'ACP_Agri_9(i)'!E40+'ACP_Agri_9(ii)'!E40+'ACP_Agri_9(ii)'!J40</f>
        <v>37875</v>
      </c>
      <c r="P40" s="135" t="str">
        <f>'ACP_Agri_9(i)'!F40+'ACP_Agri_9(ii)'!F40+'ACP_Agri_9(ii)'!K40</f>
        <v>115747</v>
      </c>
      <c r="Q40" s="137" t="str">
        <f t="shared" si="3"/>
        <v>367.6</v>
      </c>
      <c r="R40" s="93"/>
      <c r="S40" s="93"/>
    </row>
    <row r="41" ht="13.5" customHeight="1">
      <c r="A41" s="82"/>
      <c r="B41" s="88" t="s">
        <v>183</v>
      </c>
      <c r="C41" s="139" t="str">
        <f t="shared" ref="C41:F41" si="7">SUM(C19:C40)</f>
        <v>12955</v>
      </c>
      <c r="D41" s="139" t="str">
        <f t="shared" si="7"/>
        <v>90259</v>
      </c>
      <c r="E41" s="139" t="str">
        <f t="shared" si="7"/>
        <v>413</v>
      </c>
      <c r="F41" s="139" t="str">
        <f t="shared" si="7"/>
        <v>15707</v>
      </c>
      <c r="G41" s="137" t="str">
        <f t="shared" si="1"/>
        <v>17.4</v>
      </c>
      <c r="H41" s="139" t="str">
        <f t="shared" ref="H41:K41" si="8">SUM(H19:H40)</f>
        <v>20587</v>
      </c>
      <c r="I41" s="139" t="str">
        <f t="shared" si="8"/>
        <v>126949</v>
      </c>
      <c r="J41" s="139" t="str">
        <f t="shared" si="8"/>
        <v>12704</v>
      </c>
      <c r="K41" s="139" t="str">
        <f t="shared" si="8"/>
        <v>466821</v>
      </c>
      <c r="L41" s="144" t="str">
        <f t="shared" ref="L41:L53" si="11">K41*100/I41</f>
        <v>367.7</v>
      </c>
      <c r="M41" s="139" t="str">
        <f>'ACP_Agri_9(i)'!C41+'ACP_Agri_9(ii)'!C41+'ACP_Agri_9(ii)'!H41</f>
        <v>602936</v>
      </c>
      <c r="N41" s="139" t="str">
        <f>'ACP_Agri_9(i)'!D41+'ACP_Agri_9(ii)'!D41+'ACP_Agri_9(ii)'!I41</f>
        <v>2200511</v>
      </c>
      <c r="O41" s="139" t="str">
        <f>'ACP_Agri_9(i)'!E41+'ACP_Agri_9(ii)'!E41+'ACP_Agri_9(ii)'!J41</f>
        <v>1099498</v>
      </c>
      <c r="P41" s="139" t="str">
        <f>'ACP_Agri_9(i)'!F41+'ACP_Agri_9(ii)'!F41+'ACP_Agri_9(ii)'!K41</f>
        <v>1934598</v>
      </c>
      <c r="Q41" s="137" t="str">
        <f t="shared" si="3"/>
        <v>87.9</v>
      </c>
      <c r="R41" s="96"/>
      <c r="S41" s="96"/>
    </row>
    <row r="42" ht="13.5" customHeight="1">
      <c r="A42" s="82"/>
      <c r="B42" s="88" t="s">
        <v>45</v>
      </c>
      <c r="C42" s="139" t="str">
        <f t="shared" ref="C42:F42" si="9">C41+C18</f>
        <v>66025</v>
      </c>
      <c r="D42" s="139" t="str">
        <f t="shared" si="9"/>
        <v>465239</v>
      </c>
      <c r="E42" s="139" t="str">
        <f t="shared" si="9"/>
        <v>3280</v>
      </c>
      <c r="F42" s="139" t="str">
        <f t="shared" si="9"/>
        <v>86466</v>
      </c>
      <c r="G42" s="137" t="str">
        <f t="shared" si="1"/>
        <v>18.6</v>
      </c>
      <c r="H42" s="139" t="str">
        <f t="shared" ref="H42:K42" si="10">H41+H18</f>
        <v>97118</v>
      </c>
      <c r="I42" s="139" t="str">
        <f t="shared" si="10"/>
        <v>588895</v>
      </c>
      <c r="J42" s="139" t="str">
        <f t="shared" si="10"/>
        <v>36432</v>
      </c>
      <c r="K42" s="139" t="str">
        <f t="shared" si="10"/>
        <v>762554</v>
      </c>
      <c r="L42" s="144" t="str">
        <f t="shared" si="11"/>
        <v>129.5</v>
      </c>
      <c r="M42" s="139" t="str">
        <f>'ACP_Agri_9(i)'!C42+'ACP_Agri_9(ii)'!C42+'ACP_Agri_9(ii)'!H42</f>
        <v>4470199</v>
      </c>
      <c r="N42" s="139" t="str">
        <f>'ACP_Agri_9(i)'!D42+'ACP_Agri_9(ii)'!D42+'ACP_Agri_9(ii)'!I42</f>
        <v>11276827</v>
      </c>
      <c r="O42" s="139" t="str">
        <f>'ACP_Agri_9(i)'!E42+'ACP_Agri_9(ii)'!E42+'ACP_Agri_9(ii)'!J42</f>
        <v>2779498</v>
      </c>
      <c r="P42" s="139" t="str">
        <f>'ACP_Agri_9(i)'!F42+'ACP_Agri_9(ii)'!F42+'ACP_Agri_9(ii)'!K42</f>
        <v>5223306</v>
      </c>
      <c r="Q42" s="144" t="str">
        <f t="shared" si="3"/>
        <v>46.3</v>
      </c>
      <c r="R42" s="96"/>
      <c r="S42" s="96"/>
    </row>
    <row r="43" ht="13.5" customHeight="1">
      <c r="A43" s="134">
        <v>35.0</v>
      </c>
      <c r="B43" s="86" t="s">
        <v>46</v>
      </c>
      <c r="C43" s="135">
        <v>3104.0</v>
      </c>
      <c r="D43" s="135">
        <v>25926.0</v>
      </c>
      <c r="E43" s="135">
        <v>61.0</v>
      </c>
      <c r="F43" s="135">
        <v>4168.960000000001</v>
      </c>
      <c r="G43" s="137" t="str">
        <f t="shared" si="1"/>
        <v>16.1</v>
      </c>
      <c r="H43" s="135">
        <v>6710.0</v>
      </c>
      <c r="I43" s="135">
        <v>39346.0</v>
      </c>
      <c r="J43" s="135">
        <v>33.0</v>
      </c>
      <c r="K43" s="135">
        <v>114.2</v>
      </c>
      <c r="L43" s="137" t="str">
        <f t="shared" si="11"/>
        <v>0.3</v>
      </c>
      <c r="M43" s="135" t="str">
        <f>'ACP_Agri_9(i)'!C43+'ACP_Agri_9(ii)'!C43+'ACP_Agri_9(ii)'!H43</f>
        <v>509047</v>
      </c>
      <c r="N43" s="135" t="str">
        <f>'ACP_Agri_9(i)'!D43+'ACP_Agri_9(ii)'!D43+'ACP_Agri_9(ii)'!I43</f>
        <v>1073229</v>
      </c>
      <c r="O43" s="135" t="str">
        <f>'ACP_Agri_9(i)'!E43+'ACP_Agri_9(ii)'!E43+'ACP_Agri_9(ii)'!J43</f>
        <v>102973</v>
      </c>
      <c r="P43" s="135" t="str">
        <f>'ACP_Agri_9(i)'!F43+'ACP_Agri_9(ii)'!F43+'ACP_Agri_9(ii)'!K43</f>
        <v>137667</v>
      </c>
      <c r="Q43" s="137" t="str">
        <f t="shared" si="3"/>
        <v>12.8</v>
      </c>
      <c r="R43" s="93"/>
      <c r="S43" s="93"/>
    </row>
    <row r="44" ht="13.5" customHeight="1">
      <c r="A44" s="134">
        <v>36.0</v>
      </c>
      <c r="B44" s="86" t="s">
        <v>47</v>
      </c>
      <c r="C44" s="135">
        <v>4078.0</v>
      </c>
      <c r="D44" s="135">
        <v>23661.0</v>
      </c>
      <c r="E44" s="135">
        <v>26.0</v>
      </c>
      <c r="F44" s="135">
        <v>3113.2300000000005</v>
      </c>
      <c r="G44" s="137" t="str">
        <f t="shared" si="1"/>
        <v>13.2</v>
      </c>
      <c r="H44" s="135">
        <v>4643.0</v>
      </c>
      <c r="I44" s="135">
        <v>28137.0</v>
      </c>
      <c r="J44" s="135">
        <v>18.0</v>
      </c>
      <c r="K44" s="135">
        <v>174.25</v>
      </c>
      <c r="L44" s="137" t="str">
        <f t="shared" si="11"/>
        <v>0.6</v>
      </c>
      <c r="M44" s="135" t="str">
        <f>'ACP_Agri_9(i)'!C44+'ACP_Agri_9(ii)'!C44+'ACP_Agri_9(ii)'!H44</f>
        <v>355453</v>
      </c>
      <c r="N44" s="135" t="str">
        <f>'ACP_Agri_9(i)'!D44+'ACP_Agri_9(ii)'!D44+'ACP_Agri_9(ii)'!I44</f>
        <v>717796</v>
      </c>
      <c r="O44" s="135" t="str">
        <f>'ACP_Agri_9(i)'!E44+'ACP_Agri_9(ii)'!E44+'ACP_Agri_9(ii)'!J44</f>
        <v>277970</v>
      </c>
      <c r="P44" s="135" t="str">
        <f>'ACP_Agri_9(i)'!F44+'ACP_Agri_9(ii)'!F44+'ACP_Agri_9(ii)'!K44</f>
        <v>419656</v>
      </c>
      <c r="Q44" s="137" t="str">
        <f t="shared" si="3"/>
        <v>58.5</v>
      </c>
      <c r="R44" s="93"/>
      <c r="S44" s="93"/>
    </row>
    <row r="45" ht="13.5" customHeight="1">
      <c r="A45" s="82"/>
      <c r="B45" s="88" t="s">
        <v>48</v>
      </c>
      <c r="C45" s="139" t="str">
        <f t="shared" ref="C45:F45" si="12">SUM(C43:C44)</f>
        <v>7182</v>
      </c>
      <c r="D45" s="139" t="str">
        <f t="shared" si="12"/>
        <v>49587</v>
      </c>
      <c r="E45" s="139" t="str">
        <f t="shared" si="12"/>
        <v>87</v>
      </c>
      <c r="F45" s="139" t="str">
        <f t="shared" si="12"/>
        <v>7282</v>
      </c>
      <c r="G45" s="137" t="str">
        <f t="shared" si="1"/>
        <v>14.7</v>
      </c>
      <c r="H45" s="139" t="str">
        <f t="shared" ref="H45:K45" si="13">SUM(H43:H44)</f>
        <v>11353</v>
      </c>
      <c r="I45" s="139" t="str">
        <f t="shared" si="13"/>
        <v>67483</v>
      </c>
      <c r="J45" s="139" t="str">
        <f t="shared" si="13"/>
        <v>51</v>
      </c>
      <c r="K45" s="139" t="str">
        <f t="shared" si="13"/>
        <v>288</v>
      </c>
      <c r="L45" s="144" t="str">
        <f t="shared" si="11"/>
        <v>0.4</v>
      </c>
      <c r="M45" s="135" t="str">
        <f>'ACP_Agri_9(i)'!C45+'ACP_Agri_9(ii)'!C45+'ACP_Agri_9(ii)'!H45</f>
        <v>864500</v>
      </c>
      <c r="N45" s="135" t="str">
        <f>'ACP_Agri_9(i)'!D45+'ACP_Agri_9(ii)'!D45+'ACP_Agri_9(ii)'!I45</f>
        <v>1791025</v>
      </c>
      <c r="O45" s="135" t="str">
        <f>'ACP_Agri_9(i)'!E45+'ACP_Agri_9(ii)'!E45+'ACP_Agri_9(ii)'!J45</f>
        <v>380943</v>
      </c>
      <c r="P45" s="135" t="str">
        <f>'ACP_Agri_9(i)'!F45+'ACP_Agri_9(ii)'!F45+'ACP_Agri_9(ii)'!K45</f>
        <v>557323</v>
      </c>
      <c r="Q45" s="137" t="str">
        <f t="shared" si="3"/>
        <v>31.1</v>
      </c>
      <c r="R45" s="96"/>
      <c r="S45" s="96"/>
    </row>
    <row r="46" ht="12.75" customHeight="1">
      <c r="A46" s="134">
        <v>37.0</v>
      </c>
      <c r="B46" s="86" t="s">
        <v>49</v>
      </c>
      <c r="C46" s="135">
        <v>1523.0</v>
      </c>
      <c r="D46" s="135">
        <v>6948.0</v>
      </c>
      <c r="E46" s="135">
        <v>0.0</v>
      </c>
      <c r="F46" s="135">
        <v>0.0</v>
      </c>
      <c r="G46" s="137" t="str">
        <f t="shared" si="1"/>
        <v>0.0</v>
      </c>
      <c r="H46" s="135">
        <v>5562.0</v>
      </c>
      <c r="I46" s="135">
        <v>32426.0</v>
      </c>
      <c r="J46" s="135">
        <v>0.0</v>
      </c>
      <c r="K46" s="135">
        <v>0.0</v>
      </c>
      <c r="L46" s="137" t="str">
        <f t="shared" si="11"/>
        <v>0.0</v>
      </c>
      <c r="M46" s="135" t="str">
        <f>'ACP_Agri_9(i)'!C46+'ACP_Agri_9(ii)'!C46+'ACP_Agri_9(ii)'!H46</f>
        <v>1872481</v>
      </c>
      <c r="N46" s="135" t="str">
        <f>'ACP_Agri_9(i)'!D46+'ACP_Agri_9(ii)'!D46+'ACP_Agri_9(ii)'!I46</f>
        <v>3250646</v>
      </c>
      <c r="O46" s="135" t="str">
        <f>'ACP_Agri_9(i)'!E46+'ACP_Agri_9(ii)'!E46+'ACP_Agri_9(ii)'!J46</f>
        <v>2163065</v>
      </c>
      <c r="P46" s="135" t="str">
        <f>'ACP_Agri_9(i)'!F46+'ACP_Agri_9(ii)'!F46+'ACP_Agri_9(ii)'!K46</f>
        <v>1577510</v>
      </c>
      <c r="Q46" s="137" t="str">
        <f t="shared" si="3"/>
        <v>48.5</v>
      </c>
      <c r="R46" s="93"/>
      <c r="S46" s="93"/>
    </row>
    <row r="47" ht="13.5" customHeight="1">
      <c r="A47" s="82"/>
      <c r="B47" s="88" t="s">
        <v>50</v>
      </c>
      <c r="C47" s="139" t="str">
        <f t="shared" ref="C47:F47" si="14">C46</f>
        <v>1523</v>
      </c>
      <c r="D47" s="139" t="str">
        <f t="shared" si="14"/>
        <v>6948</v>
      </c>
      <c r="E47" s="139" t="str">
        <f t="shared" si="14"/>
        <v>0</v>
      </c>
      <c r="F47" s="139" t="str">
        <f t="shared" si="14"/>
        <v>0</v>
      </c>
      <c r="G47" s="137" t="str">
        <f t="shared" si="1"/>
        <v>0.0</v>
      </c>
      <c r="H47" s="139" t="str">
        <f t="shared" ref="H47:K47" si="15">H46</f>
        <v>5562</v>
      </c>
      <c r="I47" s="139" t="str">
        <f t="shared" si="15"/>
        <v>32426</v>
      </c>
      <c r="J47" s="139" t="str">
        <f t="shared" si="15"/>
        <v>0</v>
      </c>
      <c r="K47" s="139" t="str">
        <f t="shared" si="15"/>
        <v>0</v>
      </c>
      <c r="L47" s="144" t="str">
        <f t="shared" si="11"/>
        <v>0.0</v>
      </c>
      <c r="M47" s="135" t="str">
        <f>'ACP_Agri_9(i)'!C47+'ACP_Agri_9(ii)'!C47+'ACP_Agri_9(ii)'!H47</f>
        <v>1872481</v>
      </c>
      <c r="N47" s="135" t="str">
        <f>'ACP_Agri_9(i)'!D47+'ACP_Agri_9(ii)'!D47+'ACP_Agri_9(ii)'!I47</f>
        <v>3250646</v>
      </c>
      <c r="O47" s="135" t="str">
        <f>'ACP_Agri_9(i)'!E47+'ACP_Agri_9(ii)'!E47+'ACP_Agri_9(ii)'!J47</f>
        <v>2163065</v>
      </c>
      <c r="P47" s="135" t="str">
        <f>'ACP_Agri_9(i)'!F47+'ACP_Agri_9(ii)'!F47+'ACP_Agri_9(ii)'!K47</f>
        <v>1577510</v>
      </c>
      <c r="Q47" s="137" t="str">
        <f t="shared" si="3"/>
        <v>48.5</v>
      </c>
      <c r="R47" s="96"/>
      <c r="S47" s="96"/>
    </row>
    <row r="48" ht="13.5" customHeight="1">
      <c r="A48" s="134">
        <v>38.0</v>
      </c>
      <c r="B48" s="86" t="s">
        <v>51</v>
      </c>
      <c r="C48" s="135">
        <v>927.0</v>
      </c>
      <c r="D48" s="135">
        <v>5854.0</v>
      </c>
      <c r="E48" s="135">
        <v>8.0</v>
      </c>
      <c r="F48" s="135">
        <v>786.5</v>
      </c>
      <c r="G48" s="137" t="str">
        <f t="shared" si="1"/>
        <v>13.4</v>
      </c>
      <c r="H48" s="135">
        <v>1214.0</v>
      </c>
      <c r="I48" s="135">
        <v>7461.0</v>
      </c>
      <c r="J48" s="135">
        <v>812.0</v>
      </c>
      <c r="K48" s="135">
        <v>13600.409999999996</v>
      </c>
      <c r="L48" s="137" t="str">
        <f t="shared" si="11"/>
        <v>182.3</v>
      </c>
      <c r="M48" s="135" t="str">
        <f>'ACP_Agri_9(i)'!C48+'ACP_Agri_9(ii)'!C48+'ACP_Agri_9(ii)'!H48</f>
        <v>19803</v>
      </c>
      <c r="N48" s="135" t="str">
        <f>'ACP_Agri_9(i)'!D48+'ACP_Agri_9(ii)'!D48+'ACP_Agri_9(ii)'!I48</f>
        <v>45223</v>
      </c>
      <c r="O48" s="135" t="str">
        <f>'ACP_Agri_9(i)'!E48+'ACP_Agri_9(ii)'!E48+'ACP_Agri_9(ii)'!J48</f>
        <v>11688</v>
      </c>
      <c r="P48" s="135" t="str">
        <f>'ACP_Agri_9(i)'!F48+'ACP_Agri_9(ii)'!F48+'ACP_Agri_9(ii)'!K48</f>
        <v>60277</v>
      </c>
      <c r="Q48" s="137" t="str">
        <f t="shared" si="3"/>
        <v>133.3</v>
      </c>
      <c r="R48" s="93"/>
      <c r="S48" s="93"/>
    </row>
    <row r="49" ht="13.5" customHeight="1">
      <c r="A49" s="134">
        <v>39.0</v>
      </c>
      <c r="B49" s="86" t="s">
        <v>52</v>
      </c>
      <c r="C49" s="135">
        <v>535.0</v>
      </c>
      <c r="D49" s="135">
        <v>3737.0</v>
      </c>
      <c r="E49" s="135">
        <v>0.0</v>
      </c>
      <c r="F49" s="135">
        <v>0.0</v>
      </c>
      <c r="G49" s="137" t="str">
        <f t="shared" si="1"/>
        <v>0.0</v>
      </c>
      <c r="H49" s="135">
        <v>646.0</v>
      </c>
      <c r="I49" s="135">
        <v>4031.0</v>
      </c>
      <c r="J49" s="135">
        <v>0.0</v>
      </c>
      <c r="K49" s="135">
        <v>0.0</v>
      </c>
      <c r="L49" s="137" t="str">
        <f t="shared" si="11"/>
        <v>0.0</v>
      </c>
      <c r="M49" s="135" t="str">
        <f>'ACP_Agri_9(i)'!C49+'ACP_Agri_9(ii)'!C49+'ACP_Agri_9(ii)'!H49</f>
        <v>8980</v>
      </c>
      <c r="N49" s="135" t="str">
        <f>'ACP_Agri_9(i)'!D49+'ACP_Agri_9(ii)'!D49+'ACP_Agri_9(ii)'!I49</f>
        <v>20347</v>
      </c>
      <c r="O49" s="135" t="str">
        <f>'ACP_Agri_9(i)'!E49+'ACP_Agri_9(ii)'!E49+'ACP_Agri_9(ii)'!J49</f>
        <v>7242</v>
      </c>
      <c r="P49" s="135" t="str">
        <f>'ACP_Agri_9(i)'!F49+'ACP_Agri_9(ii)'!F49+'ACP_Agri_9(ii)'!K49</f>
        <v>4910</v>
      </c>
      <c r="Q49" s="137" t="str">
        <f t="shared" si="3"/>
        <v>24.1</v>
      </c>
      <c r="R49" s="93"/>
      <c r="S49" s="93"/>
    </row>
    <row r="50" ht="13.5" customHeight="1">
      <c r="A50" s="134">
        <v>40.0</v>
      </c>
      <c r="B50" s="86" t="s">
        <v>53</v>
      </c>
      <c r="C50" s="135">
        <v>144.0</v>
      </c>
      <c r="D50" s="135">
        <v>831.0</v>
      </c>
      <c r="E50" s="135">
        <v>0.0</v>
      </c>
      <c r="F50" s="135">
        <v>0.0</v>
      </c>
      <c r="G50" s="137" t="str">
        <f t="shared" si="1"/>
        <v>0.0</v>
      </c>
      <c r="H50" s="135">
        <v>121.0</v>
      </c>
      <c r="I50" s="135">
        <v>545.0</v>
      </c>
      <c r="J50" s="135">
        <v>0.0</v>
      </c>
      <c r="K50" s="135">
        <v>0.0</v>
      </c>
      <c r="L50" s="137" t="str">
        <f t="shared" si="11"/>
        <v>0.0</v>
      </c>
      <c r="M50" s="135" t="str">
        <f>'ACP_Agri_9(i)'!C50+'ACP_Agri_9(ii)'!C50+'ACP_Agri_9(ii)'!H50</f>
        <v>3626</v>
      </c>
      <c r="N50" s="135" t="str">
        <f>'ACP_Agri_9(i)'!D50+'ACP_Agri_9(ii)'!D50+'ACP_Agri_9(ii)'!I50</f>
        <v>5352</v>
      </c>
      <c r="O50" s="135" t="str">
        <f>'ACP_Agri_9(i)'!E50+'ACP_Agri_9(ii)'!E50+'ACP_Agri_9(ii)'!J50</f>
        <v>83838</v>
      </c>
      <c r="P50" s="135" t="str">
        <f>'ACP_Agri_9(i)'!F50+'ACP_Agri_9(ii)'!F50+'ACP_Agri_9(ii)'!K50</f>
        <v>41193</v>
      </c>
      <c r="Q50" s="137" t="str">
        <f t="shared" si="3"/>
        <v>769.7</v>
      </c>
      <c r="R50" s="93"/>
      <c r="S50" s="93"/>
    </row>
    <row r="51" ht="13.5" customHeight="1">
      <c r="A51" s="134">
        <v>41.0</v>
      </c>
      <c r="B51" s="86" t="s">
        <v>54</v>
      </c>
      <c r="C51" s="135">
        <v>303.0</v>
      </c>
      <c r="D51" s="135">
        <v>1592.0</v>
      </c>
      <c r="E51" s="135">
        <v>0.0</v>
      </c>
      <c r="F51" s="135">
        <v>0.0</v>
      </c>
      <c r="G51" s="137" t="str">
        <f t="shared" si="1"/>
        <v>0.0</v>
      </c>
      <c r="H51" s="135">
        <v>172.0</v>
      </c>
      <c r="I51" s="135">
        <v>1018.0</v>
      </c>
      <c r="J51" s="135">
        <v>0.0</v>
      </c>
      <c r="K51" s="135">
        <v>0.0</v>
      </c>
      <c r="L51" s="137" t="str">
        <f t="shared" si="11"/>
        <v>0.0</v>
      </c>
      <c r="M51" s="135" t="str">
        <f>'ACP_Agri_9(i)'!C51+'ACP_Agri_9(ii)'!C51+'ACP_Agri_9(ii)'!H51</f>
        <v>24091</v>
      </c>
      <c r="N51" s="135" t="str">
        <f>'ACP_Agri_9(i)'!D51+'ACP_Agri_9(ii)'!D51+'ACP_Agri_9(ii)'!I51</f>
        <v>48835</v>
      </c>
      <c r="O51" s="135" t="str">
        <f>'ACP_Agri_9(i)'!E51+'ACP_Agri_9(ii)'!E51+'ACP_Agri_9(ii)'!J51</f>
        <v>66973</v>
      </c>
      <c r="P51" s="135" t="str">
        <f>'ACP_Agri_9(i)'!F51+'ACP_Agri_9(ii)'!F51+'ACP_Agri_9(ii)'!K51</f>
        <v>23482</v>
      </c>
      <c r="Q51" s="137" t="str">
        <f t="shared" si="3"/>
        <v>48.1</v>
      </c>
      <c r="R51" s="93"/>
      <c r="S51" s="93"/>
    </row>
    <row r="52" ht="13.5" customHeight="1">
      <c r="A52" s="134">
        <v>42.0</v>
      </c>
      <c r="B52" s="86" t="s">
        <v>55</v>
      </c>
      <c r="C52" s="145">
        <v>317.0</v>
      </c>
      <c r="D52" s="145">
        <v>1947.0</v>
      </c>
      <c r="E52" s="145">
        <v>0.0</v>
      </c>
      <c r="F52" s="145">
        <v>0.0</v>
      </c>
      <c r="G52" s="137" t="str">
        <f t="shared" si="1"/>
        <v>0.0</v>
      </c>
      <c r="H52" s="145">
        <v>384.0</v>
      </c>
      <c r="I52" s="145">
        <v>2630.0</v>
      </c>
      <c r="J52" s="145">
        <v>0.0</v>
      </c>
      <c r="K52" s="145">
        <v>0.0</v>
      </c>
      <c r="L52" s="146" t="str">
        <f t="shared" si="11"/>
        <v>0.0</v>
      </c>
      <c r="M52" s="145" t="str">
        <f>'ACP_Agri_9(i)'!C52+'ACP_Agri_9(ii)'!C52+'ACP_Agri_9(ii)'!H52</f>
        <v>4793</v>
      </c>
      <c r="N52" s="145" t="str">
        <f>'ACP_Agri_9(i)'!D52+'ACP_Agri_9(ii)'!D52+'ACP_Agri_9(ii)'!I52</f>
        <v>12613</v>
      </c>
      <c r="O52" s="145" t="str">
        <f>'ACP_Agri_9(i)'!E52+'ACP_Agri_9(ii)'!E52+'ACP_Agri_9(ii)'!J52</f>
        <v>64941</v>
      </c>
      <c r="P52" s="145" t="str">
        <f>'ACP_Agri_9(i)'!F52+'ACP_Agri_9(ii)'!F52+'ACP_Agri_9(ii)'!K52</f>
        <v>29189</v>
      </c>
      <c r="Q52" s="137" t="str">
        <f t="shared" si="3"/>
        <v>231.4</v>
      </c>
      <c r="R52" s="93"/>
      <c r="S52" s="93"/>
    </row>
    <row r="53" ht="13.5" customHeight="1">
      <c r="A53" s="134">
        <v>43.0</v>
      </c>
      <c r="B53" s="147" t="s">
        <v>56</v>
      </c>
      <c r="C53" s="135">
        <v>156.0</v>
      </c>
      <c r="D53" s="135">
        <v>1282.0</v>
      </c>
      <c r="E53" s="135">
        <v>36.0</v>
      </c>
      <c r="F53" s="135">
        <v>16.15</v>
      </c>
      <c r="G53" s="137" t="str">
        <f t="shared" si="1"/>
        <v>1.3</v>
      </c>
      <c r="H53" s="135">
        <v>319.0</v>
      </c>
      <c r="I53" s="135">
        <v>2226.0</v>
      </c>
      <c r="J53" s="135">
        <v>602.0</v>
      </c>
      <c r="K53" s="135">
        <v>274.59999999999997</v>
      </c>
      <c r="L53" s="137" t="str">
        <f t="shared" si="11"/>
        <v>12.3</v>
      </c>
      <c r="M53" s="135" t="str">
        <f>'ACP_Agri_9(i)'!C53+'ACP_Agri_9(ii)'!C53+'ACP_Agri_9(ii)'!H53</f>
        <v>2533</v>
      </c>
      <c r="N53" s="135" t="str">
        <f>'ACP_Agri_9(i)'!D53+'ACP_Agri_9(ii)'!D53+'ACP_Agri_9(ii)'!I53</f>
        <v>7658</v>
      </c>
      <c r="O53" s="135" t="str">
        <f>'ACP_Agri_9(i)'!E53+'ACP_Agri_9(ii)'!E53+'ACP_Agri_9(ii)'!J53</f>
        <v>24378</v>
      </c>
      <c r="P53" s="135" t="str">
        <f>'ACP_Agri_9(i)'!F53+'ACP_Agri_9(ii)'!F53+'ACP_Agri_9(ii)'!K53</f>
        <v>11241</v>
      </c>
      <c r="Q53" s="137" t="str">
        <f t="shared" si="3"/>
        <v>146.8</v>
      </c>
      <c r="R53" s="93"/>
      <c r="S53" s="93"/>
    </row>
    <row r="54" ht="13.5" customHeight="1">
      <c r="A54" s="134">
        <v>44.0</v>
      </c>
      <c r="B54" s="148" t="s">
        <v>57</v>
      </c>
      <c r="C54" s="149">
        <v>140.0</v>
      </c>
      <c r="D54" s="149">
        <v>1150.0</v>
      </c>
      <c r="E54" s="149">
        <v>0.0</v>
      </c>
      <c r="F54" s="149">
        <v>0.0</v>
      </c>
      <c r="G54" s="137" t="str">
        <f t="shared" si="1"/>
        <v>0.0</v>
      </c>
      <c r="H54" s="149">
        <v>245.0</v>
      </c>
      <c r="I54" s="149">
        <v>2009.0</v>
      </c>
      <c r="J54" s="149">
        <v>0.0</v>
      </c>
      <c r="K54" s="149">
        <v>0.0</v>
      </c>
      <c r="L54" s="149">
        <v>0.0</v>
      </c>
      <c r="M54" s="149">
        <v>1993.0</v>
      </c>
      <c r="N54" s="149">
        <v>6134.0</v>
      </c>
      <c r="O54" s="149">
        <v>0.0</v>
      </c>
      <c r="P54" s="149">
        <v>0.0</v>
      </c>
      <c r="Q54" s="137" t="str">
        <f t="shared" si="3"/>
        <v>0.0</v>
      </c>
      <c r="R54" s="93"/>
      <c r="S54" s="93"/>
    </row>
    <row r="55" ht="13.5" customHeight="1">
      <c r="A55" s="134"/>
      <c r="B55" s="147" t="s">
        <v>58</v>
      </c>
      <c r="C55" s="135">
        <v>134.0</v>
      </c>
      <c r="D55" s="135">
        <v>1433.0</v>
      </c>
      <c r="E55" s="135">
        <v>0.0</v>
      </c>
      <c r="F55" s="135">
        <v>0.0</v>
      </c>
      <c r="G55" s="137" t="str">
        <f t="shared" si="1"/>
        <v>0.0</v>
      </c>
      <c r="H55" s="135">
        <v>354.0</v>
      </c>
      <c r="I55" s="135">
        <v>2576.0</v>
      </c>
      <c r="J55" s="135">
        <v>0.0</v>
      </c>
      <c r="K55" s="135">
        <v>0.0</v>
      </c>
      <c r="L55" s="137" t="str">
        <f t="shared" ref="L55:L57" si="18">K55*100/I55</f>
        <v>0.0</v>
      </c>
      <c r="M55" s="135" t="str">
        <f>'ACP_Agri_9(i)'!C54+'ACP_Agri_9(ii)'!C55+'ACP_Agri_9(ii)'!H55</f>
        <v>2095</v>
      </c>
      <c r="N55" s="135" t="str">
        <f>'ACP_Agri_9(i)'!D54+'ACP_Agri_9(ii)'!D55+'ACP_Agri_9(ii)'!I55</f>
        <v>6984</v>
      </c>
      <c r="O55" s="135" t="str">
        <f>'ACP_Agri_9(i)'!E54+'ACP_Agri_9(ii)'!E55+'ACP_Agri_9(ii)'!J55</f>
        <v>18154</v>
      </c>
      <c r="P55" s="135" t="str">
        <f>'ACP_Agri_9(i)'!F54+'ACP_Agri_9(ii)'!F55+'ACP_Agri_9(ii)'!K55</f>
        <v>9929</v>
      </c>
      <c r="Q55" s="137" t="str">
        <f t="shared" si="3"/>
        <v>142.2</v>
      </c>
      <c r="R55" s="93"/>
      <c r="S55" s="93"/>
    </row>
    <row r="56" ht="13.5" customHeight="1">
      <c r="A56" s="82"/>
      <c r="B56" s="150" t="s">
        <v>59</v>
      </c>
      <c r="C56" s="139" t="str">
        <f t="shared" ref="C56:F56" si="16">SUM(C48:C55)</f>
        <v>2656</v>
      </c>
      <c r="D56" s="139" t="str">
        <f t="shared" si="16"/>
        <v>17826</v>
      </c>
      <c r="E56" s="139" t="str">
        <f t="shared" si="16"/>
        <v>44</v>
      </c>
      <c r="F56" s="139" t="str">
        <f t="shared" si="16"/>
        <v>803</v>
      </c>
      <c r="G56" s="137" t="str">
        <f t="shared" si="1"/>
        <v>4.5</v>
      </c>
      <c r="H56" s="139" t="str">
        <f t="shared" ref="H56:K56" si="17">SUM(H48:H55)</f>
        <v>3455</v>
      </c>
      <c r="I56" s="139" t="str">
        <f t="shared" si="17"/>
        <v>22496</v>
      </c>
      <c r="J56" s="139" t="str">
        <f t="shared" si="17"/>
        <v>1414</v>
      </c>
      <c r="K56" s="139" t="str">
        <f t="shared" si="17"/>
        <v>13875</v>
      </c>
      <c r="L56" s="144" t="str">
        <f t="shared" si="18"/>
        <v>61.7</v>
      </c>
      <c r="M56" s="135" t="str">
        <f>'ACP_Agri_9(i)'!C56+'ACP_Agri_9(ii)'!C56+'ACP_Agri_9(ii)'!H56</f>
        <v>73094</v>
      </c>
      <c r="N56" s="135" t="str">
        <f>'ACP_Agri_9(i)'!D56+'ACP_Agri_9(ii)'!D56+'ACP_Agri_9(ii)'!I56</f>
        <v>157601</v>
      </c>
      <c r="O56" s="135" t="str">
        <f>'ACP_Agri_9(i)'!E56+'ACP_Agri_9(ii)'!E56+'ACP_Agri_9(ii)'!J56</f>
        <v>309604</v>
      </c>
      <c r="P56" s="135" t="str">
        <f>'ACP_Agri_9(i)'!F56+'ACP_Agri_9(ii)'!F56+'ACP_Agri_9(ii)'!K56</f>
        <v>194271</v>
      </c>
      <c r="Q56" s="137" t="str">
        <f t="shared" si="3"/>
        <v>123.3</v>
      </c>
      <c r="R56" s="96"/>
      <c r="S56" s="96"/>
    </row>
    <row r="57" ht="13.5" customHeight="1">
      <c r="A57" s="88"/>
      <c r="B57" s="88" t="s">
        <v>8</v>
      </c>
      <c r="C57" s="151" t="str">
        <f t="shared" ref="C57:F57" si="19">C56+C47+C45+C42</f>
        <v>77386</v>
      </c>
      <c r="D57" s="151" t="str">
        <f t="shared" si="19"/>
        <v>539600</v>
      </c>
      <c r="E57" s="151" t="str">
        <f t="shared" si="19"/>
        <v>3411</v>
      </c>
      <c r="F57" s="151" t="str">
        <f t="shared" si="19"/>
        <v>94551</v>
      </c>
      <c r="G57" s="137" t="str">
        <f t="shared" si="1"/>
        <v>17.5</v>
      </c>
      <c r="H57" s="151" t="str">
        <f t="shared" ref="H57:K57" si="20">H56+H47+H45+H42</f>
        <v>117488</v>
      </c>
      <c r="I57" s="151" t="str">
        <f t="shared" si="20"/>
        <v>711300</v>
      </c>
      <c r="J57" s="151" t="str">
        <f t="shared" si="20"/>
        <v>37897</v>
      </c>
      <c r="K57" s="151" t="str">
        <f t="shared" si="20"/>
        <v>776718</v>
      </c>
      <c r="L57" s="152" t="str">
        <f t="shared" si="18"/>
        <v>109.2</v>
      </c>
      <c r="M57" s="153" t="str">
        <f>'ACP_Agri_9(i)'!C57+'ACP_Agri_9(ii)'!C57+'ACP_Agri_9(ii)'!H57</f>
        <v>7280274</v>
      </c>
      <c r="N57" s="153" t="str">
        <f>'ACP_Agri_9(i)'!D57+'ACP_Agri_9(ii)'!D57+'ACP_Agri_9(ii)'!I57</f>
        <v>16476099</v>
      </c>
      <c r="O57" s="153" t="str">
        <f>'ACP_Agri_9(i)'!E57+'ACP_Agri_9(ii)'!E57+'ACP_Agri_9(ii)'!J57</f>
        <v>5633110</v>
      </c>
      <c r="P57" s="153" t="str">
        <f>'ACP_Agri_9(i)'!F57+'ACP_Agri_9(ii)'!F57+'ACP_Agri_9(ii)'!K57</f>
        <v>7552411</v>
      </c>
      <c r="Q57" s="137" t="str">
        <f t="shared" si="3"/>
        <v>45.8</v>
      </c>
      <c r="R57" s="96"/>
      <c r="S57" s="96"/>
    </row>
    <row r="58" ht="13.5" customHeight="1">
      <c r="A58" s="94"/>
      <c r="B58" s="106"/>
      <c r="C58" s="93"/>
      <c r="D58" s="93"/>
      <c r="E58" s="93"/>
      <c r="F58" s="93"/>
      <c r="G58" s="141"/>
      <c r="H58" s="93"/>
      <c r="I58" s="93"/>
      <c r="J58" s="93"/>
      <c r="K58" s="93"/>
      <c r="L58" s="141"/>
      <c r="M58" s="93"/>
      <c r="N58" s="93"/>
      <c r="O58" s="93"/>
      <c r="P58" s="93"/>
      <c r="Q58" s="141"/>
      <c r="R58" s="93"/>
      <c r="S58" s="93"/>
    </row>
    <row r="59" ht="13.5" customHeight="1">
      <c r="A59" s="94"/>
      <c r="B59" s="106"/>
      <c r="C59" s="93"/>
      <c r="D59" s="93"/>
      <c r="E59" s="93"/>
      <c r="F59" s="93"/>
      <c r="G59" s="141"/>
      <c r="H59" s="93"/>
      <c r="I59" s="93"/>
      <c r="J59" s="93"/>
      <c r="K59" s="93"/>
      <c r="L59" s="141"/>
      <c r="M59" s="93"/>
      <c r="N59" s="93"/>
      <c r="O59" s="93"/>
      <c r="P59" s="93"/>
      <c r="Q59" s="141"/>
      <c r="R59" s="93"/>
      <c r="S59" s="93"/>
    </row>
    <row r="60" ht="13.5" customHeight="1">
      <c r="A60" s="94"/>
      <c r="B60" s="106"/>
      <c r="C60" s="93"/>
      <c r="D60" s="93"/>
      <c r="E60" s="93"/>
      <c r="F60" s="93"/>
      <c r="G60" s="141"/>
      <c r="H60" s="93"/>
      <c r="I60" s="93"/>
      <c r="J60" s="93"/>
      <c r="K60" s="93"/>
      <c r="L60" s="141"/>
      <c r="M60" s="93"/>
      <c r="N60" s="93"/>
      <c r="O60" s="93"/>
      <c r="P60" s="93"/>
      <c r="Q60" s="141"/>
      <c r="R60" s="93"/>
      <c r="S60" s="93"/>
    </row>
    <row r="61" ht="13.5" customHeight="1">
      <c r="A61" s="94"/>
      <c r="B61" s="106"/>
      <c r="C61" s="93"/>
      <c r="D61" s="93"/>
      <c r="E61" s="93"/>
      <c r="F61" s="93"/>
      <c r="G61" s="141"/>
      <c r="H61" s="93"/>
      <c r="I61" s="93"/>
      <c r="J61" s="93"/>
      <c r="K61" s="93"/>
      <c r="L61" s="141"/>
      <c r="M61" s="93"/>
      <c r="N61" s="93"/>
      <c r="O61" s="93"/>
      <c r="P61" s="93"/>
      <c r="Q61" s="141"/>
      <c r="R61" s="93"/>
      <c r="S61" s="93"/>
    </row>
    <row r="62" ht="13.5" customHeight="1">
      <c r="A62" s="94"/>
      <c r="B62" s="106"/>
      <c r="C62" s="93"/>
      <c r="D62" s="93"/>
      <c r="E62" s="93"/>
      <c r="F62" s="93"/>
      <c r="G62" s="141"/>
      <c r="H62" s="93"/>
      <c r="I62" s="93"/>
      <c r="J62" s="93"/>
      <c r="K62" s="93"/>
      <c r="L62" s="141"/>
      <c r="M62" s="93"/>
      <c r="N62" s="93"/>
      <c r="O62" s="93"/>
      <c r="P62" s="93"/>
      <c r="Q62" s="141"/>
      <c r="R62" s="93"/>
      <c r="S62" s="93"/>
    </row>
    <row r="63" ht="13.5" customHeight="1">
      <c r="A63" s="94"/>
      <c r="B63" s="106"/>
      <c r="C63" s="93"/>
      <c r="D63" s="93"/>
      <c r="E63" s="93"/>
      <c r="F63" s="93"/>
      <c r="G63" s="141"/>
      <c r="H63" s="93"/>
      <c r="I63" s="93"/>
      <c r="J63" s="93"/>
      <c r="K63" s="93"/>
      <c r="L63" s="141"/>
      <c r="M63" s="93"/>
      <c r="N63" s="93"/>
      <c r="O63" s="93"/>
      <c r="P63" s="93"/>
      <c r="Q63" s="141"/>
      <c r="R63" s="93"/>
      <c r="S63" s="93"/>
    </row>
    <row r="64" ht="13.5" customHeight="1">
      <c r="A64" s="94"/>
      <c r="B64" s="106"/>
      <c r="C64" s="93"/>
      <c r="D64" s="93"/>
      <c r="E64" s="93"/>
      <c r="F64" s="93"/>
      <c r="G64" s="141"/>
      <c r="H64" s="93"/>
      <c r="I64" s="93"/>
      <c r="J64" s="93"/>
      <c r="K64" s="93"/>
      <c r="L64" s="141"/>
      <c r="M64" s="93"/>
      <c r="N64" s="93"/>
      <c r="O64" s="93"/>
      <c r="P64" s="93"/>
      <c r="Q64" s="141"/>
      <c r="R64" s="93"/>
      <c r="S64" s="93"/>
    </row>
    <row r="65" ht="13.5" customHeight="1">
      <c r="A65" s="94"/>
      <c r="B65" s="106"/>
      <c r="C65" s="93"/>
      <c r="D65" s="93"/>
      <c r="E65" s="93"/>
      <c r="F65" s="93"/>
      <c r="G65" s="141"/>
      <c r="H65" s="93"/>
      <c r="I65" s="93"/>
      <c r="J65" s="93"/>
      <c r="K65" s="93"/>
      <c r="L65" s="141"/>
      <c r="M65" s="93"/>
      <c r="N65" s="93"/>
      <c r="O65" s="93"/>
      <c r="P65" s="93"/>
      <c r="Q65" s="141"/>
      <c r="R65" s="93"/>
      <c r="S65" s="93"/>
    </row>
    <row r="66" ht="13.5" customHeight="1">
      <c r="A66" s="94"/>
      <c r="B66" s="106"/>
      <c r="C66" s="93"/>
      <c r="D66" s="93"/>
      <c r="E66" s="93"/>
      <c r="F66" s="93"/>
      <c r="G66" s="141"/>
      <c r="H66" s="93"/>
      <c r="I66" s="93"/>
      <c r="J66" s="93"/>
      <c r="K66" s="93"/>
      <c r="L66" s="141"/>
      <c r="M66" s="93"/>
      <c r="N66" s="93"/>
      <c r="O66" s="93"/>
      <c r="P66" s="93"/>
      <c r="Q66" s="141"/>
      <c r="R66" s="93"/>
      <c r="S66" s="93"/>
    </row>
    <row r="67" ht="13.5" customHeight="1">
      <c r="A67" s="94"/>
      <c r="B67" s="106"/>
      <c r="C67" s="93"/>
      <c r="D67" s="93"/>
      <c r="E67" s="93"/>
      <c r="F67" s="93"/>
      <c r="G67" s="141"/>
      <c r="H67" s="93"/>
      <c r="I67" s="93"/>
      <c r="J67" s="93"/>
      <c r="K67" s="93"/>
      <c r="L67" s="141"/>
      <c r="M67" s="93"/>
      <c r="N67" s="93"/>
      <c r="O67" s="93"/>
      <c r="P67" s="93"/>
      <c r="Q67" s="141"/>
      <c r="R67" s="93"/>
      <c r="S67" s="93"/>
    </row>
    <row r="68" ht="13.5" customHeight="1">
      <c r="A68" s="94"/>
      <c r="B68" s="106"/>
      <c r="C68" s="93"/>
      <c r="D68" s="93"/>
      <c r="E68" s="93"/>
      <c r="F68" s="93"/>
      <c r="G68" s="141"/>
      <c r="H68" s="93"/>
      <c r="I68" s="93"/>
      <c r="J68" s="93"/>
      <c r="K68" s="93"/>
      <c r="L68" s="141"/>
      <c r="M68" s="93"/>
      <c r="N68" s="93"/>
      <c r="O68" s="93"/>
      <c r="P68" s="93"/>
      <c r="Q68" s="141"/>
      <c r="R68" s="93"/>
      <c r="S68" s="93"/>
    </row>
    <row r="69" ht="13.5" customHeight="1">
      <c r="A69" s="94"/>
      <c r="B69" s="106"/>
      <c r="C69" s="93"/>
      <c r="D69" s="93"/>
      <c r="E69" s="93"/>
      <c r="F69" s="93"/>
      <c r="G69" s="141"/>
      <c r="H69" s="93"/>
      <c r="I69" s="93"/>
      <c r="J69" s="93"/>
      <c r="K69" s="93"/>
      <c r="L69" s="141"/>
      <c r="M69" s="93"/>
      <c r="N69" s="93"/>
      <c r="O69" s="93"/>
      <c r="P69" s="93"/>
      <c r="Q69" s="141"/>
      <c r="R69" s="93"/>
      <c r="S69" s="93"/>
    </row>
    <row r="70" ht="13.5" customHeight="1">
      <c r="A70" s="94"/>
      <c r="B70" s="106"/>
      <c r="C70" s="93"/>
      <c r="D70" s="93"/>
      <c r="E70" s="93"/>
      <c r="F70" s="93"/>
      <c r="G70" s="141"/>
      <c r="H70" s="93"/>
      <c r="I70" s="93"/>
      <c r="J70" s="93"/>
      <c r="K70" s="93"/>
      <c r="L70" s="141"/>
      <c r="M70" s="93"/>
      <c r="N70" s="93"/>
      <c r="O70" s="93"/>
      <c r="P70" s="93"/>
      <c r="Q70" s="141"/>
      <c r="R70" s="93"/>
      <c r="S70" s="93"/>
    </row>
    <row r="71" ht="13.5" customHeight="1">
      <c r="A71" s="94"/>
      <c r="B71" s="106"/>
      <c r="C71" s="93"/>
      <c r="D71" s="93"/>
      <c r="E71" s="93"/>
      <c r="F71" s="93"/>
      <c r="G71" s="141"/>
      <c r="H71" s="93"/>
      <c r="I71" s="93"/>
      <c r="J71" s="93"/>
      <c r="K71" s="93"/>
      <c r="L71" s="141"/>
      <c r="M71" s="93"/>
      <c r="N71" s="93"/>
      <c r="O71" s="93"/>
      <c r="P71" s="93"/>
      <c r="Q71" s="141"/>
      <c r="R71" s="93"/>
      <c r="S71" s="93"/>
    </row>
    <row r="72" ht="13.5" customHeight="1">
      <c r="A72" s="94"/>
      <c r="B72" s="106"/>
      <c r="C72" s="93"/>
      <c r="D72" s="93"/>
      <c r="E72" s="93"/>
      <c r="F72" s="93"/>
      <c r="G72" s="141"/>
      <c r="H72" s="93"/>
      <c r="I72" s="93"/>
      <c r="J72" s="93"/>
      <c r="K72" s="93"/>
      <c r="L72" s="141"/>
      <c r="M72" s="93"/>
      <c r="N72" s="93"/>
      <c r="O72" s="93"/>
      <c r="P72" s="93"/>
      <c r="Q72" s="141"/>
      <c r="R72" s="93"/>
      <c r="S72" s="93"/>
    </row>
    <row r="73" ht="13.5" customHeight="1">
      <c r="A73" s="94"/>
      <c r="B73" s="106"/>
      <c r="C73" s="93"/>
      <c r="D73" s="93"/>
      <c r="E73" s="93"/>
      <c r="F73" s="93"/>
      <c r="G73" s="141"/>
      <c r="H73" s="93"/>
      <c r="I73" s="93"/>
      <c r="J73" s="93"/>
      <c r="K73" s="93"/>
      <c r="L73" s="141"/>
      <c r="M73" s="93"/>
      <c r="N73" s="93"/>
      <c r="O73" s="93"/>
      <c r="P73" s="93"/>
      <c r="Q73" s="141"/>
      <c r="R73" s="93"/>
      <c r="S73" s="93"/>
    </row>
    <row r="74" ht="13.5" customHeight="1">
      <c r="A74" s="94"/>
      <c r="B74" s="106"/>
      <c r="C74" s="93"/>
      <c r="D74" s="93"/>
      <c r="E74" s="93"/>
      <c r="F74" s="93"/>
      <c r="G74" s="141"/>
      <c r="H74" s="93"/>
      <c r="I74" s="93"/>
      <c r="J74" s="93"/>
      <c r="K74" s="93"/>
      <c r="L74" s="141"/>
      <c r="M74" s="93"/>
      <c r="N74" s="93"/>
      <c r="O74" s="93"/>
      <c r="P74" s="93"/>
      <c r="Q74" s="141"/>
      <c r="R74" s="93"/>
      <c r="S74" s="93"/>
    </row>
    <row r="75" ht="13.5" customHeight="1">
      <c r="A75" s="94"/>
      <c r="B75" s="106"/>
      <c r="C75" s="93"/>
      <c r="D75" s="93"/>
      <c r="E75" s="93"/>
      <c r="F75" s="93"/>
      <c r="G75" s="141"/>
      <c r="H75" s="93"/>
      <c r="I75" s="93"/>
      <c r="J75" s="93"/>
      <c r="K75" s="93"/>
      <c r="L75" s="141"/>
      <c r="M75" s="93"/>
      <c r="N75" s="93"/>
      <c r="O75" s="93"/>
      <c r="P75" s="93"/>
      <c r="Q75" s="141"/>
      <c r="R75" s="93"/>
      <c r="S75" s="93"/>
    </row>
    <row r="76" ht="13.5" customHeight="1">
      <c r="A76" s="94"/>
      <c r="B76" s="106"/>
      <c r="C76" s="93"/>
      <c r="D76" s="93"/>
      <c r="E76" s="93"/>
      <c r="F76" s="93"/>
      <c r="G76" s="141"/>
      <c r="H76" s="93"/>
      <c r="I76" s="93"/>
      <c r="J76" s="93"/>
      <c r="K76" s="93"/>
      <c r="L76" s="141"/>
      <c r="M76" s="93"/>
      <c r="N76" s="93"/>
      <c r="O76" s="93"/>
      <c r="P76" s="93"/>
      <c r="Q76" s="141"/>
      <c r="R76" s="93"/>
      <c r="S76" s="93"/>
    </row>
    <row r="77" ht="13.5" customHeight="1">
      <c r="A77" s="94"/>
      <c r="B77" s="106"/>
      <c r="C77" s="93"/>
      <c r="D77" s="93"/>
      <c r="E77" s="93"/>
      <c r="F77" s="93"/>
      <c r="G77" s="141"/>
      <c r="H77" s="93"/>
      <c r="I77" s="93"/>
      <c r="J77" s="93"/>
      <c r="K77" s="93"/>
      <c r="L77" s="141"/>
      <c r="M77" s="93"/>
      <c r="N77" s="93"/>
      <c r="O77" s="93"/>
      <c r="P77" s="93"/>
      <c r="Q77" s="141"/>
      <c r="R77" s="93"/>
      <c r="S77" s="93"/>
    </row>
    <row r="78" ht="13.5" customHeight="1">
      <c r="A78" s="94"/>
      <c r="B78" s="106"/>
      <c r="C78" s="93"/>
      <c r="D78" s="93"/>
      <c r="E78" s="93"/>
      <c r="F78" s="93"/>
      <c r="G78" s="141"/>
      <c r="H78" s="93"/>
      <c r="I78" s="93"/>
      <c r="J78" s="93"/>
      <c r="K78" s="93"/>
      <c r="L78" s="141"/>
      <c r="M78" s="93"/>
      <c r="N78" s="93"/>
      <c r="O78" s="93"/>
      <c r="P78" s="93"/>
      <c r="Q78" s="141"/>
      <c r="R78" s="93"/>
      <c r="S78" s="93"/>
    </row>
    <row r="79" ht="13.5" customHeight="1">
      <c r="A79" s="94"/>
      <c r="B79" s="106"/>
      <c r="C79" s="93"/>
      <c r="D79" s="93"/>
      <c r="E79" s="93"/>
      <c r="F79" s="93"/>
      <c r="G79" s="141"/>
      <c r="H79" s="93"/>
      <c r="I79" s="93"/>
      <c r="J79" s="93"/>
      <c r="K79" s="93"/>
      <c r="L79" s="141"/>
      <c r="M79" s="93"/>
      <c r="N79" s="93"/>
      <c r="O79" s="93"/>
      <c r="P79" s="93"/>
      <c r="Q79" s="141"/>
      <c r="R79" s="93"/>
      <c r="S79" s="93"/>
    </row>
    <row r="80" ht="13.5" customHeight="1">
      <c r="A80" s="94"/>
      <c r="B80" s="106"/>
      <c r="C80" s="93"/>
      <c r="D80" s="93"/>
      <c r="E80" s="93"/>
      <c r="F80" s="93"/>
      <c r="G80" s="141"/>
      <c r="H80" s="93"/>
      <c r="I80" s="93"/>
      <c r="J80" s="93"/>
      <c r="K80" s="93"/>
      <c r="L80" s="141"/>
      <c r="M80" s="93"/>
      <c r="N80" s="93"/>
      <c r="O80" s="93"/>
      <c r="P80" s="93"/>
      <c r="Q80" s="141"/>
      <c r="R80" s="93"/>
      <c r="S80" s="93"/>
    </row>
    <row r="81" ht="13.5" customHeight="1">
      <c r="A81" s="94"/>
      <c r="B81" s="106"/>
      <c r="C81" s="93"/>
      <c r="D81" s="93"/>
      <c r="E81" s="93"/>
      <c r="F81" s="93"/>
      <c r="G81" s="141"/>
      <c r="H81" s="93"/>
      <c r="I81" s="93"/>
      <c r="J81" s="93"/>
      <c r="K81" s="93"/>
      <c r="L81" s="141"/>
      <c r="M81" s="93"/>
      <c r="N81" s="93"/>
      <c r="O81" s="93"/>
      <c r="P81" s="93"/>
      <c r="Q81" s="141"/>
      <c r="R81" s="93"/>
      <c r="S81" s="93"/>
    </row>
    <row r="82" ht="13.5" customHeight="1">
      <c r="A82" s="94"/>
      <c r="B82" s="106"/>
      <c r="C82" s="93"/>
      <c r="D82" s="93"/>
      <c r="E82" s="93"/>
      <c r="F82" s="93"/>
      <c r="G82" s="141"/>
      <c r="H82" s="93"/>
      <c r="I82" s="93"/>
      <c r="J82" s="93"/>
      <c r="K82" s="93"/>
      <c r="L82" s="141"/>
      <c r="M82" s="93"/>
      <c r="N82" s="93"/>
      <c r="O82" s="93"/>
      <c r="P82" s="93"/>
      <c r="Q82" s="141"/>
      <c r="R82" s="93"/>
      <c r="S82" s="93"/>
    </row>
    <row r="83" ht="13.5" customHeight="1">
      <c r="A83" s="94"/>
      <c r="B83" s="106"/>
      <c r="C83" s="93"/>
      <c r="D83" s="93"/>
      <c r="E83" s="93"/>
      <c r="F83" s="93"/>
      <c r="G83" s="141"/>
      <c r="H83" s="93"/>
      <c r="I83" s="93"/>
      <c r="J83" s="93"/>
      <c r="K83" s="93"/>
      <c r="L83" s="141"/>
      <c r="M83" s="93"/>
      <c r="N83" s="93"/>
      <c r="O83" s="93"/>
      <c r="P83" s="93"/>
      <c r="Q83" s="141"/>
      <c r="R83" s="93"/>
      <c r="S83" s="93"/>
    </row>
    <row r="84" ht="13.5" customHeight="1">
      <c r="A84" s="94"/>
      <c r="B84" s="106"/>
      <c r="C84" s="93"/>
      <c r="D84" s="93"/>
      <c r="E84" s="93"/>
      <c r="F84" s="93"/>
      <c r="G84" s="141"/>
      <c r="H84" s="93"/>
      <c r="I84" s="93"/>
      <c r="J84" s="93"/>
      <c r="K84" s="93"/>
      <c r="L84" s="141"/>
      <c r="M84" s="93"/>
      <c r="N84" s="93"/>
      <c r="O84" s="93"/>
      <c r="P84" s="93"/>
      <c r="Q84" s="141"/>
      <c r="R84" s="93"/>
      <c r="S84" s="93"/>
    </row>
    <row r="85" ht="13.5" customHeight="1">
      <c r="A85" s="94"/>
      <c r="B85" s="106"/>
      <c r="C85" s="93"/>
      <c r="D85" s="93"/>
      <c r="E85" s="93"/>
      <c r="F85" s="93"/>
      <c r="G85" s="141"/>
      <c r="H85" s="93"/>
      <c r="I85" s="93"/>
      <c r="J85" s="93"/>
      <c r="K85" s="93"/>
      <c r="L85" s="141"/>
      <c r="M85" s="93"/>
      <c r="N85" s="93"/>
      <c r="O85" s="93"/>
      <c r="P85" s="93"/>
      <c r="Q85" s="141"/>
      <c r="R85" s="93"/>
      <c r="S85" s="93"/>
    </row>
    <row r="86" ht="13.5" customHeight="1">
      <c r="A86" s="94"/>
      <c r="B86" s="106"/>
      <c r="C86" s="93"/>
      <c r="D86" s="93"/>
      <c r="E86" s="93"/>
      <c r="F86" s="93"/>
      <c r="G86" s="141"/>
      <c r="H86" s="93"/>
      <c r="I86" s="93"/>
      <c r="J86" s="93"/>
      <c r="K86" s="93"/>
      <c r="L86" s="141"/>
      <c r="M86" s="93"/>
      <c r="N86" s="93"/>
      <c r="O86" s="93"/>
      <c r="P86" s="93"/>
      <c r="Q86" s="141"/>
      <c r="R86" s="93"/>
      <c r="S86" s="93"/>
    </row>
    <row r="87" ht="13.5" customHeight="1">
      <c r="A87" s="94"/>
      <c r="B87" s="106"/>
      <c r="C87" s="93"/>
      <c r="D87" s="93"/>
      <c r="E87" s="93"/>
      <c r="F87" s="93"/>
      <c r="G87" s="141"/>
      <c r="H87" s="93"/>
      <c r="I87" s="93"/>
      <c r="J87" s="93"/>
      <c r="K87" s="93"/>
      <c r="L87" s="141"/>
      <c r="M87" s="93"/>
      <c r="N87" s="93"/>
      <c r="O87" s="93"/>
      <c r="P87" s="93"/>
      <c r="Q87" s="141"/>
      <c r="R87" s="93"/>
      <c r="S87" s="93"/>
    </row>
    <row r="88" ht="13.5" customHeight="1">
      <c r="A88" s="94"/>
      <c r="B88" s="106"/>
      <c r="C88" s="93"/>
      <c r="D88" s="93"/>
      <c r="E88" s="93"/>
      <c r="F88" s="93"/>
      <c r="G88" s="141"/>
      <c r="H88" s="93"/>
      <c r="I88" s="93"/>
      <c r="J88" s="93"/>
      <c r="K88" s="93"/>
      <c r="L88" s="141"/>
      <c r="M88" s="93"/>
      <c r="N88" s="93"/>
      <c r="O88" s="93"/>
      <c r="P88" s="93"/>
      <c r="Q88" s="141"/>
      <c r="R88" s="93"/>
      <c r="S88" s="93"/>
    </row>
    <row r="89" ht="13.5" customHeight="1">
      <c r="A89" s="94"/>
      <c r="B89" s="106"/>
      <c r="C89" s="93"/>
      <c r="D89" s="93"/>
      <c r="E89" s="93"/>
      <c r="F89" s="93"/>
      <c r="G89" s="141"/>
      <c r="H89" s="93"/>
      <c r="I89" s="93"/>
      <c r="J89" s="93"/>
      <c r="K89" s="93"/>
      <c r="L89" s="141"/>
      <c r="M89" s="93"/>
      <c r="N89" s="93"/>
      <c r="O89" s="93"/>
      <c r="P89" s="93"/>
      <c r="Q89" s="141"/>
      <c r="R89" s="93"/>
      <c r="S89" s="93"/>
    </row>
    <row r="90" ht="13.5" customHeight="1">
      <c r="A90" s="94"/>
      <c r="B90" s="106"/>
      <c r="C90" s="93"/>
      <c r="D90" s="93"/>
      <c r="E90" s="93"/>
      <c r="F90" s="93"/>
      <c r="G90" s="141"/>
      <c r="H90" s="93"/>
      <c r="I90" s="93"/>
      <c r="J90" s="93"/>
      <c r="K90" s="93"/>
      <c r="L90" s="141"/>
      <c r="M90" s="93"/>
      <c r="N90" s="93"/>
      <c r="O90" s="93"/>
      <c r="P90" s="93"/>
      <c r="Q90" s="141"/>
      <c r="R90" s="93"/>
      <c r="S90" s="93"/>
    </row>
    <row r="91" ht="13.5" customHeight="1">
      <c r="A91" s="94"/>
      <c r="B91" s="106"/>
      <c r="C91" s="93"/>
      <c r="D91" s="93"/>
      <c r="E91" s="93"/>
      <c r="F91" s="93"/>
      <c r="G91" s="141"/>
      <c r="H91" s="93"/>
      <c r="I91" s="93"/>
      <c r="J91" s="93"/>
      <c r="K91" s="93"/>
      <c r="L91" s="141"/>
      <c r="M91" s="93"/>
      <c r="N91" s="93"/>
      <c r="O91" s="93"/>
      <c r="P91" s="93"/>
      <c r="Q91" s="141"/>
      <c r="R91" s="93"/>
      <c r="S91" s="93"/>
    </row>
    <row r="92" ht="13.5" customHeight="1">
      <c r="A92" s="94"/>
      <c r="B92" s="106"/>
      <c r="C92" s="93"/>
      <c r="D92" s="93"/>
      <c r="E92" s="93"/>
      <c r="F92" s="93"/>
      <c r="G92" s="141"/>
      <c r="H92" s="93"/>
      <c r="I92" s="93"/>
      <c r="J92" s="93"/>
      <c r="K92" s="93"/>
      <c r="L92" s="141"/>
      <c r="M92" s="93"/>
      <c r="N92" s="93"/>
      <c r="O92" s="93"/>
      <c r="P92" s="93"/>
      <c r="Q92" s="141"/>
      <c r="R92" s="93"/>
      <c r="S92" s="93"/>
    </row>
    <row r="93" ht="13.5" customHeight="1">
      <c r="A93" s="94"/>
      <c r="B93" s="106"/>
      <c r="C93" s="93"/>
      <c r="D93" s="93"/>
      <c r="E93" s="93"/>
      <c r="F93" s="93"/>
      <c r="G93" s="141"/>
      <c r="H93" s="93"/>
      <c r="I93" s="93"/>
      <c r="J93" s="93"/>
      <c r="K93" s="93"/>
      <c r="L93" s="141"/>
      <c r="M93" s="93"/>
      <c r="N93" s="93"/>
      <c r="O93" s="93"/>
      <c r="P93" s="93"/>
      <c r="Q93" s="141"/>
      <c r="R93" s="93"/>
      <c r="S93" s="93"/>
    </row>
    <row r="94" ht="13.5" customHeight="1">
      <c r="A94" s="94"/>
      <c r="B94" s="106"/>
      <c r="C94" s="93"/>
      <c r="D94" s="93"/>
      <c r="E94" s="93"/>
      <c r="F94" s="93"/>
      <c r="G94" s="141"/>
      <c r="H94" s="93"/>
      <c r="I94" s="93"/>
      <c r="J94" s="93"/>
      <c r="K94" s="93"/>
      <c r="L94" s="141"/>
      <c r="M94" s="93"/>
      <c r="N94" s="93"/>
      <c r="O94" s="93"/>
      <c r="P94" s="93"/>
      <c r="Q94" s="141"/>
      <c r="R94" s="93"/>
      <c r="S94" s="93"/>
    </row>
    <row r="95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</row>
    <row r="96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</row>
    <row r="97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</row>
    <row r="98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</row>
    <row r="99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</row>
    <row r="100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</row>
  </sheetData>
  <autoFilter ref="$M$5:$P$56"/>
  <mergeCells count="15">
    <mergeCell ref="O4:P4"/>
    <mergeCell ref="L4:L5"/>
    <mergeCell ref="M4:N4"/>
    <mergeCell ref="C4:D4"/>
    <mergeCell ref="C3:G3"/>
    <mergeCell ref="E4:F4"/>
    <mergeCell ref="J4:K4"/>
    <mergeCell ref="H4:I4"/>
    <mergeCell ref="B3:B5"/>
    <mergeCell ref="A1:Q1"/>
    <mergeCell ref="Q4:Q5"/>
    <mergeCell ref="M3:Q3"/>
    <mergeCell ref="A3:A5"/>
    <mergeCell ref="G4:G5"/>
    <mergeCell ref="H3:L3"/>
  </mergeCells>
  <conditionalFormatting sqref="R1:S94">
    <cfRule type="cellIs" dxfId="3" priority="1" operator="greaterThan">
      <formula>100</formula>
    </cfRule>
  </conditionalFormatting>
  <printOptions/>
  <pageMargins bottom="0.5" footer="0.0" header="0.0" left="0.7" right="0.0" top="1.0"/>
  <pageSetup paperSize="9" orientation="portrait"/>
  <colBreaks count="1" manualBreakCount="1">
    <brk id="17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57"/>
    <col customWidth="1" min="2" max="2" width="23.43"/>
    <col customWidth="1" min="3" max="3" width="10.71"/>
    <col customWidth="1" min="4" max="4" width="11.29"/>
    <col customWidth="1" min="5" max="5" width="10.57"/>
    <col customWidth="1" min="6" max="6" width="10.71"/>
    <col customWidth="1" min="7" max="7" width="8.0"/>
    <col customWidth="1" min="8" max="8" width="9.86"/>
    <col customWidth="1" min="9" max="9" width="8.0"/>
    <col customWidth="1" min="10" max="10" width="9.86"/>
    <col customWidth="1" min="11" max="12" width="7.14"/>
    <col customWidth="1" min="13" max="13" width="9.0"/>
    <col customWidth="1" min="14" max="14" width="8.57"/>
    <col customWidth="1" min="15" max="15" width="9.57"/>
    <col customWidth="1" min="16" max="16" width="10.29"/>
    <col customWidth="1" min="17" max="17" width="9.57"/>
    <col customWidth="1" min="18" max="18" width="9.0"/>
    <col customWidth="1" min="19" max="19" width="11.86"/>
    <col customWidth="1" min="20" max="20" width="7.0"/>
    <col customWidth="1" min="21" max="21" width="7.71"/>
  </cols>
  <sheetData>
    <row r="1" ht="13.5" customHeight="1">
      <c r="A1" s="154" t="s">
        <v>216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92"/>
      <c r="R1" s="141"/>
      <c r="S1" s="141"/>
      <c r="T1" s="141"/>
      <c r="U1" s="141"/>
    </row>
    <row r="2" ht="13.5" customHeight="1">
      <c r="A2" s="94"/>
      <c r="B2" s="95" t="s">
        <v>147</v>
      </c>
      <c r="C2" s="96"/>
      <c r="D2" s="96"/>
      <c r="E2" s="93"/>
      <c r="F2" s="93"/>
      <c r="G2" s="93"/>
      <c r="H2" s="93"/>
      <c r="I2" s="93"/>
      <c r="J2" s="93"/>
      <c r="K2" s="93" t="s">
        <v>148</v>
      </c>
      <c r="L2" s="93"/>
      <c r="M2" s="93"/>
      <c r="N2" s="96" t="s">
        <v>217</v>
      </c>
      <c r="O2" s="93"/>
      <c r="P2" s="93"/>
      <c r="Q2" s="92"/>
      <c r="R2" s="141"/>
      <c r="S2" s="141"/>
      <c r="T2" s="141"/>
      <c r="U2" s="141"/>
    </row>
    <row r="3" ht="15.0" customHeight="1">
      <c r="A3" s="130" t="s">
        <v>3</v>
      </c>
      <c r="B3" s="130" t="s">
        <v>150</v>
      </c>
      <c r="C3" s="155" t="s">
        <v>218</v>
      </c>
      <c r="D3" s="120"/>
      <c r="E3" s="133" t="s">
        <v>219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132" t="s">
        <v>206</v>
      </c>
      <c r="R3" s="141"/>
      <c r="S3" s="141"/>
      <c r="T3" s="141"/>
      <c r="U3" s="141"/>
    </row>
    <row r="4" ht="15.0" customHeight="1">
      <c r="A4" s="99"/>
      <c r="B4" s="99"/>
      <c r="C4" s="121"/>
      <c r="D4" s="122"/>
      <c r="E4" s="133" t="s">
        <v>164</v>
      </c>
      <c r="F4" s="33"/>
      <c r="G4" s="133" t="s">
        <v>165</v>
      </c>
      <c r="H4" s="33"/>
      <c r="I4" s="133" t="s">
        <v>166</v>
      </c>
      <c r="J4" s="33"/>
      <c r="K4" s="133" t="s">
        <v>167</v>
      </c>
      <c r="L4" s="33"/>
      <c r="M4" s="133" t="s">
        <v>168</v>
      </c>
      <c r="N4" s="33"/>
      <c r="O4" s="133" t="s">
        <v>220</v>
      </c>
      <c r="P4" s="33"/>
      <c r="Q4" s="99"/>
      <c r="R4" s="141"/>
      <c r="S4" s="141"/>
      <c r="T4" s="141"/>
      <c r="U4" s="141"/>
    </row>
    <row r="5" ht="25.5" customHeight="1">
      <c r="A5" s="62"/>
      <c r="B5" s="62"/>
      <c r="C5" s="82" t="s">
        <v>158</v>
      </c>
      <c r="D5" s="82" t="s">
        <v>159</v>
      </c>
      <c r="E5" s="82" t="s">
        <v>158</v>
      </c>
      <c r="F5" s="82" t="s">
        <v>159</v>
      </c>
      <c r="G5" s="82" t="s">
        <v>158</v>
      </c>
      <c r="H5" s="82" t="s">
        <v>159</v>
      </c>
      <c r="I5" s="82" t="s">
        <v>158</v>
      </c>
      <c r="J5" s="82" t="s">
        <v>159</v>
      </c>
      <c r="K5" s="82" t="s">
        <v>158</v>
      </c>
      <c r="L5" s="82" t="s">
        <v>159</v>
      </c>
      <c r="M5" s="82" t="s">
        <v>158</v>
      </c>
      <c r="N5" s="82" t="s">
        <v>159</v>
      </c>
      <c r="O5" s="82" t="s">
        <v>158</v>
      </c>
      <c r="P5" s="82" t="s">
        <v>159</v>
      </c>
      <c r="Q5" s="62"/>
      <c r="R5" s="141"/>
      <c r="S5" s="141"/>
      <c r="T5" s="141"/>
      <c r="U5" s="141"/>
    </row>
    <row r="6" ht="13.5" customHeight="1">
      <c r="A6" s="134">
        <v>1.0</v>
      </c>
      <c r="B6" s="86" t="s">
        <v>10</v>
      </c>
      <c r="C6" s="135">
        <v>43370.0</v>
      </c>
      <c r="D6" s="135">
        <v>240180.0</v>
      </c>
      <c r="E6" s="135">
        <v>21327.0</v>
      </c>
      <c r="F6" s="135">
        <v>123634.95000000004</v>
      </c>
      <c r="G6" s="135">
        <v>437.0</v>
      </c>
      <c r="H6" s="135">
        <v>51404.45000000001</v>
      </c>
      <c r="I6" s="135">
        <v>33.0</v>
      </c>
      <c r="J6" s="135">
        <v>21411.83</v>
      </c>
      <c r="K6" s="135">
        <v>133.0</v>
      </c>
      <c r="L6" s="135">
        <v>1123.6600000000003</v>
      </c>
      <c r="M6" s="135">
        <v>0.0</v>
      </c>
      <c r="N6" s="135">
        <v>0.0</v>
      </c>
      <c r="O6" s="86" t="str">
        <f t="shared" ref="O6:P6" si="1">E6+G6+I6+K6+M6</f>
        <v>21930</v>
      </c>
      <c r="P6" s="86" t="str">
        <f t="shared" si="1"/>
        <v>197575</v>
      </c>
      <c r="Q6" s="137" t="str">
        <f t="shared" ref="Q6:Q37" si="3">P6*100/D6</f>
        <v>82.3</v>
      </c>
      <c r="R6" s="141"/>
      <c r="S6" s="141"/>
      <c r="T6" s="141"/>
      <c r="U6" s="141"/>
    </row>
    <row r="7" ht="13.5" customHeight="1">
      <c r="A7" s="134">
        <v>2.0</v>
      </c>
      <c r="B7" s="86" t="s">
        <v>11</v>
      </c>
      <c r="C7" s="135">
        <v>61354.0</v>
      </c>
      <c r="D7" s="135">
        <v>251963.0</v>
      </c>
      <c r="E7" s="135">
        <v>62364.0</v>
      </c>
      <c r="F7" s="135">
        <v>204582.7599999999</v>
      </c>
      <c r="G7" s="135">
        <v>725.0</v>
      </c>
      <c r="H7" s="135">
        <v>79945.27</v>
      </c>
      <c r="I7" s="135">
        <v>60.0</v>
      </c>
      <c r="J7" s="135">
        <v>33737.810000000005</v>
      </c>
      <c r="K7" s="135">
        <v>0.0</v>
      </c>
      <c r="L7" s="135">
        <v>0.0</v>
      </c>
      <c r="M7" s="135">
        <v>0.0</v>
      </c>
      <c r="N7" s="135">
        <v>0.0</v>
      </c>
      <c r="O7" s="86" t="str">
        <f t="shared" ref="O7:P7" si="2">E7+G7+I7+K7+M7</f>
        <v>63149</v>
      </c>
      <c r="P7" s="86" t="str">
        <f t="shared" si="2"/>
        <v>318266</v>
      </c>
      <c r="Q7" s="137" t="str">
        <f t="shared" si="3"/>
        <v>126.3</v>
      </c>
      <c r="R7" s="141"/>
      <c r="S7" s="141"/>
      <c r="T7" s="141"/>
      <c r="U7" s="141"/>
    </row>
    <row r="8" ht="13.5" customHeight="1">
      <c r="A8" s="134">
        <v>3.0</v>
      </c>
      <c r="B8" s="86" t="s">
        <v>12</v>
      </c>
      <c r="C8" s="135">
        <v>18316.0</v>
      </c>
      <c r="D8" s="135">
        <v>85569.0</v>
      </c>
      <c r="E8" s="135">
        <v>9157.0</v>
      </c>
      <c r="F8" s="135">
        <v>77058.41999999998</v>
      </c>
      <c r="G8" s="135">
        <v>454.0</v>
      </c>
      <c r="H8" s="135">
        <v>38238.25000000001</v>
      </c>
      <c r="I8" s="135">
        <v>47.0</v>
      </c>
      <c r="J8" s="135">
        <v>12703.309999999998</v>
      </c>
      <c r="K8" s="135">
        <v>2.0</v>
      </c>
      <c r="L8" s="135">
        <v>0.8800000000000001</v>
      </c>
      <c r="M8" s="135">
        <v>0.0</v>
      </c>
      <c r="N8" s="135">
        <v>0.0</v>
      </c>
      <c r="O8" s="86" t="str">
        <f t="shared" ref="O8:P8" si="4">E8+G8+I8+K8+M8</f>
        <v>9660</v>
      </c>
      <c r="P8" s="86" t="str">
        <f t="shared" si="4"/>
        <v>128001</v>
      </c>
      <c r="Q8" s="137" t="str">
        <f t="shared" si="3"/>
        <v>149.6</v>
      </c>
      <c r="R8" s="141"/>
      <c r="S8" s="141"/>
      <c r="T8" s="141"/>
      <c r="U8" s="141"/>
    </row>
    <row r="9" ht="13.5" customHeight="1">
      <c r="A9" s="134">
        <v>4.0</v>
      </c>
      <c r="B9" s="86" t="s">
        <v>13</v>
      </c>
      <c r="C9" s="135">
        <v>26325.0</v>
      </c>
      <c r="D9" s="135">
        <v>139563.0</v>
      </c>
      <c r="E9" s="135">
        <v>12430.0</v>
      </c>
      <c r="F9" s="135">
        <v>44712.92999999997</v>
      </c>
      <c r="G9" s="135">
        <v>257.0</v>
      </c>
      <c r="H9" s="135">
        <v>13098.270000000002</v>
      </c>
      <c r="I9" s="135">
        <v>93.0</v>
      </c>
      <c r="J9" s="135">
        <v>7585.41</v>
      </c>
      <c r="K9" s="135">
        <v>0.0</v>
      </c>
      <c r="L9" s="135">
        <v>0.0</v>
      </c>
      <c r="M9" s="135">
        <v>435.0</v>
      </c>
      <c r="N9" s="135">
        <v>960.7900000000001</v>
      </c>
      <c r="O9" s="86" t="str">
        <f t="shared" ref="O9:P9" si="5">E9+G9+I9+K9+M9</f>
        <v>13215</v>
      </c>
      <c r="P9" s="86" t="str">
        <f t="shared" si="5"/>
        <v>66357</v>
      </c>
      <c r="Q9" s="137" t="str">
        <f t="shared" si="3"/>
        <v>47.5</v>
      </c>
      <c r="R9" s="141"/>
      <c r="S9" s="141"/>
      <c r="T9" s="141"/>
      <c r="U9" s="141"/>
    </row>
    <row r="10" ht="13.5" customHeight="1">
      <c r="A10" s="134">
        <v>5.0</v>
      </c>
      <c r="B10" s="86" t="s">
        <v>14</v>
      </c>
      <c r="C10" s="135">
        <v>59377.0</v>
      </c>
      <c r="D10" s="135">
        <v>291495.0</v>
      </c>
      <c r="E10" s="135">
        <v>38606.0</v>
      </c>
      <c r="F10" s="135">
        <v>151353.21000000005</v>
      </c>
      <c r="G10" s="135">
        <v>1751.0</v>
      </c>
      <c r="H10" s="135">
        <v>110824.27999999996</v>
      </c>
      <c r="I10" s="135">
        <v>47.0</v>
      </c>
      <c r="J10" s="135">
        <v>17316.68</v>
      </c>
      <c r="K10" s="135">
        <v>1704.0</v>
      </c>
      <c r="L10" s="135">
        <v>4209.260000000001</v>
      </c>
      <c r="M10" s="135">
        <v>204.0</v>
      </c>
      <c r="N10" s="135">
        <v>11936.480000000001</v>
      </c>
      <c r="O10" s="86" t="str">
        <f t="shared" ref="O10:P10" si="6">E10+G10+I10+K10+M10</f>
        <v>42312</v>
      </c>
      <c r="P10" s="86" t="str">
        <f t="shared" si="6"/>
        <v>295640</v>
      </c>
      <c r="Q10" s="137" t="str">
        <f t="shared" si="3"/>
        <v>101.4</v>
      </c>
      <c r="R10" s="141"/>
      <c r="S10" s="141"/>
      <c r="T10" s="141"/>
      <c r="U10" s="141"/>
    </row>
    <row r="11" ht="13.5" customHeight="1">
      <c r="A11" s="134">
        <v>6.0</v>
      </c>
      <c r="B11" s="86" t="s">
        <v>15</v>
      </c>
      <c r="C11" s="135">
        <v>34791.0</v>
      </c>
      <c r="D11" s="135">
        <v>187608.0</v>
      </c>
      <c r="E11" s="135">
        <v>40589.0</v>
      </c>
      <c r="F11" s="135">
        <v>227657.4200000001</v>
      </c>
      <c r="G11" s="135">
        <v>3407.0</v>
      </c>
      <c r="H11" s="135">
        <v>103842.41999999995</v>
      </c>
      <c r="I11" s="135">
        <v>146.0</v>
      </c>
      <c r="J11" s="135">
        <v>38207.82</v>
      </c>
      <c r="K11" s="135">
        <v>0.0</v>
      </c>
      <c r="L11" s="135">
        <v>0.0</v>
      </c>
      <c r="M11" s="135">
        <v>0.0</v>
      </c>
      <c r="N11" s="135">
        <v>0.0</v>
      </c>
      <c r="O11" s="86" t="str">
        <f t="shared" ref="O11:P11" si="7">E11+G11+I11+K11+M11</f>
        <v>44142</v>
      </c>
      <c r="P11" s="86" t="str">
        <f t="shared" si="7"/>
        <v>369708</v>
      </c>
      <c r="Q11" s="137" t="str">
        <f t="shared" si="3"/>
        <v>197.1</v>
      </c>
      <c r="R11" s="141"/>
      <c r="S11" s="141"/>
      <c r="T11" s="141"/>
      <c r="U11" s="141"/>
    </row>
    <row r="12" ht="13.5" customHeight="1">
      <c r="A12" s="134">
        <v>7.0</v>
      </c>
      <c r="B12" s="86" t="s">
        <v>16</v>
      </c>
      <c r="C12" s="135">
        <v>6015.0</v>
      </c>
      <c r="D12" s="135">
        <v>31601.0</v>
      </c>
      <c r="E12" s="135">
        <v>2525.0</v>
      </c>
      <c r="F12" s="135">
        <v>9713.719999999998</v>
      </c>
      <c r="G12" s="135">
        <v>5.0</v>
      </c>
      <c r="H12" s="135">
        <v>1144.09</v>
      </c>
      <c r="I12" s="135">
        <v>9.0</v>
      </c>
      <c r="J12" s="135">
        <v>2634.04</v>
      </c>
      <c r="K12" s="135">
        <v>0.0</v>
      </c>
      <c r="L12" s="135">
        <v>0.0</v>
      </c>
      <c r="M12" s="135">
        <v>0.0</v>
      </c>
      <c r="N12" s="135">
        <v>0.0</v>
      </c>
      <c r="O12" s="86" t="str">
        <f t="shared" ref="O12:P12" si="8">E12+G12+I12+K12+M12</f>
        <v>2539</v>
      </c>
      <c r="P12" s="86" t="str">
        <f t="shared" si="8"/>
        <v>13492</v>
      </c>
      <c r="Q12" s="137" t="str">
        <f t="shared" si="3"/>
        <v>42.7</v>
      </c>
      <c r="R12" s="141"/>
      <c r="S12" s="141"/>
      <c r="T12" s="141"/>
      <c r="U12" s="141"/>
    </row>
    <row r="13" ht="13.5" customHeight="1">
      <c r="A13" s="134">
        <v>8.0</v>
      </c>
      <c r="B13" s="86" t="s">
        <v>17</v>
      </c>
      <c r="C13" s="135">
        <v>5978.0</v>
      </c>
      <c r="D13" s="135">
        <v>33655.0</v>
      </c>
      <c r="E13" s="135">
        <v>988.0</v>
      </c>
      <c r="F13" s="135">
        <v>2369.1000000000004</v>
      </c>
      <c r="G13" s="135">
        <v>36.0</v>
      </c>
      <c r="H13" s="135">
        <v>2212.59</v>
      </c>
      <c r="I13" s="135">
        <v>2.0</v>
      </c>
      <c r="J13" s="135">
        <v>1164.42</v>
      </c>
      <c r="K13" s="135">
        <v>0.0</v>
      </c>
      <c r="L13" s="135">
        <v>0.0</v>
      </c>
      <c r="M13" s="135">
        <v>0.0</v>
      </c>
      <c r="N13" s="135">
        <v>0.0</v>
      </c>
      <c r="O13" s="86" t="str">
        <f t="shared" ref="O13:P13" si="9">E13+G13+I13+K13+M13</f>
        <v>1026</v>
      </c>
      <c r="P13" s="86" t="str">
        <f t="shared" si="9"/>
        <v>5746</v>
      </c>
      <c r="Q13" s="137" t="str">
        <f t="shared" si="3"/>
        <v>17.1</v>
      </c>
      <c r="R13" s="141"/>
      <c r="S13" s="141"/>
      <c r="T13" s="141"/>
      <c r="U13" s="141"/>
    </row>
    <row r="14" ht="13.5" customHeight="1">
      <c r="A14" s="134">
        <v>9.0</v>
      </c>
      <c r="B14" s="86" t="s">
        <v>18</v>
      </c>
      <c r="C14" s="135">
        <v>72670.0</v>
      </c>
      <c r="D14" s="135">
        <v>414754.0</v>
      </c>
      <c r="E14" s="135">
        <v>15534.0</v>
      </c>
      <c r="F14" s="135">
        <v>78003.0</v>
      </c>
      <c r="G14" s="135">
        <v>1095.0</v>
      </c>
      <c r="H14" s="135">
        <v>62217.0</v>
      </c>
      <c r="I14" s="135">
        <v>107.0</v>
      </c>
      <c r="J14" s="135">
        <v>28649.0</v>
      </c>
      <c r="K14" s="135">
        <v>0.0</v>
      </c>
      <c r="L14" s="135">
        <v>0.0</v>
      </c>
      <c r="M14" s="135">
        <v>0.0</v>
      </c>
      <c r="N14" s="135">
        <v>0.0</v>
      </c>
      <c r="O14" s="86" t="str">
        <f t="shared" ref="O14:P14" si="10">E14+G14+I14+K14+M14</f>
        <v>16736</v>
      </c>
      <c r="P14" s="86" t="str">
        <f t="shared" si="10"/>
        <v>168869</v>
      </c>
      <c r="Q14" s="137" t="str">
        <f t="shared" si="3"/>
        <v>40.7</v>
      </c>
      <c r="R14" s="141"/>
      <c r="S14" s="141"/>
      <c r="T14" s="141"/>
      <c r="U14" s="141"/>
    </row>
    <row r="15" ht="13.5" customHeight="1">
      <c r="A15" s="134">
        <v>10.0</v>
      </c>
      <c r="B15" s="86" t="s">
        <v>19</v>
      </c>
      <c r="C15" s="135">
        <v>194845.0</v>
      </c>
      <c r="D15" s="135">
        <v>990046.0</v>
      </c>
      <c r="E15" s="135">
        <v>17113.0</v>
      </c>
      <c r="F15" s="135">
        <v>373133.6599999998</v>
      </c>
      <c r="G15" s="135">
        <v>2858.0</v>
      </c>
      <c r="H15" s="135">
        <v>317695.00000000006</v>
      </c>
      <c r="I15" s="135">
        <v>410.0</v>
      </c>
      <c r="J15" s="135">
        <v>192204.29999999996</v>
      </c>
      <c r="K15" s="135">
        <v>0.0</v>
      </c>
      <c r="L15" s="135">
        <v>0.0</v>
      </c>
      <c r="M15" s="135">
        <v>116.0</v>
      </c>
      <c r="N15" s="135">
        <v>12627.35</v>
      </c>
      <c r="O15" s="86" t="str">
        <f t="shared" ref="O15:P15" si="11">E15+G15+I15+K15+M15</f>
        <v>20497</v>
      </c>
      <c r="P15" s="86" t="str">
        <f t="shared" si="11"/>
        <v>895660</v>
      </c>
      <c r="Q15" s="137" t="str">
        <f t="shared" si="3"/>
        <v>90.5</v>
      </c>
      <c r="R15" s="141"/>
      <c r="S15" s="141"/>
      <c r="T15" s="141"/>
      <c r="U15" s="141"/>
    </row>
    <row r="16" ht="13.5" customHeight="1">
      <c r="A16" s="134">
        <v>11.0</v>
      </c>
      <c r="B16" s="86" t="s">
        <v>20</v>
      </c>
      <c r="C16" s="135">
        <v>26376.0</v>
      </c>
      <c r="D16" s="135">
        <v>126155.0</v>
      </c>
      <c r="E16" s="135">
        <v>7435.0</v>
      </c>
      <c r="F16" s="135">
        <v>15759.179999999991</v>
      </c>
      <c r="G16" s="135">
        <v>973.0</v>
      </c>
      <c r="H16" s="135">
        <v>53188.98000000001</v>
      </c>
      <c r="I16" s="135">
        <v>2.0</v>
      </c>
      <c r="J16" s="135">
        <v>405.0</v>
      </c>
      <c r="K16" s="135">
        <v>0.0</v>
      </c>
      <c r="L16" s="135">
        <v>0.0</v>
      </c>
      <c r="M16" s="135">
        <v>0.0</v>
      </c>
      <c r="N16" s="135">
        <v>0.0</v>
      </c>
      <c r="O16" s="86" t="str">
        <f t="shared" ref="O16:P16" si="12">E16+G16+I16+K16+M16</f>
        <v>8410</v>
      </c>
      <c r="P16" s="86" t="str">
        <f t="shared" si="12"/>
        <v>69353</v>
      </c>
      <c r="Q16" s="137" t="str">
        <f t="shared" si="3"/>
        <v>55.0</v>
      </c>
      <c r="R16" s="141"/>
      <c r="S16" s="141"/>
      <c r="T16" s="141"/>
      <c r="U16" s="141"/>
    </row>
    <row r="17" ht="13.5" customHeight="1">
      <c r="A17" s="134">
        <v>12.0</v>
      </c>
      <c r="B17" s="86" t="s">
        <v>21</v>
      </c>
      <c r="C17" s="135">
        <v>52411.0</v>
      </c>
      <c r="D17" s="135">
        <v>273527.0</v>
      </c>
      <c r="E17" s="135">
        <v>24338.0</v>
      </c>
      <c r="F17" s="135">
        <v>155485.54999999996</v>
      </c>
      <c r="G17" s="135">
        <v>1082.0</v>
      </c>
      <c r="H17" s="135">
        <v>76565.13999999998</v>
      </c>
      <c r="I17" s="135">
        <v>268.0</v>
      </c>
      <c r="J17" s="135">
        <v>47939.94</v>
      </c>
      <c r="K17" s="135">
        <v>0.0</v>
      </c>
      <c r="L17" s="135">
        <v>0.0</v>
      </c>
      <c r="M17" s="135">
        <v>0.0</v>
      </c>
      <c r="N17" s="135">
        <v>0.0</v>
      </c>
      <c r="O17" s="86" t="str">
        <f t="shared" ref="O17:P17" si="13">E17+G17+I17+K17+M17</f>
        <v>25688</v>
      </c>
      <c r="P17" s="86" t="str">
        <f t="shared" si="13"/>
        <v>279991</v>
      </c>
      <c r="Q17" s="137" t="str">
        <f t="shared" si="3"/>
        <v>102.4</v>
      </c>
      <c r="R17" s="141"/>
      <c r="S17" s="141"/>
      <c r="T17" s="141"/>
      <c r="U17" s="141"/>
    </row>
    <row r="18" ht="13.5" customHeight="1">
      <c r="A18" s="82"/>
      <c r="B18" s="88" t="s">
        <v>22</v>
      </c>
      <c r="C18" s="139" t="str">
        <f t="shared" ref="C18:N18" si="14">SUM(C6:C17)</f>
        <v>601828</v>
      </c>
      <c r="D18" s="139" t="str">
        <f t="shared" si="14"/>
        <v>3066116</v>
      </c>
      <c r="E18" s="139" t="str">
        <f t="shared" si="14"/>
        <v>252406</v>
      </c>
      <c r="F18" s="139" t="str">
        <f t="shared" si="14"/>
        <v>1463464</v>
      </c>
      <c r="G18" s="139" t="str">
        <f t="shared" si="14"/>
        <v>13080</v>
      </c>
      <c r="H18" s="139" t="str">
        <f t="shared" si="14"/>
        <v>910376</v>
      </c>
      <c r="I18" s="139" t="str">
        <f t="shared" si="14"/>
        <v>1224</v>
      </c>
      <c r="J18" s="139" t="str">
        <f t="shared" si="14"/>
        <v>403960</v>
      </c>
      <c r="K18" s="139" t="str">
        <f t="shared" si="14"/>
        <v>1839</v>
      </c>
      <c r="L18" s="139" t="str">
        <f t="shared" si="14"/>
        <v>5334</v>
      </c>
      <c r="M18" s="139" t="str">
        <f t="shared" si="14"/>
        <v>755</v>
      </c>
      <c r="N18" s="139" t="str">
        <f t="shared" si="14"/>
        <v>25525</v>
      </c>
      <c r="O18" s="86" t="str">
        <f t="shared" ref="O18:P18" si="15">E18+G18+I18+K18+M18</f>
        <v>269304</v>
      </c>
      <c r="P18" s="86" t="str">
        <f t="shared" si="15"/>
        <v>2808658</v>
      </c>
      <c r="Q18" s="144" t="str">
        <f t="shared" si="3"/>
        <v>91.6</v>
      </c>
      <c r="R18" s="141" t="str">
        <f t="shared" ref="R18:S18" si="16">E18+K18</f>
        <v>254245.0</v>
      </c>
      <c r="S18" s="141" t="str">
        <f t="shared" si="16"/>
        <v>1468797.7</v>
      </c>
      <c r="T18" s="141"/>
      <c r="U18" s="141"/>
    </row>
    <row r="19" ht="13.5" customHeight="1">
      <c r="A19" s="134">
        <v>13.0</v>
      </c>
      <c r="B19" s="86" t="s">
        <v>23</v>
      </c>
      <c r="C19" s="135">
        <v>20122.0</v>
      </c>
      <c r="D19" s="135">
        <v>122338.0</v>
      </c>
      <c r="E19" s="135">
        <v>1778.0</v>
      </c>
      <c r="F19" s="135">
        <v>42389.59</v>
      </c>
      <c r="G19" s="135">
        <v>445.0</v>
      </c>
      <c r="H19" s="135">
        <v>29570.600000000006</v>
      </c>
      <c r="I19" s="135">
        <v>65.0</v>
      </c>
      <c r="J19" s="135">
        <v>16934.43</v>
      </c>
      <c r="K19" s="135">
        <v>0.0</v>
      </c>
      <c r="L19" s="135">
        <v>0.0</v>
      </c>
      <c r="M19" s="135">
        <v>0.0</v>
      </c>
      <c r="N19" s="135">
        <v>0.0</v>
      </c>
      <c r="O19" s="86" t="str">
        <f t="shared" ref="O19:P19" si="17">E19+G19+I19+K19+M19</f>
        <v>2288</v>
      </c>
      <c r="P19" s="86" t="str">
        <f t="shared" si="17"/>
        <v>88895</v>
      </c>
      <c r="Q19" s="137" t="str">
        <f t="shared" si="3"/>
        <v>72.7</v>
      </c>
      <c r="R19" s="141"/>
      <c r="S19" s="141"/>
      <c r="T19" s="141"/>
      <c r="U19" s="141"/>
    </row>
    <row r="20" ht="13.5" customHeight="1">
      <c r="A20" s="134">
        <v>14.0</v>
      </c>
      <c r="B20" s="86" t="s">
        <v>24</v>
      </c>
      <c r="C20" s="135">
        <v>6266.0</v>
      </c>
      <c r="D20" s="135">
        <v>27111.0</v>
      </c>
      <c r="E20" s="135">
        <v>1269.0</v>
      </c>
      <c r="F20" s="135">
        <v>5816.07</v>
      </c>
      <c r="G20" s="135">
        <v>7.0</v>
      </c>
      <c r="H20" s="135">
        <v>395.01</v>
      </c>
      <c r="I20" s="135">
        <v>2.0</v>
      </c>
      <c r="J20" s="135">
        <v>2.8</v>
      </c>
      <c r="K20" s="135">
        <v>0.0</v>
      </c>
      <c r="L20" s="135">
        <v>0.0</v>
      </c>
      <c r="M20" s="135">
        <v>0.0</v>
      </c>
      <c r="N20" s="135">
        <v>0.0</v>
      </c>
      <c r="O20" s="86" t="str">
        <f t="shared" ref="O20:P20" si="18">E20+G20+I20+K20+M20</f>
        <v>1278</v>
      </c>
      <c r="P20" s="86" t="str">
        <f t="shared" si="18"/>
        <v>6214</v>
      </c>
      <c r="Q20" s="137" t="str">
        <f t="shared" si="3"/>
        <v>22.9</v>
      </c>
      <c r="R20" s="141"/>
      <c r="S20" s="141"/>
      <c r="T20" s="141"/>
      <c r="U20" s="141"/>
    </row>
    <row r="21" ht="13.5" customHeight="1">
      <c r="A21" s="134">
        <v>15.0</v>
      </c>
      <c r="B21" s="86" t="s">
        <v>25</v>
      </c>
      <c r="C21" s="135">
        <v>337.0</v>
      </c>
      <c r="D21" s="135">
        <v>1924.0</v>
      </c>
      <c r="E21" s="135">
        <v>0.0</v>
      </c>
      <c r="F21" s="135">
        <v>0.0</v>
      </c>
      <c r="G21" s="135">
        <v>0.0</v>
      </c>
      <c r="H21" s="135">
        <v>0.0</v>
      </c>
      <c r="I21" s="135">
        <v>0.0</v>
      </c>
      <c r="J21" s="135">
        <v>0.0</v>
      </c>
      <c r="K21" s="135">
        <v>0.0</v>
      </c>
      <c r="L21" s="135">
        <v>0.0</v>
      </c>
      <c r="M21" s="135">
        <v>0.0</v>
      </c>
      <c r="N21" s="135">
        <v>0.0</v>
      </c>
      <c r="O21" s="86" t="str">
        <f t="shared" ref="O21:P21" si="19">E21+G21+I21+K21+M21</f>
        <v>0</v>
      </c>
      <c r="P21" s="86" t="str">
        <f t="shared" si="19"/>
        <v>0</v>
      </c>
      <c r="Q21" s="137" t="str">
        <f t="shared" si="3"/>
        <v>0.0</v>
      </c>
      <c r="R21" s="141"/>
      <c r="S21" s="141"/>
      <c r="T21" s="141"/>
      <c r="U21" s="141"/>
    </row>
    <row r="22" ht="13.5" customHeight="1">
      <c r="A22" s="134">
        <v>16.0</v>
      </c>
      <c r="B22" s="86" t="s">
        <v>26</v>
      </c>
      <c r="C22" s="135">
        <v>1005.0</v>
      </c>
      <c r="D22" s="135">
        <v>4426.0</v>
      </c>
      <c r="E22" s="135">
        <v>12.0</v>
      </c>
      <c r="F22" s="135">
        <v>500.52</v>
      </c>
      <c r="G22" s="135">
        <v>22.0</v>
      </c>
      <c r="H22" s="135">
        <v>1744.3999999999999</v>
      </c>
      <c r="I22" s="135">
        <v>4.0</v>
      </c>
      <c r="J22" s="135">
        <v>730.82</v>
      </c>
      <c r="K22" s="135">
        <v>0.0</v>
      </c>
      <c r="L22" s="135">
        <v>0.0</v>
      </c>
      <c r="M22" s="135">
        <v>0.0</v>
      </c>
      <c r="N22" s="135">
        <v>0.0</v>
      </c>
      <c r="O22" s="86" t="str">
        <f t="shared" ref="O22:P22" si="20">E22+G22+I22+K22+M22</f>
        <v>38</v>
      </c>
      <c r="P22" s="86" t="str">
        <f t="shared" si="20"/>
        <v>2976</v>
      </c>
      <c r="Q22" s="137" t="str">
        <f t="shared" si="3"/>
        <v>67.2</v>
      </c>
      <c r="R22" s="141"/>
      <c r="S22" s="141"/>
      <c r="T22" s="141"/>
      <c r="U22" s="141"/>
    </row>
    <row r="23" ht="13.5" customHeight="1">
      <c r="A23" s="134">
        <v>17.0</v>
      </c>
      <c r="B23" s="86" t="s">
        <v>27</v>
      </c>
      <c r="C23" s="135">
        <v>3460.0</v>
      </c>
      <c r="D23" s="135">
        <v>15066.0</v>
      </c>
      <c r="E23" s="135">
        <v>467.0</v>
      </c>
      <c r="F23" s="135">
        <v>12832.899999999998</v>
      </c>
      <c r="G23" s="135">
        <v>11.0</v>
      </c>
      <c r="H23" s="135">
        <v>477.57000000000005</v>
      </c>
      <c r="I23" s="135">
        <v>0.0</v>
      </c>
      <c r="J23" s="135">
        <v>0.0</v>
      </c>
      <c r="K23" s="135">
        <v>0.0</v>
      </c>
      <c r="L23" s="135">
        <v>0.0</v>
      </c>
      <c r="M23" s="135">
        <v>0.0</v>
      </c>
      <c r="N23" s="135">
        <v>0.0</v>
      </c>
      <c r="O23" s="86" t="str">
        <f t="shared" ref="O23:P23" si="21">E23+G23+I23+K23+M23</f>
        <v>478</v>
      </c>
      <c r="P23" s="86" t="str">
        <f t="shared" si="21"/>
        <v>13310</v>
      </c>
      <c r="Q23" s="137" t="str">
        <f t="shared" si="3"/>
        <v>88.3</v>
      </c>
      <c r="R23" s="141"/>
      <c r="S23" s="141"/>
      <c r="T23" s="141"/>
      <c r="U23" s="141"/>
    </row>
    <row r="24" ht="13.5" customHeight="1">
      <c r="A24" s="134">
        <v>18.0</v>
      </c>
      <c r="B24" s="86" t="s">
        <v>28</v>
      </c>
      <c r="C24" s="135">
        <v>184.0</v>
      </c>
      <c r="D24" s="135">
        <v>1836.0</v>
      </c>
      <c r="E24" s="135">
        <v>0.0</v>
      </c>
      <c r="F24" s="135">
        <v>0.0</v>
      </c>
      <c r="G24" s="135">
        <v>0.0</v>
      </c>
      <c r="H24" s="135">
        <v>0.0</v>
      </c>
      <c r="I24" s="135">
        <v>0.0</v>
      </c>
      <c r="J24" s="135">
        <v>0.0</v>
      </c>
      <c r="K24" s="135">
        <v>0.0</v>
      </c>
      <c r="L24" s="135">
        <v>0.0</v>
      </c>
      <c r="M24" s="135">
        <v>0.0</v>
      </c>
      <c r="N24" s="135">
        <v>0.0</v>
      </c>
      <c r="O24" s="86" t="str">
        <f t="shared" ref="O24:P24" si="22">E24+G24+I24+K24+M24</f>
        <v>0</v>
      </c>
      <c r="P24" s="86" t="str">
        <f t="shared" si="22"/>
        <v>0</v>
      </c>
      <c r="Q24" s="137" t="str">
        <f t="shared" si="3"/>
        <v>0.0</v>
      </c>
      <c r="R24" s="141"/>
      <c r="S24" s="141"/>
      <c r="T24" s="141"/>
      <c r="U24" s="141"/>
    </row>
    <row r="25" ht="13.5" customHeight="1">
      <c r="A25" s="134">
        <v>19.0</v>
      </c>
      <c r="B25" s="86" t="s">
        <v>29</v>
      </c>
      <c r="C25" s="135">
        <v>1084.0</v>
      </c>
      <c r="D25" s="135">
        <v>5324.0</v>
      </c>
      <c r="E25" s="135">
        <v>106.0</v>
      </c>
      <c r="F25" s="135">
        <v>1204.77</v>
      </c>
      <c r="G25" s="135">
        <v>15.0</v>
      </c>
      <c r="H25" s="135">
        <v>1644.8</v>
      </c>
      <c r="I25" s="135">
        <v>4.0</v>
      </c>
      <c r="J25" s="135">
        <v>1250.13</v>
      </c>
      <c r="K25" s="135">
        <v>0.0</v>
      </c>
      <c r="L25" s="135">
        <v>0.0</v>
      </c>
      <c r="M25" s="135">
        <v>0.0</v>
      </c>
      <c r="N25" s="135">
        <v>0.0</v>
      </c>
      <c r="O25" s="86" t="str">
        <f t="shared" ref="O25:P25" si="23">E25+G25+I25+K25+M25</f>
        <v>125</v>
      </c>
      <c r="P25" s="86" t="str">
        <f t="shared" si="23"/>
        <v>4100</v>
      </c>
      <c r="Q25" s="137" t="str">
        <f t="shared" si="3"/>
        <v>77.0</v>
      </c>
      <c r="R25" s="141"/>
      <c r="S25" s="141"/>
      <c r="T25" s="141"/>
      <c r="U25" s="141"/>
    </row>
    <row r="26" ht="13.5" customHeight="1">
      <c r="A26" s="134">
        <v>20.0</v>
      </c>
      <c r="B26" s="86" t="s">
        <v>30</v>
      </c>
      <c r="C26" s="135">
        <v>57506.0</v>
      </c>
      <c r="D26" s="135">
        <v>469204.0</v>
      </c>
      <c r="E26" s="135">
        <v>43023.0</v>
      </c>
      <c r="F26" s="135">
        <v>228329.7399999999</v>
      </c>
      <c r="G26" s="135">
        <v>4675.0</v>
      </c>
      <c r="H26" s="135">
        <v>357832.06</v>
      </c>
      <c r="I26" s="135">
        <v>2393.0</v>
      </c>
      <c r="J26" s="135">
        <v>320869.75</v>
      </c>
      <c r="K26" s="135">
        <v>0.0</v>
      </c>
      <c r="L26" s="135">
        <v>0.0</v>
      </c>
      <c r="M26" s="135">
        <v>0.0</v>
      </c>
      <c r="N26" s="135">
        <v>0.0</v>
      </c>
      <c r="O26" s="86" t="str">
        <f t="shared" ref="O26:P26" si="24">E26+G26+I26+K26+M26</f>
        <v>50091</v>
      </c>
      <c r="P26" s="86" t="str">
        <f t="shared" si="24"/>
        <v>907032</v>
      </c>
      <c r="Q26" s="137" t="str">
        <f t="shared" si="3"/>
        <v>193.3</v>
      </c>
      <c r="R26" s="141"/>
      <c r="S26" s="141"/>
      <c r="T26" s="141"/>
      <c r="U26" s="141"/>
    </row>
    <row r="27" ht="13.5" customHeight="1">
      <c r="A27" s="134">
        <v>21.0</v>
      </c>
      <c r="B27" s="86" t="s">
        <v>31</v>
      </c>
      <c r="C27" s="135">
        <v>31086.0</v>
      </c>
      <c r="D27" s="135">
        <v>172922.0</v>
      </c>
      <c r="E27" s="135">
        <v>7171.0</v>
      </c>
      <c r="F27" s="135">
        <v>366538.4299999998</v>
      </c>
      <c r="G27" s="135">
        <v>3659.0</v>
      </c>
      <c r="H27" s="135">
        <v>424668.46000000025</v>
      </c>
      <c r="I27" s="135">
        <v>510.0</v>
      </c>
      <c r="J27" s="135">
        <v>126376.86</v>
      </c>
      <c r="K27" s="135">
        <v>0.0</v>
      </c>
      <c r="L27" s="135">
        <v>0.0</v>
      </c>
      <c r="M27" s="135">
        <v>0.0</v>
      </c>
      <c r="N27" s="135">
        <v>0.0</v>
      </c>
      <c r="O27" s="86" t="str">
        <f t="shared" ref="O27:P27" si="25">E27+G27+I27+K27+M27</f>
        <v>11340</v>
      </c>
      <c r="P27" s="86" t="str">
        <f t="shared" si="25"/>
        <v>917584</v>
      </c>
      <c r="Q27" s="137" t="str">
        <f t="shared" si="3"/>
        <v>530.6</v>
      </c>
      <c r="R27" s="141"/>
      <c r="S27" s="141"/>
      <c r="T27" s="141"/>
      <c r="U27" s="141"/>
    </row>
    <row r="28" ht="13.5" customHeight="1">
      <c r="A28" s="134">
        <v>22.0</v>
      </c>
      <c r="B28" s="86" t="s">
        <v>32</v>
      </c>
      <c r="C28" s="135">
        <v>13624.0</v>
      </c>
      <c r="D28" s="135">
        <v>70125.0</v>
      </c>
      <c r="E28" s="135">
        <v>3861.0</v>
      </c>
      <c r="F28" s="135">
        <v>28470.34</v>
      </c>
      <c r="G28" s="135">
        <v>189.0</v>
      </c>
      <c r="H28" s="135">
        <v>15839.27</v>
      </c>
      <c r="I28" s="135">
        <v>9.0</v>
      </c>
      <c r="J28" s="135">
        <v>2874.61</v>
      </c>
      <c r="K28" s="135">
        <v>10.0</v>
      </c>
      <c r="L28" s="135">
        <v>683.27</v>
      </c>
      <c r="M28" s="135">
        <v>0.0</v>
      </c>
      <c r="N28" s="135">
        <v>0.0</v>
      </c>
      <c r="O28" s="86" t="str">
        <f t="shared" ref="O28:P28" si="26">E28+G28+I28+K28+M28</f>
        <v>4069</v>
      </c>
      <c r="P28" s="86" t="str">
        <f t="shared" si="26"/>
        <v>47867</v>
      </c>
      <c r="Q28" s="137" t="str">
        <f t="shared" si="3"/>
        <v>68.3</v>
      </c>
      <c r="R28" s="141"/>
      <c r="S28" s="141"/>
      <c r="T28" s="141"/>
      <c r="U28" s="141"/>
    </row>
    <row r="29" ht="13.5" customHeight="1">
      <c r="A29" s="134">
        <v>23.0</v>
      </c>
      <c r="B29" s="86" t="s">
        <v>33</v>
      </c>
      <c r="C29" s="135">
        <v>4628.0</v>
      </c>
      <c r="D29" s="135">
        <v>18904.0</v>
      </c>
      <c r="E29" s="135">
        <v>4487.0</v>
      </c>
      <c r="F29" s="135">
        <v>48446.68000000001</v>
      </c>
      <c r="G29" s="135">
        <v>320.0</v>
      </c>
      <c r="H29" s="135">
        <v>30708.65</v>
      </c>
      <c r="I29" s="135">
        <v>20.0</v>
      </c>
      <c r="J29" s="135">
        <v>3492.0199999999995</v>
      </c>
      <c r="K29" s="135">
        <v>0.0</v>
      </c>
      <c r="L29" s="135">
        <v>0.0</v>
      </c>
      <c r="M29" s="135">
        <v>0.0</v>
      </c>
      <c r="N29" s="135">
        <v>0.0</v>
      </c>
      <c r="O29" s="86" t="str">
        <f t="shared" ref="O29:P29" si="27">E29+G29+I29+K29+M29</f>
        <v>4827</v>
      </c>
      <c r="P29" s="86" t="str">
        <f t="shared" si="27"/>
        <v>82647</v>
      </c>
      <c r="Q29" s="137" t="str">
        <f t="shared" si="3"/>
        <v>437.2</v>
      </c>
      <c r="R29" s="141"/>
      <c r="S29" s="141"/>
      <c r="T29" s="141"/>
      <c r="U29" s="141"/>
    </row>
    <row r="30" ht="13.5" customHeight="1">
      <c r="A30" s="134">
        <v>24.0</v>
      </c>
      <c r="B30" s="86" t="s">
        <v>34</v>
      </c>
      <c r="C30" s="135">
        <v>9485.0</v>
      </c>
      <c r="D30" s="135">
        <v>47820.0</v>
      </c>
      <c r="E30" s="135">
        <v>62926.0</v>
      </c>
      <c r="F30" s="135">
        <v>71284.35</v>
      </c>
      <c r="G30" s="135">
        <v>748.0</v>
      </c>
      <c r="H30" s="135">
        <v>114793.94000000002</v>
      </c>
      <c r="I30" s="135">
        <v>338.0</v>
      </c>
      <c r="J30" s="135">
        <v>14266.24</v>
      </c>
      <c r="K30" s="135">
        <v>0.0</v>
      </c>
      <c r="L30" s="135">
        <v>0.0</v>
      </c>
      <c r="M30" s="135">
        <v>0.0</v>
      </c>
      <c r="N30" s="135">
        <v>0.0</v>
      </c>
      <c r="O30" s="86" t="str">
        <f t="shared" ref="O30:P30" si="28">E30+G30+I30+K30+M30</f>
        <v>64012</v>
      </c>
      <c r="P30" s="86" t="str">
        <f t="shared" si="28"/>
        <v>200345</v>
      </c>
      <c r="Q30" s="137" t="str">
        <f t="shared" si="3"/>
        <v>419.0</v>
      </c>
      <c r="R30" s="141"/>
      <c r="S30" s="141"/>
      <c r="T30" s="141"/>
      <c r="U30" s="141"/>
    </row>
    <row r="31" ht="13.5" customHeight="1">
      <c r="A31" s="134">
        <v>25.0</v>
      </c>
      <c r="B31" s="86" t="s">
        <v>35</v>
      </c>
      <c r="C31" s="135">
        <v>747.0</v>
      </c>
      <c r="D31" s="135">
        <v>6386.0</v>
      </c>
      <c r="E31" s="135">
        <v>15.0</v>
      </c>
      <c r="F31" s="135">
        <v>22.61</v>
      </c>
      <c r="G31" s="135">
        <v>2.0</v>
      </c>
      <c r="H31" s="135">
        <v>29.34</v>
      </c>
      <c r="I31" s="135">
        <v>0.0</v>
      </c>
      <c r="J31" s="135">
        <v>0.0</v>
      </c>
      <c r="K31" s="135">
        <v>0.0</v>
      </c>
      <c r="L31" s="135">
        <v>0.0</v>
      </c>
      <c r="M31" s="135">
        <v>0.0</v>
      </c>
      <c r="N31" s="135">
        <v>0.0</v>
      </c>
      <c r="O31" s="86" t="str">
        <f t="shared" ref="O31:P31" si="29">E31+G31+I31+K31+M31</f>
        <v>17</v>
      </c>
      <c r="P31" s="86" t="str">
        <f t="shared" si="29"/>
        <v>52</v>
      </c>
      <c r="Q31" s="137" t="str">
        <f t="shared" si="3"/>
        <v>0.8</v>
      </c>
      <c r="R31" s="141"/>
      <c r="S31" s="141"/>
      <c r="T31" s="141"/>
      <c r="U31" s="141"/>
    </row>
    <row r="32" ht="13.5" customHeight="1">
      <c r="A32" s="134">
        <v>26.0</v>
      </c>
      <c r="B32" s="86" t="s">
        <v>36</v>
      </c>
      <c r="C32" s="135">
        <v>1158.0</v>
      </c>
      <c r="D32" s="135">
        <v>7181.0</v>
      </c>
      <c r="E32" s="135">
        <v>44.0</v>
      </c>
      <c r="F32" s="135">
        <v>294.8</v>
      </c>
      <c r="G32" s="135">
        <v>9.0</v>
      </c>
      <c r="H32" s="135">
        <v>837.65</v>
      </c>
      <c r="I32" s="135">
        <v>3.0</v>
      </c>
      <c r="J32" s="135">
        <v>758.88</v>
      </c>
      <c r="K32" s="135">
        <v>0.0</v>
      </c>
      <c r="L32" s="135">
        <v>0.0</v>
      </c>
      <c r="M32" s="135">
        <v>0.0</v>
      </c>
      <c r="N32" s="135">
        <v>0.0</v>
      </c>
      <c r="O32" s="86" t="str">
        <f t="shared" ref="O32:P32" si="30">E32+G32+I32+K32+M32</f>
        <v>56</v>
      </c>
      <c r="P32" s="86" t="str">
        <f t="shared" si="30"/>
        <v>1891</v>
      </c>
      <c r="Q32" s="137" t="str">
        <f t="shared" si="3"/>
        <v>26.3</v>
      </c>
      <c r="R32" s="141"/>
      <c r="S32" s="141"/>
      <c r="T32" s="141"/>
      <c r="U32" s="141"/>
    </row>
    <row r="33" ht="13.5" customHeight="1">
      <c r="A33" s="134">
        <v>27.0</v>
      </c>
      <c r="B33" s="86" t="s">
        <v>37</v>
      </c>
      <c r="C33" s="135">
        <v>494.0</v>
      </c>
      <c r="D33" s="135">
        <v>4205.0</v>
      </c>
      <c r="E33" s="135">
        <v>8.0</v>
      </c>
      <c r="F33" s="135">
        <v>203.0</v>
      </c>
      <c r="G33" s="135">
        <v>5.0</v>
      </c>
      <c r="H33" s="135">
        <v>1684.0</v>
      </c>
      <c r="I33" s="135">
        <v>10.0</v>
      </c>
      <c r="J33" s="135">
        <v>425.0</v>
      </c>
      <c r="K33" s="135">
        <v>0.0</v>
      </c>
      <c r="L33" s="135">
        <v>0.0</v>
      </c>
      <c r="M33" s="135">
        <v>0.0</v>
      </c>
      <c r="N33" s="135">
        <v>0.0</v>
      </c>
      <c r="O33" s="86" t="str">
        <f t="shared" ref="O33:P33" si="31">E33+G33+I33+K33+M33</f>
        <v>23</v>
      </c>
      <c r="P33" s="86" t="str">
        <f t="shared" si="31"/>
        <v>2312</v>
      </c>
      <c r="Q33" s="137" t="str">
        <f t="shared" si="3"/>
        <v>55.0</v>
      </c>
      <c r="R33" s="141"/>
      <c r="S33" s="141"/>
      <c r="T33" s="141"/>
      <c r="U33" s="141"/>
    </row>
    <row r="34" ht="13.5" customHeight="1">
      <c r="A34" s="134">
        <v>28.0</v>
      </c>
      <c r="B34" s="86" t="s">
        <v>38</v>
      </c>
      <c r="C34" s="135">
        <v>13321.0</v>
      </c>
      <c r="D34" s="135">
        <v>59778.0</v>
      </c>
      <c r="E34" s="135">
        <v>2327.0</v>
      </c>
      <c r="F34" s="135">
        <v>84420.42</v>
      </c>
      <c r="G34" s="135">
        <v>1156.0</v>
      </c>
      <c r="H34" s="135">
        <v>108058.1</v>
      </c>
      <c r="I34" s="135">
        <v>328.0</v>
      </c>
      <c r="J34" s="135">
        <v>53580.5</v>
      </c>
      <c r="K34" s="135">
        <v>0.0</v>
      </c>
      <c r="L34" s="135">
        <v>0.0</v>
      </c>
      <c r="M34" s="135">
        <v>0.0</v>
      </c>
      <c r="N34" s="135">
        <v>0.0</v>
      </c>
      <c r="O34" s="86" t="str">
        <f t="shared" ref="O34:P34" si="32">E34+G34+I34+K34+M34</f>
        <v>3811</v>
      </c>
      <c r="P34" s="86" t="str">
        <f t="shared" si="32"/>
        <v>246059</v>
      </c>
      <c r="Q34" s="137" t="str">
        <f t="shared" si="3"/>
        <v>411.6</v>
      </c>
      <c r="R34" s="141"/>
      <c r="S34" s="141"/>
      <c r="T34" s="141"/>
      <c r="U34" s="141"/>
    </row>
    <row r="35" ht="13.5" customHeight="1">
      <c r="A35" s="134">
        <v>29.0</v>
      </c>
      <c r="B35" s="86" t="s">
        <v>39</v>
      </c>
      <c r="C35" s="135">
        <v>372.0</v>
      </c>
      <c r="D35" s="135">
        <v>3322.0</v>
      </c>
      <c r="E35" s="135">
        <v>0.0</v>
      </c>
      <c r="F35" s="135">
        <v>0.0</v>
      </c>
      <c r="G35" s="135">
        <v>0.0</v>
      </c>
      <c r="H35" s="135">
        <v>0.0</v>
      </c>
      <c r="I35" s="135">
        <v>0.0</v>
      </c>
      <c r="J35" s="135">
        <v>0.0</v>
      </c>
      <c r="K35" s="135">
        <v>0.0</v>
      </c>
      <c r="L35" s="135">
        <v>0.0</v>
      </c>
      <c r="M35" s="135">
        <v>0.0</v>
      </c>
      <c r="N35" s="135">
        <v>0.0</v>
      </c>
      <c r="O35" s="86" t="str">
        <f t="shared" ref="O35:P35" si="33">E35+G35+I35+K35+M35</f>
        <v>0</v>
      </c>
      <c r="P35" s="86" t="str">
        <f t="shared" si="33"/>
        <v>0</v>
      </c>
      <c r="Q35" s="137" t="str">
        <f t="shared" si="3"/>
        <v>0.0</v>
      </c>
      <c r="R35" s="141"/>
      <c r="S35" s="141"/>
      <c r="T35" s="141"/>
      <c r="U35" s="141"/>
    </row>
    <row r="36" ht="13.5" customHeight="1">
      <c r="A36" s="134">
        <v>30.0</v>
      </c>
      <c r="B36" s="86" t="s">
        <v>40</v>
      </c>
      <c r="C36" s="135">
        <v>2994.0</v>
      </c>
      <c r="D36" s="135">
        <v>12227.0</v>
      </c>
      <c r="E36" s="135">
        <v>48.0</v>
      </c>
      <c r="F36" s="135">
        <v>947.87</v>
      </c>
      <c r="G36" s="135">
        <v>33.0</v>
      </c>
      <c r="H36" s="135">
        <v>1159.89</v>
      </c>
      <c r="I36" s="135">
        <v>4.0</v>
      </c>
      <c r="J36" s="135">
        <v>108.0</v>
      </c>
      <c r="K36" s="135">
        <v>0.0</v>
      </c>
      <c r="L36" s="135">
        <v>0.0</v>
      </c>
      <c r="M36" s="135">
        <v>0.0</v>
      </c>
      <c r="N36" s="135">
        <v>0.0</v>
      </c>
      <c r="O36" s="86" t="str">
        <f t="shared" ref="O36:P36" si="34">E36+G36+I36+K36+M36</f>
        <v>85</v>
      </c>
      <c r="P36" s="86" t="str">
        <f t="shared" si="34"/>
        <v>2216</v>
      </c>
      <c r="Q36" s="137" t="str">
        <f t="shared" si="3"/>
        <v>18.1</v>
      </c>
      <c r="R36" s="141"/>
      <c r="S36" s="141"/>
      <c r="T36" s="141"/>
      <c r="U36" s="141"/>
    </row>
    <row r="37" ht="13.5" customHeight="1">
      <c r="A37" s="134">
        <v>31.0</v>
      </c>
      <c r="B37" s="86" t="s">
        <v>73</v>
      </c>
      <c r="C37" s="135">
        <v>783.0</v>
      </c>
      <c r="D37" s="135">
        <v>5030.0</v>
      </c>
      <c r="E37" s="135">
        <v>58.0</v>
      </c>
      <c r="F37" s="135">
        <v>62.0</v>
      </c>
      <c r="G37" s="135">
        <v>17.0</v>
      </c>
      <c r="H37" s="135">
        <v>1.08</v>
      </c>
      <c r="I37" s="135">
        <v>0.0</v>
      </c>
      <c r="J37" s="135">
        <v>0.0</v>
      </c>
      <c r="K37" s="135">
        <v>0.0</v>
      </c>
      <c r="L37" s="135">
        <v>0.0</v>
      </c>
      <c r="M37" s="135">
        <v>0.0</v>
      </c>
      <c r="N37" s="135">
        <v>0.0</v>
      </c>
      <c r="O37" s="86" t="str">
        <f t="shared" ref="O37:P37" si="35">E37+G37+I37+K37+M37</f>
        <v>75</v>
      </c>
      <c r="P37" s="86" t="str">
        <f t="shared" si="35"/>
        <v>63</v>
      </c>
      <c r="Q37" s="137" t="str">
        <f t="shared" si="3"/>
        <v>1.3</v>
      </c>
      <c r="R37" s="141"/>
      <c r="S37" s="141"/>
      <c r="T37" s="141"/>
      <c r="U37" s="141"/>
    </row>
    <row r="38" ht="13.5" customHeight="1">
      <c r="A38" s="134">
        <v>32.0</v>
      </c>
      <c r="B38" s="86" t="s">
        <v>74</v>
      </c>
      <c r="C38" s="135">
        <v>14.0</v>
      </c>
      <c r="D38" s="135">
        <v>90.0</v>
      </c>
      <c r="E38" s="135">
        <v>0.0</v>
      </c>
      <c r="F38" s="135">
        <v>0.0</v>
      </c>
      <c r="G38" s="135">
        <v>0.0</v>
      </c>
      <c r="H38" s="135">
        <v>0.0</v>
      </c>
      <c r="I38" s="135">
        <v>0.0</v>
      </c>
      <c r="J38" s="135">
        <v>0.0</v>
      </c>
      <c r="K38" s="135">
        <v>0.0</v>
      </c>
      <c r="L38" s="135">
        <v>0.0</v>
      </c>
      <c r="M38" s="135">
        <v>0.0</v>
      </c>
      <c r="N38" s="135">
        <v>0.0</v>
      </c>
      <c r="O38" s="86" t="str">
        <f t="shared" ref="O38:P38" si="36">E38+G38+I38+K38+M38</f>
        <v>0</v>
      </c>
      <c r="P38" s="86" t="str">
        <f t="shared" si="36"/>
        <v>0</v>
      </c>
      <c r="Q38" s="137"/>
      <c r="R38" s="141"/>
      <c r="S38" s="141"/>
      <c r="T38" s="141"/>
      <c r="U38" s="141"/>
    </row>
    <row r="39" ht="13.5" customHeight="1">
      <c r="A39" s="134">
        <v>33.0</v>
      </c>
      <c r="B39" s="86" t="s">
        <v>42</v>
      </c>
      <c r="C39" s="135">
        <v>280.0</v>
      </c>
      <c r="D39" s="135">
        <v>528.0</v>
      </c>
      <c r="E39" s="135">
        <v>117.0</v>
      </c>
      <c r="F39" s="135">
        <v>834.86</v>
      </c>
      <c r="G39" s="135">
        <v>8.0</v>
      </c>
      <c r="H39" s="135">
        <v>479.84000000000003</v>
      </c>
      <c r="I39" s="135">
        <v>0.0</v>
      </c>
      <c r="J39" s="135">
        <v>0.0</v>
      </c>
      <c r="K39" s="135">
        <v>0.0</v>
      </c>
      <c r="L39" s="135">
        <v>0.0</v>
      </c>
      <c r="M39" s="135">
        <v>0.0</v>
      </c>
      <c r="N39" s="135">
        <v>0.0</v>
      </c>
      <c r="O39" s="86" t="str">
        <f t="shared" ref="O39:P39" si="37">E39+G39+I39+K39+M39</f>
        <v>125</v>
      </c>
      <c r="P39" s="86" t="str">
        <f t="shared" si="37"/>
        <v>1315</v>
      </c>
      <c r="Q39" s="137"/>
      <c r="R39" s="141"/>
      <c r="S39" s="141"/>
      <c r="T39" s="141"/>
      <c r="U39" s="141"/>
    </row>
    <row r="40" ht="13.5" customHeight="1">
      <c r="A40" s="134">
        <v>34.0</v>
      </c>
      <c r="B40" s="86" t="s">
        <v>43</v>
      </c>
      <c r="C40" s="135">
        <v>5722.0</v>
      </c>
      <c r="D40" s="135">
        <v>28131.0</v>
      </c>
      <c r="E40" s="135">
        <v>2772.0</v>
      </c>
      <c r="F40" s="135">
        <v>70570.56999999998</v>
      </c>
      <c r="G40" s="135">
        <v>1026.0</v>
      </c>
      <c r="H40" s="135">
        <v>97357.25</v>
      </c>
      <c r="I40" s="135">
        <v>144.0</v>
      </c>
      <c r="J40" s="135">
        <v>23238.78</v>
      </c>
      <c r="K40" s="135">
        <v>0.0</v>
      </c>
      <c r="L40" s="135">
        <v>0.0</v>
      </c>
      <c r="M40" s="135">
        <v>0.0</v>
      </c>
      <c r="N40" s="135">
        <v>0.0</v>
      </c>
      <c r="O40" s="86" t="str">
        <f t="shared" ref="O40:P40" si="38">E40+G40+I40+K40+M40</f>
        <v>3942</v>
      </c>
      <c r="P40" s="86" t="str">
        <f t="shared" si="38"/>
        <v>191167</v>
      </c>
      <c r="Q40" s="137"/>
      <c r="R40" s="141"/>
      <c r="S40" s="141"/>
      <c r="T40" s="141"/>
      <c r="U40" s="141"/>
    </row>
    <row r="41" ht="13.5" customHeight="1">
      <c r="A41" s="82"/>
      <c r="B41" s="88" t="s">
        <v>183</v>
      </c>
      <c r="C41" s="139" t="str">
        <f t="shared" ref="C41:D41" si="39">SUM(C19:C40)</f>
        <v>174672</v>
      </c>
      <c r="D41" s="139" t="str">
        <f t="shared" si="39"/>
        <v>1083878</v>
      </c>
      <c r="E41" s="139" t="str">
        <f t="shared" ref="E41:N41" si="40">SUM(E19:E37)</f>
        <v>127600</v>
      </c>
      <c r="F41" s="139" t="str">
        <f t="shared" si="40"/>
        <v>891764</v>
      </c>
      <c r="G41" s="139" t="str">
        <f t="shared" si="40"/>
        <v>11313</v>
      </c>
      <c r="H41" s="139" t="str">
        <f t="shared" si="40"/>
        <v>1089445</v>
      </c>
      <c r="I41" s="139" t="str">
        <f t="shared" si="40"/>
        <v>3690</v>
      </c>
      <c r="J41" s="139" t="str">
        <f t="shared" si="40"/>
        <v>541670</v>
      </c>
      <c r="K41" s="139" t="str">
        <f t="shared" si="40"/>
        <v>10</v>
      </c>
      <c r="L41" s="139" t="str">
        <f t="shared" si="40"/>
        <v>683</v>
      </c>
      <c r="M41" s="139" t="str">
        <f t="shared" si="40"/>
        <v>0</v>
      </c>
      <c r="N41" s="139" t="str">
        <f t="shared" si="40"/>
        <v>0</v>
      </c>
      <c r="O41" s="88" t="str">
        <f t="shared" ref="O41:P41" si="41">E41+G41+I41+K41+M41</f>
        <v>142613</v>
      </c>
      <c r="P41" s="88" t="str">
        <f t="shared" si="41"/>
        <v>2523562</v>
      </c>
      <c r="Q41" s="144" t="str">
        <f t="shared" ref="Q41:Q57" si="45">P41*100/D41</f>
        <v>232.8</v>
      </c>
      <c r="R41" s="141" t="str">
        <f t="shared" ref="R41:S41" si="42">E41+K41</f>
        <v>127610.0</v>
      </c>
      <c r="S41" s="141" t="str">
        <f t="shared" si="42"/>
        <v>892447.4</v>
      </c>
      <c r="T41" s="141"/>
      <c r="U41" s="141"/>
    </row>
    <row r="42" ht="13.5" customHeight="1">
      <c r="A42" s="82"/>
      <c r="B42" s="88" t="s">
        <v>45</v>
      </c>
      <c r="C42" s="139" t="str">
        <f t="shared" ref="C42:N42" si="43">C41+C18</f>
        <v>776500</v>
      </c>
      <c r="D42" s="139" t="str">
        <f t="shared" si="43"/>
        <v>4149994</v>
      </c>
      <c r="E42" s="139" t="str">
        <f t="shared" si="43"/>
        <v>380006</v>
      </c>
      <c r="F42" s="139" t="str">
        <f t="shared" si="43"/>
        <v>2355228</v>
      </c>
      <c r="G42" s="139" t="str">
        <f t="shared" si="43"/>
        <v>24393</v>
      </c>
      <c r="H42" s="139" t="str">
        <f t="shared" si="43"/>
        <v>1999821</v>
      </c>
      <c r="I42" s="139" t="str">
        <f t="shared" si="43"/>
        <v>4914</v>
      </c>
      <c r="J42" s="139" t="str">
        <f t="shared" si="43"/>
        <v>945630</v>
      </c>
      <c r="K42" s="139" t="str">
        <f t="shared" si="43"/>
        <v>1849</v>
      </c>
      <c r="L42" s="139" t="str">
        <f t="shared" si="43"/>
        <v>6017</v>
      </c>
      <c r="M42" s="139" t="str">
        <f t="shared" si="43"/>
        <v>755</v>
      </c>
      <c r="N42" s="139" t="str">
        <f t="shared" si="43"/>
        <v>25525</v>
      </c>
      <c r="O42" s="88" t="str">
        <f t="shared" ref="O42:P42" si="44">E42+G42+I42+K42+M42</f>
        <v>411917</v>
      </c>
      <c r="P42" s="88" t="str">
        <f t="shared" si="44"/>
        <v>5332220</v>
      </c>
      <c r="Q42" s="144" t="str">
        <f t="shared" si="45"/>
        <v>128.5</v>
      </c>
      <c r="R42" s="141"/>
      <c r="S42" s="141"/>
      <c r="T42" s="141"/>
      <c r="U42" s="141"/>
    </row>
    <row r="43" ht="13.5" customHeight="1">
      <c r="A43" s="134">
        <v>35.0</v>
      </c>
      <c r="B43" s="86" t="s">
        <v>46</v>
      </c>
      <c r="C43" s="135">
        <v>35106.0</v>
      </c>
      <c r="D43" s="135">
        <v>120145.0</v>
      </c>
      <c r="E43" s="135">
        <v>30801.0</v>
      </c>
      <c r="F43" s="135">
        <v>37095.969999999994</v>
      </c>
      <c r="G43" s="135">
        <v>0.0</v>
      </c>
      <c r="H43" s="135">
        <v>0.0</v>
      </c>
      <c r="I43" s="135">
        <v>0.0</v>
      </c>
      <c r="J43" s="135">
        <v>0.0</v>
      </c>
      <c r="K43" s="135">
        <v>440.0</v>
      </c>
      <c r="L43" s="135">
        <v>1770.44</v>
      </c>
      <c r="M43" s="135">
        <v>0.0</v>
      </c>
      <c r="N43" s="135">
        <v>0.0</v>
      </c>
      <c r="O43" s="86" t="str">
        <f t="shared" ref="O43:P43" si="46">E43+G43+I43+K43+M43</f>
        <v>31241</v>
      </c>
      <c r="P43" s="86" t="str">
        <f t="shared" si="46"/>
        <v>38866</v>
      </c>
      <c r="Q43" s="137" t="str">
        <f t="shared" si="45"/>
        <v>32.3</v>
      </c>
      <c r="R43" s="141"/>
      <c r="S43" s="141"/>
      <c r="T43" s="141"/>
      <c r="U43" s="141"/>
    </row>
    <row r="44" ht="13.5" customHeight="1">
      <c r="A44" s="134">
        <v>36.0</v>
      </c>
      <c r="B44" s="86" t="s">
        <v>47</v>
      </c>
      <c r="C44" s="135">
        <v>18791.0</v>
      </c>
      <c r="D44" s="135">
        <v>59738.0</v>
      </c>
      <c r="E44" s="135">
        <v>82747.0</v>
      </c>
      <c r="F44" s="135">
        <v>104452.05000000003</v>
      </c>
      <c r="G44" s="135">
        <v>8.0</v>
      </c>
      <c r="H44" s="135">
        <v>1000.89</v>
      </c>
      <c r="I44" s="135">
        <v>0.0</v>
      </c>
      <c r="J44" s="135">
        <v>0.0</v>
      </c>
      <c r="K44" s="135">
        <v>0.0</v>
      </c>
      <c r="L44" s="135">
        <v>0.0</v>
      </c>
      <c r="M44" s="135">
        <v>0.0</v>
      </c>
      <c r="N44" s="135">
        <v>0.0</v>
      </c>
      <c r="O44" s="86" t="str">
        <f t="shared" ref="O44:P44" si="47">E44+G44+I44+K44+M44</f>
        <v>82755</v>
      </c>
      <c r="P44" s="86" t="str">
        <f t="shared" si="47"/>
        <v>105453</v>
      </c>
      <c r="Q44" s="137" t="str">
        <f t="shared" si="45"/>
        <v>176.5</v>
      </c>
      <c r="R44" s="141"/>
      <c r="S44" s="141"/>
      <c r="T44" s="141"/>
      <c r="U44" s="141"/>
    </row>
    <row r="45" ht="13.5" customHeight="1">
      <c r="A45" s="82"/>
      <c r="B45" s="88" t="s">
        <v>48</v>
      </c>
      <c r="C45" s="139" t="str">
        <f t="shared" ref="C45:N45" si="48">SUM(C43:C44)</f>
        <v>53897</v>
      </c>
      <c r="D45" s="139" t="str">
        <f t="shared" si="48"/>
        <v>179883</v>
      </c>
      <c r="E45" s="139" t="str">
        <f t="shared" si="48"/>
        <v>113548</v>
      </c>
      <c r="F45" s="139" t="str">
        <f t="shared" si="48"/>
        <v>141548</v>
      </c>
      <c r="G45" s="139" t="str">
        <f t="shared" si="48"/>
        <v>8</v>
      </c>
      <c r="H45" s="139" t="str">
        <f t="shared" si="48"/>
        <v>1001</v>
      </c>
      <c r="I45" s="139" t="str">
        <f t="shared" si="48"/>
        <v>0</v>
      </c>
      <c r="J45" s="139" t="str">
        <f t="shared" si="48"/>
        <v>0</v>
      </c>
      <c r="K45" s="139" t="str">
        <f t="shared" si="48"/>
        <v>440</v>
      </c>
      <c r="L45" s="139" t="str">
        <f t="shared" si="48"/>
        <v>1770</v>
      </c>
      <c r="M45" s="139" t="str">
        <f t="shared" si="48"/>
        <v>0</v>
      </c>
      <c r="N45" s="139" t="str">
        <f t="shared" si="48"/>
        <v>0</v>
      </c>
      <c r="O45" s="88" t="str">
        <f t="shared" ref="O45:P45" si="49">E45+G45+I45+K45+M45</f>
        <v>113996</v>
      </c>
      <c r="P45" s="88" t="str">
        <f t="shared" si="49"/>
        <v>144319</v>
      </c>
      <c r="Q45" s="144" t="str">
        <f t="shared" si="45"/>
        <v>80.2</v>
      </c>
      <c r="R45" s="141" t="str">
        <f t="shared" ref="R45:S45" si="50">E45+K45</f>
        <v>113988.0</v>
      </c>
      <c r="S45" s="141" t="str">
        <f t="shared" si="50"/>
        <v>143318.5</v>
      </c>
      <c r="T45" s="141"/>
      <c r="U45" s="141"/>
    </row>
    <row r="46" ht="13.5" customHeight="1">
      <c r="A46" s="134">
        <v>37.0</v>
      </c>
      <c r="B46" s="86" t="s">
        <v>49</v>
      </c>
      <c r="C46" s="135">
        <v>16110.0</v>
      </c>
      <c r="D46" s="135">
        <v>54179.0</v>
      </c>
      <c r="E46" s="135">
        <v>5243.0</v>
      </c>
      <c r="F46" s="135">
        <v>63172.0</v>
      </c>
      <c r="G46" s="135">
        <v>2.0</v>
      </c>
      <c r="H46" s="135">
        <v>230.0</v>
      </c>
      <c r="I46" s="135">
        <v>0.0</v>
      </c>
      <c r="J46" s="135">
        <v>0.0</v>
      </c>
      <c r="K46" s="135">
        <v>0.0</v>
      </c>
      <c r="L46" s="135">
        <v>0.0</v>
      </c>
      <c r="M46" s="135">
        <v>4.0</v>
      </c>
      <c r="N46" s="135">
        <v>220235.0</v>
      </c>
      <c r="O46" s="86" t="str">
        <f t="shared" ref="O46:P46" si="51">E46+G46+I46+K46+M46</f>
        <v>5249</v>
      </c>
      <c r="P46" s="86" t="str">
        <f t="shared" si="51"/>
        <v>283637</v>
      </c>
      <c r="Q46" s="137" t="str">
        <f t="shared" si="45"/>
        <v>523.5</v>
      </c>
      <c r="R46" s="141"/>
      <c r="S46" s="141"/>
      <c r="T46" s="141"/>
      <c r="U46" s="141"/>
    </row>
    <row r="47" ht="13.5" customHeight="1">
      <c r="A47" s="82"/>
      <c r="B47" s="88" t="s">
        <v>50</v>
      </c>
      <c r="C47" s="139" t="str">
        <f t="shared" ref="C47:N47" si="52">C46</f>
        <v>16110</v>
      </c>
      <c r="D47" s="139" t="str">
        <f t="shared" si="52"/>
        <v>54179</v>
      </c>
      <c r="E47" s="139" t="str">
        <f t="shared" si="52"/>
        <v>5243</v>
      </c>
      <c r="F47" s="139" t="str">
        <f t="shared" si="52"/>
        <v>63172</v>
      </c>
      <c r="G47" s="139" t="str">
        <f t="shared" si="52"/>
        <v>2</v>
      </c>
      <c r="H47" s="139" t="str">
        <f t="shared" si="52"/>
        <v>230</v>
      </c>
      <c r="I47" s="139" t="str">
        <f t="shared" si="52"/>
        <v>0</v>
      </c>
      <c r="J47" s="139" t="str">
        <f t="shared" si="52"/>
        <v>0</v>
      </c>
      <c r="K47" s="139" t="str">
        <f t="shared" si="52"/>
        <v>0</v>
      </c>
      <c r="L47" s="139" t="str">
        <f t="shared" si="52"/>
        <v>0</v>
      </c>
      <c r="M47" s="139" t="str">
        <f t="shared" si="52"/>
        <v>4</v>
      </c>
      <c r="N47" s="139" t="str">
        <f t="shared" si="52"/>
        <v>220235</v>
      </c>
      <c r="O47" s="88" t="str">
        <f t="shared" ref="O47:P47" si="53">E47+G47+I47+K47+M47</f>
        <v>5249</v>
      </c>
      <c r="P47" s="88" t="str">
        <f t="shared" si="53"/>
        <v>283637</v>
      </c>
      <c r="Q47" s="144" t="str">
        <f t="shared" si="45"/>
        <v>523.5</v>
      </c>
      <c r="R47" s="141"/>
      <c r="S47" s="141"/>
      <c r="T47" s="141"/>
      <c r="U47" s="141"/>
    </row>
    <row r="48" ht="13.5" customHeight="1">
      <c r="A48" s="134">
        <v>38.0</v>
      </c>
      <c r="B48" s="86" t="s">
        <v>51</v>
      </c>
      <c r="C48" s="135">
        <v>12770.0</v>
      </c>
      <c r="D48" s="135">
        <v>52252.0</v>
      </c>
      <c r="E48" s="135">
        <v>15330.0</v>
      </c>
      <c r="F48" s="135">
        <v>145117.24</v>
      </c>
      <c r="G48" s="135">
        <v>734.0</v>
      </c>
      <c r="H48" s="135">
        <v>16459.139999999996</v>
      </c>
      <c r="I48" s="135">
        <v>92.0</v>
      </c>
      <c r="J48" s="135">
        <v>4573.51</v>
      </c>
      <c r="K48" s="135">
        <v>0.0</v>
      </c>
      <c r="L48" s="135">
        <v>0.0</v>
      </c>
      <c r="M48" s="135">
        <v>0.0</v>
      </c>
      <c r="N48" s="135">
        <v>0.0</v>
      </c>
      <c r="O48" s="86" t="str">
        <f t="shared" ref="O48:P48" si="54">E48+G48+I48+K48+M48</f>
        <v>16156</v>
      </c>
      <c r="P48" s="86" t="str">
        <f t="shared" si="54"/>
        <v>166150</v>
      </c>
      <c r="Q48" s="137" t="str">
        <f t="shared" si="45"/>
        <v>318.0</v>
      </c>
      <c r="R48" s="141"/>
      <c r="S48" s="141"/>
      <c r="T48" s="141"/>
      <c r="U48" s="141"/>
    </row>
    <row r="49" ht="13.5" customHeight="1">
      <c r="A49" s="134">
        <v>39.0</v>
      </c>
      <c r="B49" s="86" t="s">
        <v>52</v>
      </c>
      <c r="C49" s="135">
        <v>5841.0</v>
      </c>
      <c r="D49" s="135">
        <v>16597.0</v>
      </c>
      <c r="E49" s="135">
        <v>1343.0</v>
      </c>
      <c r="F49" s="135">
        <v>8863.71</v>
      </c>
      <c r="G49" s="135">
        <v>70.0</v>
      </c>
      <c r="H49" s="135">
        <v>1166.2599999999998</v>
      </c>
      <c r="I49" s="135">
        <v>5.0</v>
      </c>
      <c r="J49" s="135">
        <v>142.11</v>
      </c>
      <c r="K49" s="135">
        <v>0.0</v>
      </c>
      <c r="L49" s="135">
        <v>0.0</v>
      </c>
      <c r="M49" s="135">
        <v>0.0</v>
      </c>
      <c r="N49" s="135">
        <v>0.0</v>
      </c>
      <c r="O49" s="86" t="str">
        <f t="shared" ref="O49:P49" si="55">E49+G49+I49+K49+M49</f>
        <v>1418</v>
      </c>
      <c r="P49" s="86" t="str">
        <f t="shared" si="55"/>
        <v>10172</v>
      </c>
      <c r="Q49" s="137" t="str">
        <f t="shared" si="45"/>
        <v>61.3</v>
      </c>
      <c r="R49" s="141"/>
      <c r="S49" s="141"/>
      <c r="T49" s="141"/>
      <c r="U49" s="141"/>
    </row>
    <row r="50" ht="13.5" customHeight="1">
      <c r="A50" s="134">
        <v>40.0</v>
      </c>
      <c r="B50" s="86" t="s">
        <v>53</v>
      </c>
      <c r="C50" s="135">
        <v>1529.0</v>
      </c>
      <c r="D50" s="135">
        <v>4653.0</v>
      </c>
      <c r="E50" s="135">
        <v>36161.0</v>
      </c>
      <c r="F50" s="135">
        <v>14905.700000000003</v>
      </c>
      <c r="G50" s="135">
        <v>0.0</v>
      </c>
      <c r="H50" s="135">
        <v>0.0</v>
      </c>
      <c r="I50" s="135">
        <v>0.0</v>
      </c>
      <c r="J50" s="135">
        <v>0.0</v>
      </c>
      <c r="K50" s="135">
        <v>0.0</v>
      </c>
      <c r="L50" s="135">
        <v>0.0</v>
      </c>
      <c r="M50" s="135">
        <v>0.0</v>
      </c>
      <c r="N50" s="135">
        <v>0.0</v>
      </c>
      <c r="O50" s="86" t="str">
        <f t="shared" ref="O50:P50" si="56">E50+G50+I50+K50+M50</f>
        <v>36161</v>
      </c>
      <c r="P50" s="86" t="str">
        <f t="shared" si="56"/>
        <v>14906</v>
      </c>
      <c r="Q50" s="137" t="str">
        <f t="shared" si="45"/>
        <v>320.3</v>
      </c>
      <c r="R50" s="141"/>
      <c r="S50" s="141"/>
      <c r="T50" s="141"/>
      <c r="U50" s="141"/>
    </row>
    <row r="51" ht="13.5" customHeight="1">
      <c r="A51" s="134">
        <v>41.0</v>
      </c>
      <c r="B51" s="86" t="s">
        <v>54</v>
      </c>
      <c r="C51" s="135">
        <v>3307.0</v>
      </c>
      <c r="D51" s="135">
        <v>11823.0</v>
      </c>
      <c r="E51" s="135">
        <v>775.0</v>
      </c>
      <c r="F51" s="135">
        <v>294.2299999999999</v>
      </c>
      <c r="G51" s="135">
        <v>0.0</v>
      </c>
      <c r="H51" s="135">
        <v>0.0</v>
      </c>
      <c r="I51" s="135">
        <v>0.0</v>
      </c>
      <c r="J51" s="135">
        <v>0.0</v>
      </c>
      <c r="K51" s="135">
        <v>0.0</v>
      </c>
      <c r="L51" s="135">
        <v>0.0</v>
      </c>
      <c r="M51" s="135">
        <v>0.0</v>
      </c>
      <c r="N51" s="135">
        <v>0.0</v>
      </c>
      <c r="O51" s="86" t="str">
        <f t="shared" ref="O51:P51" si="57">E51+G51+I51+K51+M51</f>
        <v>775</v>
      </c>
      <c r="P51" s="86" t="str">
        <f t="shared" si="57"/>
        <v>294</v>
      </c>
      <c r="Q51" s="137" t="str">
        <f t="shared" si="45"/>
        <v>2.5</v>
      </c>
      <c r="R51" s="141"/>
      <c r="S51" s="141"/>
      <c r="T51" s="141"/>
      <c r="U51" s="141"/>
    </row>
    <row r="52" ht="13.5" customHeight="1">
      <c r="A52" s="134">
        <v>42.0</v>
      </c>
      <c r="B52" s="86" t="s">
        <v>55</v>
      </c>
      <c r="C52" s="135">
        <v>1882.0</v>
      </c>
      <c r="D52" s="135">
        <v>6813.0</v>
      </c>
      <c r="E52" s="135">
        <v>191.0</v>
      </c>
      <c r="F52" s="135">
        <v>3228.15</v>
      </c>
      <c r="G52" s="135">
        <v>13.0</v>
      </c>
      <c r="H52" s="135">
        <v>564.7</v>
      </c>
      <c r="I52" s="135">
        <v>7.0</v>
      </c>
      <c r="J52" s="135">
        <v>65.55000000000001</v>
      </c>
      <c r="K52" s="135">
        <v>0.0</v>
      </c>
      <c r="L52" s="135">
        <v>0.0</v>
      </c>
      <c r="M52" s="135">
        <v>0.0</v>
      </c>
      <c r="N52" s="135">
        <v>0.0</v>
      </c>
      <c r="O52" s="86" t="str">
        <f t="shared" ref="O52:P52" si="58">E52+G52+I52+K52+M52</f>
        <v>211</v>
      </c>
      <c r="P52" s="86" t="str">
        <f t="shared" si="58"/>
        <v>3858</v>
      </c>
      <c r="Q52" s="137" t="str">
        <f t="shared" si="45"/>
        <v>56.6</v>
      </c>
      <c r="R52" s="141"/>
      <c r="S52" s="141"/>
      <c r="T52" s="141"/>
      <c r="U52" s="141"/>
    </row>
    <row r="53" ht="13.5" customHeight="1">
      <c r="A53" s="134">
        <v>43.0</v>
      </c>
      <c r="B53" s="86" t="s">
        <v>56</v>
      </c>
      <c r="C53" s="135">
        <v>1910.0</v>
      </c>
      <c r="D53" s="135">
        <v>7528.0</v>
      </c>
      <c r="E53" s="135">
        <v>8.0</v>
      </c>
      <c r="F53" s="135">
        <v>105.48</v>
      </c>
      <c r="G53" s="135">
        <v>0.0</v>
      </c>
      <c r="H53" s="135">
        <v>0.0</v>
      </c>
      <c r="I53" s="135">
        <v>0.0</v>
      </c>
      <c r="J53" s="135">
        <v>0.0</v>
      </c>
      <c r="K53" s="135">
        <v>0.0</v>
      </c>
      <c r="L53" s="135">
        <v>0.0</v>
      </c>
      <c r="M53" s="135">
        <v>0.0</v>
      </c>
      <c r="N53" s="135">
        <v>0.0</v>
      </c>
      <c r="O53" s="86" t="str">
        <f t="shared" ref="O53:P53" si="59">E53+G53+I53+K53+M53</f>
        <v>8</v>
      </c>
      <c r="P53" s="86" t="str">
        <f t="shared" si="59"/>
        <v>105</v>
      </c>
      <c r="Q53" s="137" t="str">
        <f t="shared" si="45"/>
        <v>1.4</v>
      </c>
      <c r="R53" s="141"/>
      <c r="S53" s="141"/>
      <c r="T53" s="141"/>
      <c r="U53" s="141"/>
    </row>
    <row r="54" ht="13.5" customHeight="1">
      <c r="A54" s="134">
        <v>44.0</v>
      </c>
      <c r="B54" s="86" t="s">
        <v>57</v>
      </c>
      <c r="C54" s="135">
        <v>1793.0</v>
      </c>
      <c r="D54" s="135">
        <v>6178.0</v>
      </c>
      <c r="E54" s="135">
        <v>88.0</v>
      </c>
      <c r="F54" s="135">
        <v>1447.47</v>
      </c>
      <c r="G54" s="135">
        <v>2.0</v>
      </c>
      <c r="H54" s="135">
        <v>146.0</v>
      </c>
      <c r="I54" s="135">
        <v>0.0</v>
      </c>
      <c r="J54" s="135">
        <v>0.0</v>
      </c>
      <c r="K54" s="135">
        <v>0.0</v>
      </c>
      <c r="L54" s="135">
        <v>0.0</v>
      </c>
      <c r="M54" s="135">
        <v>0.0</v>
      </c>
      <c r="N54" s="135">
        <v>0.0</v>
      </c>
      <c r="O54" s="86" t="str">
        <f t="shared" ref="O54:P54" si="60">E54+G54+I54+K54+M54</f>
        <v>90</v>
      </c>
      <c r="P54" s="86" t="str">
        <f t="shared" si="60"/>
        <v>1593</v>
      </c>
      <c r="Q54" s="137" t="str">
        <f t="shared" si="45"/>
        <v>25.8</v>
      </c>
      <c r="R54" s="141"/>
      <c r="S54" s="141"/>
      <c r="T54" s="141"/>
      <c r="U54" s="141"/>
    </row>
    <row r="55" ht="13.5" customHeight="1">
      <c r="A55" s="134"/>
      <c r="B55" s="86" t="s">
        <v>58</v>
      </c>
      <c r="C55" s="135">
        <v>1116.0</v>
      </c>
      <c r="D55" s="135">
        <v>4557.0</v>
      </c>
      <c r="E55" s="135">
        <v>283.0</v>
      </c>
      <c r="F55" s="135">
        <v>1476.2900000000002</v>
      </c>
      <c r="G55" s="135">
        <v>0.0</v>
      </c>
      <c r="H55" s="135">
        <v>0.0</v>
      </c>
      <c r="I55" s="135">
        <v>0.0</v>
      </c>
      <c r="J55" s="135">
        <v>0.0</v>
      </c>
      <c r="K55" s="135">
        <v>0.0</v>
      </c>
      <c r="L55" s="135">
        <v>0.0</v>
      </c>
      <c r="M55" s="135">
        <v>0.0</v>
      </c>
      <c r="N55" s="135">
        <v>0.0</v>
      </c>
      <c r="O55" s="86" t="str">
        <f t="shared" ref="O55:P55" si="61">E55+G55+I55+K55+M55</f>
        <v>283</v>
      </c>
      <c r="P55" s="86" t="str">
        <f t="shared" si="61"/>
        <v>1476</v>
      </c>
      <c r="Q55" s="137" t="str">
        <f t="shared" si="45"/>
        <v>32.4</v>
      </c>
      <c r="R55" s="141"/>
      <c r="S55" s="141"/>
      <c r="T55" s="141"/>
      <c r="U55" s="141"/>
    </row>
    <row r="56" ht="13.5" customHeight="1">
      <c r="A56" s="82"/>
      <c r="B56" s="88" t="s">
        <v>59</v>
      </c>
      <c r="C56" s="139" t="str">
        <f t="shared" ref="C56:N56" si="62">SUM(C48:C55)</f>
        <v>30148</v>
      </c>
      <c r="D56" s="139" t="str">
        <f t="shared" si="62"/>
        <v>110401</v>
      </c>
      <c r="E56" s="139" t="str">
        <f t="shared" si="62"/>
        <v>54179</v>
      </c>
      <c r="F56" s="139" t="str">
        <f t="shared" si="62"/>
        <v>175438</v>
      </c>
      <c r="G56" s="139" t="str">
        <f t="shared" si="62"/>
        <v>819</v>
      </c>
      <c r="H56" s="139" t="str">
        <f t="shared" si="62"/>
        <v>18336</v>
      </c>
      <c r="I56" s="139" t="str">
        <f t="shared" si="62"/>
        <v>104</v>
      </c>
      <c r="J56" s="139" t="str">
        <f t="shared" si="62"/>
        <v>4781</v>
      </c>
      <c r="K56" s="139" t="str">
        <f t="shared" si="62"/>
        <v>0</v>
      </c>
      <c r="L56" s="139" t="str">
        <f t="shared" si="62"/>
        <v>0</v>
      </c>
      <c r="M56" s="139" t="str">
        <f t="shared" si="62"/>
        <v>0</v>
      </c>
      <c r="N56" s="139" t="str">
        <f t="shared" si="62"/>
        <v>0</v>
      </c>
      <c r="O56" s="88" t="str">
        <f t="shared" ref="O56:P56" si="63">E56+G56+I56+K56+M56</f>
        <v>55102</v>
      </c>
      <c r="P56" s="88" t="str">
        <f t="shared" si="63"/>
        <v>198556</v>
      </c>
      <c r="Q56" s="144" t="str">
        <f t="shared" si="45"/>
        <v>179.8</v>
      </c>
      <c r="R56" s="141"/>
      <c r="S56" s="141"/>
      <c r="T56" s="141"/>
      <c r="U56" s="141"/>
    </row>
    <row r="57" ht="13.5" customHeight="1">
      <c r="A57" s="88"/>
      <c r="B57" s="88" t="s">
        <v>8</v>
      </c>
      <c r="C57" s="139" t="str">
        <f t="shared" ref="C57:N57" si="64">C56+C47+C45+C42</f>
        <v>876655</v>
      </c>
      <c r="D57" s="139" t="str">
        <f t="shared" si="64"/>
        <v>4494457</v>
      </c>
      <c r="E57" s="139" t="str">
        <f t="shared" si="64"/>
        <v>552976</v>
      </c>
      <c r="F57" s="139" t="str">
        <f t="shared" si="64"/>
        <v>2735386</v>
      </c>
      <c r="G57" s="139" t="str">
        <f t="shared" si="64"/>
        <v>25222</v>
      </c>
      <c r="H57" s="139" t="str">
        <f t="shared" si="64"/>
        <v>2019388</v>
      </c>
      <c r="I57" s="139" t="str">
        <f t="shared" si="64"/>
        <v>5018</v>
      </c>
      <c r="J57" s="139" t="str">
        <f t="shared" si="64"/>
        <v>950411</v>
      </c>
      <c r="K57" s="139" t="str">
        <f t="shared" si="64"/>
        <v>2289</v>
      </c>
      <c r="L57" s="139" t="str">
        <f t="shared" si="64"/>
        <v>7788</v>
      </c>
      <c r="M57" s="139" t="str">
        <f t="shared" si="64"/>
        <v>759</v>
      </c>
      <c r="N57" s="139" t="str">
        <f t="shared" si="64"/>
        <v>245760</v>
      </c>
      <c r="O57" s="88" t="str">
        <f t="shared" ref="O57:P57" si="65">E57+G57+I57+K57+M57</f>
        <v>586264</v>
      </c>
      <c r="P57" s="88" t="str">
        <f t="shared" si="65"/>
        <v>5958732</v>
      </c>
      <c r="Q57" s="144" t="str">
        <f t="shared" si="45"/>
        <v>132.6</v>
      </c>
      <c r="R57" s="141"/>
      <c r="S57" s="141"/>
      <c r="T57" s="141"/>
      <c r="U57" s="141"/>
    </row>
    <row r="58" ht="13.5" customHeight="1">
      <c r="A58" s="94"/>
      <c r="B58" s="106"/>
      <c r="C58" s="93"/>
      <c r="D58" s="93"/>
      <c r="E58" s="93"/>
      <c r="F58" s="93"/>
      <c r="G58" s="93"/>
      <c r="H58" s="93"/>
      <c r="I58" s="96" t="s">
        <v>62</v>
      </c>
      <c r="J58" s="93"/>
      <c r="K58" s="93"/>
      <c r="L58" s="93"/>
      <c r="M58" s="93"/>
      <c r="N58" s="93"/>
      <c r="O58" s="93"/>
      <c r="P58" s="93"/>
      <c r="Q58" s="92"/>
      <c r="R58" s="141"/>
      <c r="S58" s="141"/>
      <c r="T58" s="141"/>
      <c r="U58" s="141"/>
    </row>
    <row r="59" ht="13.5" customHeight="1">
      <c r="A59" s="94"/>
      <c r="B59" s="106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2"/>
      <c r="R59" s="141"/>
      <c r="S59" s="141"/>
      <c r="T59" s="141"/>
      <c r="U59" s="141"/>
    </row>
    <row r="60" ht="13.5" customHeight="1">
      <c r="A60" s="94"/>
      <c r="B60" s="106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2"/>
      <c r="R60" s="141"/>
      <c r="S60" s="141"/>
      <c r="T60" s="141"/>
      <c r="U60" s="141"/>
    </row>
    <row r="61" ht="13.5" customHeight="1">
      <c r="A61" s="94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2"/>
      <c r="R61" s="141"/>
      <c r="S61" s="141"/>
      <c r="T61" s="141"/>
      <c r="U61" s="141"/>
    </row>
    <row r="62" ht="13.5" customHeight="1">
      <c r="A62" s="94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141"/>
      <c r="S62" s="141"/>
      <c r="T62" s="141"/>
      <c r="U62" s="141"/>
    </row>
    <row r="63" ht="13.5" customHeight="1">
      <c r="A63" s="94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2"/>
      <c r="R63" s="141"/>
      <c r="S63" s="141"/>
      <c r="T63" s="141"/>
      <c r="U63" s="141"/>
    </row>
    <row r="64" ht="13.5" customHeight="1">
      <c r="A64" s="94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2"/>
      <c r="R64" s="141"/>
      <c r="S64" s="141"/>
      <c r="T64" s="141"/>
      <c r="U64" s="141"/>
    </row>
    <row r="65" ht="13.5" customHeight="1">
      <c r="A65" s="94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2"/>
      <c r="R65" s="141"/>
      <c r="S65" s="141"/>
      <c r="T65" s="141"/>
      <c r="U65" s="141"/>
    </row>
    <row r="66" ht="13.5" customHeight="1">
      <c r="A66" s="94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2"/>
      <c r="R66" s="141"/>
      <c r="S66" s="141"/>
      <c r="T66" s="141"/>
      <c r="U66" s="141"/>
    </row>
    <row r="67" ht="13.5" customHeight="1">
      <c r="A67" s="94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2"/>
      <c r="R67" s="141"/>
      <c r="S67" s="141"/>
      <c r="T67" s="141"/>
      <c r="U67" s="141"/>
    </row>
    <row r="68" ht="13.5" customHeight="1">
      <c r="A68" s="94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2"/>
      <c r="R68" s="141"/>
      <c r="S68" s="141"/>
      <c r="T68" s="141"/>
      <c r="U68" s="141"/>
    </row>
    <row r="69" ht="13.5" customHeight="1">
      <c r="A69" s="94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2"/>
      <c r="R69" s="141"/>
      <c r="S69" s="141"/>
      <c r="T69" s="141"/>
      <c r="U69" s="141"/>
    </row>
    <row r="70" ht="13.5" customHeight="1">
      <c r="A70" s="94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2"/>
      <c r="R70" s="141"/>
      <c r="S70" s="141"/>
      <c r="T70" s="141"/>
      <c r="U70" s="141"/>
    </row>
    <row r="71" ht="13.5" customHeight="1">
      <c r="A71" s="94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2"/>
      <c r="R71" s="141"/>
      <c r="S71" s="141"/>
      <c r="T71" s="141"/>
      <c r="U71" s="141"/>
    </row>
    <row r="72" ht="13.5" customHeight="1">
      <c r="A72" s="94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2"/>
      <c r="R72" s="141"/>
      <c r="S72" s="141"/>
      <c r="T72" s="141"/>
      <c r="U72" s="141"/>
    </row>
    <row r="73" ht="13.5" customHeight="1">
      <c r="A73" s="94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2"/>
      <c r="R73" s="141"/>
      <c r="S73" s="141"/>
      <c r="T73" s="141"/>
      <c r="U73" s="141"/>
    </row>
    <row r="74" ht="13.5" customHeight="1">
      <c r="A74" s="94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2"/>
      <c r="R74" s="141"/>
      <c r="S74" s="141"/>
      <c r="T74" s="141"/>
      <c r="U74" s="141"/>
    </row>
    <row r="75" ht="13.5" customHeight="1">
      <c r="A75" s="94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2"/>
      <c r="R75" s="141"/>
      <c r="S75" s="141"/>
      <c r="T75" s="141"/>
      <c r="U75" s="141"/>
    </row>
    <row r="76" ht="13.5" customHeight="1">
      <c r="A76" s="94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2"/>
      <c r="R76" s="141"/>
      <c r="S76" s="141"/>
      <c r="T76" s="141"/>
      <c r="U76" s="141"/>
    </row>
    <row r="77" ht="13.5" customHeight="1">
      <c r="A77" s="94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2"/>
      <c r="R77" s="141"/>
      <c r="S77" s="141"/>
      <c r="T77" s="141"/>
      <c r="U77" s="141"/>
    </row>
    <row r="78" ht="13.5" customHeight="1">
      <c r="A78" s="94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2"/>
      <c r="R78" s="141"/>
      <c r="S78" s="141"/>
      <c r="T78" s="141"/>
      <c r="U78" s="141"/>
    </row>
    <row r="79" ht="13.5" customHeight="1">
      <c r="A79" s="94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2"/>
      <c r="R79" s="141"/>
      <c r="S79" s="141"/>
      <c r="T79" s="141"/>
      <c r="U79" s="141"/>
    </row>
    <row r="80" ht="13.5" customHeight="1">
      <c r="A80" s="94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2"/>
      <c r="R80" s="141"/>
      <c r="S80" s="141"/>
      <c r="T80" s="141"/>
      <c r="U80" s="141"/>
    </row>
    <row r="81" ht="13.5" customHeight="1">
      <c r="A81" s="94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2"/>
      <c r="R81" s="141"/>
      <c r="S81" s="141"/>
      <c r="T81" s="141"/>
      <c r="U81" s="141"/>
    </row>
    <row r="82" ht="13.5" customHeight="1">
      <c r="A82" s="94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2"/>
      <c r="R82" s="141"/>
      <c r="S82" s="141"/>
      <c r="T82" s="141"/>
      <c r="U82" s="141"/>
    </row>
    <row r="83" ht="13.5" customHeight="1">
      <c r="A83" s="94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2"/>
      <c r="R83" s="141"/>
      <c r="S83" s="141"/>
      <c r="T83" s="141"/>
      <c r="U83" s="141"/>
    </row>
    <row r="84" ht="13.5" customHeight="1">
      <c r="A84" s="94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2"/>
      <c r="R84" s="141"/>
      <c r="S84" s="141"/>
      <c r="T84" s="141"/>
      <c r="U84" s="141"/>
    </row>
    <row r="85" ht="13.5" customHeight="1">
      <c r="A85" s="94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2"/>
      <c r="R85" s="141"/>
      <c r="S85" s="141"/>
      <c r="T85" s="141"/>
      <c r="U85" s="141"/>
    </row>
    <row r="86" ht="13.5" customHeight="1">
      <c r="A86" s="94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2"/>
      <c r="R86" s="141"/>
      <c r="S86" s="141"/>
      <c r="T86" s="141"/>
      <c r="U86" s="141"/>
    </row>
    <row r="87" ht="13.5" customHeight="1">
      <c r="A87" s="94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2"/>
      <c r="R87" s="141"/>
      <c r="S87" s="141"/>
      <c r="T87" s="141"/>
      <c r="U87" s="141"/>
    </row>
    <row r="88" ht="13.5" customHeight="1">
      <c r="A88" s="94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2"/>
      <c r="R88" s="141"/>
      <c r="S88" s="141"/>
      <c r="T88" s="141"/>
      <c r="U88" s="141"/>
    </row>
    <row r="89" ht="13.5" customHeight="1">
      <c r="A89" s="94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2"/>
      <c r="R89" s="141"/>
      <c r="S89" s="141"/>
      <c r="T89" s="141"/>
      <c r="U89" s="141"/>
    </row>
    <row r="90" ht="13.5" customHeight="1">
      <c r="A90" s="94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2"/>
      <c r="R90" s="141"/>
      <c r="S90" s="141"/>
      <c r="T90" s="141"/>
      <c r="U90" s="141"/>
    </row>
    <row r="91" ht="13.5" customHeight="1">
      <c r="A91" s="94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2"/>
      <c r="R91" s="141"/>
      <c r="S91" s="141"/>
      <c r="T91" s="141"/>
      <c r="U91" s="141"/>
    </row>
    <row r="92" ht="13.5" customHeight="1">
      <c r="A92" s="94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2"/>
      <c r="R92" s="141"/>
      <c r="S92" s="141"/>
      <c r="T92" s="141"/>
      <c r="U92" s="141"/>
    </row>
    <row r="93" ht="13.5" customHeight="1">
      <c r="A93" s="94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2"/>
      <c r="R93" s="141"/>
      <c r="S93" s="141"/>
      <c r="T93" s="141"/>
      <c r="U93" s="141"/>
    </row>
    <row r="94" ht="13.5" customHeight="1">
      <c r="A94" s="94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2"/>
      <c r="R94" s="141"/>
      <c r="S94" s="141"/>
      <c r="T94" s="141"/>
      <c r="U94" s="141"/>
    </row>
    <row r="95" ht="13.5" customHeight="1">
      <c r="A95" s="94"/>
      <c r="B95" s="10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2"/>
      <c r="R95" s="141"/>
      <c r="S95" s="141"/>
      <c r="T95" s="141"/>
      <c r="U95" s="141"/>
    </row>
    <row r="96" ht="13.5" customHeight="1">
      <c r="A96" s="94"/>
      <c r="B96" s="106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2"/>
      <c r="R96" s="141"/>
      <c r="S96" s="141"/>
      <c r="T96" s="141"/>
      <c r="U96" s="141"/>
    </row>
    <row r="97" ht="13.5" customHeight="1">
      <c r="A97" s="94"/>
      <c r="B97" s="106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2"/>
      <c r="R97" s="141"/>
      <c r="S97" s="141"/>
      <c r="T97" s="141"/>
      <c r="U97" s="141"/>
    </row>
    <row r="98" ht="13.5" customHeight="1">
      <c r="A98" s="94"/>
      <c r="B98" s="106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2"/>
      <c r="R98" s="141"/>
      <c r="S98" s="141"/>
      <c r="T98" s="141"/>
      <c r="U98" s="141"/>
    </row>
    <row r="99" ht="13.5" customHeight="1">
      <c r="A99" s="94"/>
      <c r="B99" s="106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2"/>
      <c r="R99" s="141"/>
      <c r="S99" s="141"/>
      <c r="T99" s="141"/>
      <c r="U99" s="141"/>
    </row>
    <row r="100" ht="13.5" customHeight="1">
      <c r="A100" s="94"/>
      <c r="B100" s="106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2"/>
      <c r="R100" s="141"/>
      <c r="S100" s="141"/>
      <c r="T100" s="141"/>
      <c r="U100" s="141"/>
    </row>
  </sheetData>
  <autoFilter ref="$C$5:$P$56"/>
  <mergeCells count="12">
    <mergeCell ref="E4:F4"/>
    <mergeCell ref="G4:H4"/>
    <mergeCell ref="I4:J4"/>
    <mergeCell ref="K4:L4"/>
    <mergeCell ref="Q3:Q5"/>
    <mergeCell ref="A1:P1"/>
    <mergeCell ref="A3:A5"/>
    <mergeCell ref="B3:B5"/>
    <mergeCell ref="E3:P3"/>
    <mergeCell ref="C3:D4"/>
    <mergeCell ref="O4:P4"/>
    <mergeCell ref="M4:N4"/>
  </mergeCells>
  <conditionalFormatting sqref="R1:U100">
    <cfRule type="cellIs" dxfId="3" priority="1" operator="greaterThan">
      <formula>100</formula>
    </cfRule>
  </conditionalFormatting>
  <printOptions/>
  <pageMargins bottom="0.0" footer="0.0" header="0.0" left="1.2598425196850394" right="0.1968503937007874" top="0.2362204724409449"/>
  <pageSetup scale="6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21.86"/>
    <col customWidth="1" min="3" max="3" width="8.0"/>
    <col customWidth="1" min="4" max="4" width="10.14"/>
    <col customWidth="1" min="5" max="5" width="8.0"/>
    <col customWidth="1" min="6" max="7" width="8.14"/>
    <col customWidth="1" min="8" max="8" width="8.86"/>
    <col customWidth="1" min="9" max="9" width="9.0"/>
    <col customWidth="1" min="10" max="10" width="8.0"/>
    <col customWidth="1" min="11" max="11" width="9.14"/>
    <col customWidth="1" min="12" max="13" width="8.14"/>
    <col customWidth="1" min="14" max="16" width="8.57"/>
    <col customWidth="1" min="17" max="17" width="10.71"/>
  </cols>
  <sheetData>
    <row r="1" ht="13.5" customHeight="1">
      <c r="A1" s="91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3.5" customHeight="1">
      <c r="A2" s="106"/>
      <c r="B2" s="95" t="s">
        <v>147</v>
      </c>
      <c r="C2" s="96"/>
      <c r="D2" s="96"/>
      <c r="E2" s="93"/>
      <c r="F2" s="93"/>
      <c r="G2" s="92"/>
      <c r="H2" s="93"/>
      <c r="I2" s="93"/>
      <c r="J2" s="93"/>
      <c r="K2" s="93"/>
      <c r="L2" s="92"/>
      <c r="M2" s="93"/>
      <c r="N2" s="156" t="s">
        <v>222</v>
      </c>
      <c r="O2" s="79"/>
      <c r="P2" s="29"/>
      <c r="Q2" s="92"/>
    </row>
    <row r="3" ht="21.75" customHeight="1">
      <c r="A3" s="108" t="s">
        <v>3</v>
      </c>
      <c r="B3" s="108" t="s">
        <v>150</v>
      </c>
      <c r="C3" s="34" t="s">
        <v>223</v>
      </c>
      <c r="D3" s="32"/>
      <c r="E3" s="32"/>
      <c r="F3" s="33"/>
      <c r="G3" s="109" t="s">
        <v>206</v>
      </c>
      <c r="H3" s="34" t="s">
        <v>224</v>
      </c>
      <c r="I3" s="32"/>
      <c r="J3" s="32"/>
      <c r="K3" s="33"/>
      <c r="L3" s="109" t="s">
        <v>206</v>
      </c>
      <c r="M3" s="34" t="s">
        <v>225</v>
      </c>
      <c r="N3" s="32"/>
      <c r="O3" s="32"/>
      <c r="P3" s="33"/>
      <c r="Q3" s="109" t="s">
        <v>206</v>
      </c>
    </row>
    <row r="4" ht="21.75" customHeight="1">
      <c r="A4" s="99"/>
      <c r="B4" s="99"/>
      <c r="C4" s="34" t="s">
        <v>208</v>
      </c>
      <c r="D4" s="33"/>
      <c r="E4" s="34" t="s">
        <v>209</v>
      </c>
      <c r="F4" s="33"/>
      <c r="G4" s="99"/>
      <c r="H4" s="34" t="s">
        <v>208</v>
      </c>
      <c r="I4" s="33"/>
      <c r="J4" s="34" t="s">
        <v>209</v>
      </c>
      <c r="K4" s="33"/>
      <c r="L4" s="99"/>
      <c r="M4" s="34" t="s">
        <v>208</v>
      </c>
      <c r="N4" s="33"/>
      <c r="O4" s="34" t="s">
        <v>209</v>
      </c>
      <c r="P4" s="33"/>
      <c r="Q4" s="99"/>
    </row>
    <row r="5" ht="21.75" customHeight="1">
      <c r="A5" s="62"/>
      <c r="B5" s="62"/>
      <c r="C5" s="100" t="s">
        <v>210</v>
      </c>
      <c r="D5" s="100" t="s">
        <v>211</v>
      </c>
      <c r="E5" s="100" t="s">
        <v>210</v>
      </c>
      <c r="F5" s="100" t="s">
        <v>211</v>
      </c>
      <c r="G5" s="62"/>
      <c r="H5" s="100" t="s">
        <v>210</v>
      </c>
      <c r="I5" s="100" t="s">
        <v>211</v>
      </c>
      <c r="J5" s="100" t="s">
        <v>210</v>
      </c>
      <c r="K5" s="100" t="s">
        <v>211</v>
      </c>
      <c r="L5" s="62"/>
      <c r="M5" s="100" t="s">
        <v>210</v>
      </c>
      <c r="N5" s="100" t="s">
        <v>211</v>
      </c>
      <c r="O5" s="100" t="s">
        <v>210</v>
      </c>
      <c r="P5" s="100" t="s">
        <v>211</v>
      </c>
      <c r="Q5" s="62"/>
    </row>
    <row r="6" ht="12.75" customHeight="1">
      <c r="A6" s="110">
        <v>1.0</v>
      </c>
      <c r="B6" s="65" t="s">
        <v>10</v>
      </c>
      <c r="C6" s="157">
        <v>141.0</v>
      </c>
      <c r="D6" s="157">
        <v>8935.0</v>
      </c>
      <c r="E6" s="157">
        <v>0.0</v>
      </c>
      <c r="F6" s="157">
        <v>0.0</v>
      </c>
      <c r="G6" s="158" t="str">
        <f t="shared" ref="G6:G53" si="1">F6*100/D6</f>
        <v>0.0</v>
      </c>
      <c r="H6" s="157">
        <v>1483.0</v>
      </c>
      <c r="I6" s="157">
        <v>6869.0</v>
      </c>
      <c r="J6" s="157">
        <v>1528.0</v>
      </c>
      <c r="K6" s="157">
        <v>3600.0900000000006</v>
      </c>
      <c r="L6" s="158" t="str">
        <f t="shared" ref="L6:L57" si="2">K6*100/I6</f>
        <v>52.4</v>
      </c>
      <c r="M6" s="157">
        <v>8659.0</v>
      </c>
      <c r="N6" s="157">
        <v>52536.0</v>
      </c>
      <c r="O6" s="157">
        <v>2879.0</v>
      </c>
      <c r="P6" s="157">
        <v>28099.86</v>
      </c>
      <c r="Q6" s="158" t="str">
        <f t="shared" ref="Q6:Q57" si="3">P6*100/N6</f>
        <v>53.5</v>
      </c>
    </row>
    <row r="7" ht="12.75" customHeight="1">
      <c r="A7" s="110">
        <v>2.0</v>
      </c>
      <c r="B7" s="65" t="s">
        <v>11</v>
      </c>
      <c r="C7" s="157">
        <v>218.0</v>
      </c>
      <c r="D7" s="157">
        <v>13484.0</v>
      </c>
      <c r="E7" s="157">
        <v>0.0</v>
      </c>
      <c r="F7" s="157">
        <v>0.0</v>
      </c>
      <c r="G7" s="158" t="str">
        <f t="shared" si="1"/>
        <v>0.0</v>
      </c>
      <c r="H7" s="157">
        <v>1864.0</v>
      </c>
      <c r="I7" s="157">
        <v>7337.0</v>
      </c>
      <c r="J7" s="157">
        <v>1605.0</v>
      </c>
      <c r="K7" s="157">
        <v>2090.0599999999995</v>
      </c>
      <c r="L7" s="158" t="str">
        <f t="shared" si="2"/>
        <v>28.5</v>
      </c>
      <c r="M7" s="157">
        <v>10139.0</v>
      </c>
      <c r="N7" s="157">
        <v>57232.0</v>
      </c>
      <c r="O7" s="157">
        <v>2309.0</v>
      </c>
      <c r="P7" s="157">
        <v>19169.979999999996</v>
      </c>
      <c r="Q7" s="158" t="str">
        <f t="shared" si="3"/>
        <v>33.5</v>
      </c>
    </row>
    <row r="8" ht="12.75" customHeight="1">
      <c r="A8" s="110">
        <v>3.0</v>
      </c>
      <c r="B8" s="65" t="s">
        <v>12</v>
      </c>
      <c r="C8" s="157">
        <v>4.0</v>
      </c>
      <c r="D8" s="157">
        <v>268.0</v>
      </c>
      <c r="E8" s="157">
        <v>9.0</v>
      </c>
      <c r="F8" s="157">
        <v>662.73</v>
      </c>
      <c r="G8" s="158" t="str">
        <f t="shared" si="1"/>
        <v>247.3</v>
      </c>
      <c r="H8" s="157">
        <v>697.0</v>
      </c>
      <c r="I8" s="157">
        <v>3528.0</v>
      </c>
      <c r="J8" s="157">
        <v>621.0</v>
      </c>
      <c r="K8" s="157">
        <v>739.21</v>
      </c>
      <c r="L8" s="158" t="str">
        <f t="shared" si="2"/>
        <v>21.0</v>
      </c>
      <c r="M8" s="157">
        <v>3126.0</v>
      </c>
      <c r="N8" s="157">
        <v>19902.0</v>
      </c>
      <c r="O8" s="157">
        <v>2657.0</v>
      </c>
      <c r="P8" s="157">
        <v>10273.379999999997</v>
      </c>
      <c r="Q8" s="158" t="str">
        <f t="shared" si="3"/>
        <v>51.6</v>
      </c>
    </row>
    <row r="9" ht="12.75" customHeight="1">
      <c r="A9" s="110">
        <v>4.0</v>
      </c>
      <c r="B9" s="65" t="s">
        <v>13</v>
      </c>
      <c r="C9" s="157">
        <v>72.0</v>
      </c>
      <c r="D9" s="157">
        <v>4084.0</v>
      </c>
      <c r="E9" s="157">
        <v>0.0</v>
      </c>
      <c r="F9" s="157">
        <v>0.0</v>
      </c>
      <c r="G9" s="158" t="str">
        <f t="shared" si="1"/>
        <v>0.0</v>
      </c>
      <c r="H9" s="157">
        <v>1382.0</v>
      </c>
      <c r="I9" s="157">
        <v>6508.0</v>
      </c>
      <c r="J9" s="157">
        <v>1542.0</v>
      </c>
      <c r="K9" s="157">
        <v>2562.3999999999987</v>
      </c>
      <c r="L9" s="158" t="str">
        <f t="shared" si="2"/>
        <v>39.4</v>
      </c>
      <c r="M9" s="157">
        <v>5910.0</v>
      </c>
      <c r="N9" s="157">
        <v>35783.0</v>
      </c>
      <c r="O9" s="157">
        <v>2573.0</v>
      </c>
      <c r="P9" s="157">
        <v>20844.130000000005</v>
      </c>
      <c r="Q9" s="158" t="str">
        <f t="shared" si="3"/>
        <v>58.3</v>
      </c>
    </row>
    <row r="10" ht="12.75" customHeight="1">
      <c r="A10" s="110">
        <v>5.0</v>
      </c>
      <c r="B10" s="65" t="s">
        <v>14</v>
      </c>
      <c r="C10" s="157">
        <v>40.0</v>
      </c>
      <c r="D10" s="157">
        <v>2040.0</v>
      </c>
      <c r="E10" s="157">
        <v>0.0</v>
      </c>
      <c r="F10" s="157">
        <v>0.0</v>
      </c>
      <c r="G10" s="158" t="str">
        <f t="shared" si="1"/>
        <v>0.0</v>
      </c>
      <c r="H10" s="157">
        <v>2057.0</v>
      </c>
      <c r="I10" s="157">
        <v>11919.0</v>
      </c>
      <c r="J10" s="157">
        <v>1187.0</v>
      </c>
      <c r="K10" s="157">
        <v>1733.8500000000001</v>
      </c>
      <c r="L10" s="158" t="str">
        <f t="shared" si="2"/>
        <v>14.5</v>
      </c>
      <c r="M10" s="157">
        <v>9509.0</v>
      </c>
      <c r="N10" s="157">
        <v>63886.0</v>
      </c>
      <c r="O10" s="157">
        <v>8327.0</v>
      </c>
      <c r="P10" s="157">
        <v>19839.700000000004</v>
      </c>
      <c r="Q10" s="158" t="str">
        <f t="shared" si="3"/>
        <v>31.1</v>
      </c>
    </row>
    <row r="11" ht="12.75" customHeight="1">
      <c r="A11" s="110">
        <v>6.0</v>
      </c>
      <c r="B11" s="65" t="s">
        <v>15</v>
      </c>
      <c r="C11" s="157">
        <v>12.0</v>
      </c>
      <c r="D11" s="157">
        <v>827.0</v>
      </c>
      <c r="E11" s="157">
        <v>0.0</v>
      </c>
      <c r="F11" s="157">
        <v>0.0</v>
      </c>
      <c r="G11" s="158" t="str">
        <f t="shared" si="1"/>
        <v>0.0</v>
      </c>
      <c r="H11" s="157">
        <v>1182.0</v>
      </c>
      <c r="I11" s="157">
        <v>6261.0</v>
      </c>
      <c r="J11" s="157">
        <v>409.0</v>
      </c>
      <c r="K11" s="157">
        <v>656.0600000000003</v>
      </c>
      <c r="L11" s="158" t="str">
        <f t="shared" si="2"/>
        <v>10.5</v>
      </c>
      <c r="M11" s="157">
        <v>6791.0</v>
      </c>
      <c r="N11" s="157">
        <v>39336.0</v>
      </c>
      <c r="O11" s="157">
        <v>1017.0</v>
      </c>
      <c r="P11" s="157">
        <v>7299.149999999998</v>
      </c>
      <c r="Q11" s="158" t="str">
        <f t="shared" si="3"/>
        <v>18.6</v>
      </c>
    </row>
    <row r="12" ht="12.75" customHeight="1">
      <c r="A12" s="110">
        <v>7.0</v>
      </c>
      <c r="B12" s="65" t="s">
        <v>16</v>
      </c>
      <c r="C12" s="157">
        <v>0.0</v>
      </c>
      <c r="D12" s="157">
        <v>0.0</v>
      </c>
      <c r="E12" s="157">
        <v>0.0</v>
      </c>
      <c r="F12" s="157">
        <v>0.0</v>
      </c>
      <c r="G12" s="158" t="str">
        <f t="shared" si="1"/>
        <v>#DIV/0!</v>
      </c>
      <c r="H12" s="157">
        <v>292.0</v>
      </c>
      <c r="I12" s="157">
        <v>1444.0</v>
      </c>
      <c r="J12" s="157">
        <v>105.0</v>
      </c>
      <c r="K12" s="157">
        <v>138.06</v>
      </c>
      <c r="L12" s="158" t="str">
        <f t="shared" si="2"/>
        <v>9.6</v>
      </c>
      <c r="M12" s="157">
        <v>1340.0</v>
      </c>
      <c r="N12" s="157">
        <v>8118.0</v>
      </c>
      <c r="O12" s="157">
        <v>818.0</v>
      </c>
      <c r="P12" s="157">
        <v>6657.630000000001</v>
      </c>
      <c r="Q12" s="158" t="str">
        <f t="shared" si="3"/>
        <v>82.0</v>
      </c>
    </row>
    <row r="13" ht="12.75" customHeight="1">
      <c r="A13" s="110">
        <v>8.0</v>
      </c>
      <c r="B13" s="65" t="s">
        <v>17</v>
      </c>
      <c r="C13" s="157">
        <v>1.0</v>
      </c>
      <c r="D13" s="157">
        <v>61.0</v>
      </c>
      <c r="E13" s="157">
        <v>0.0</v>
      </c>
      <c r="F13" s="157">
        <v>0.0</v>
      </c>
      <c r="G13" s="158" t="str">
        <f t="shared" si="1"/>
        <v>0.0</v>
      </c>
      <c r="H13" s="157">
        <v>312.0</v>
      </c>
      <c r="I13" s="157">
        <v>1666.0</v>
      </c>
      <c r="J13" s="157">
        <v>18.0</v>
      </c>
      <c r="K13" s="157">
        <v>39.64</v>
      </c>
      <c r="L13" s="158" t="str">
        <f t="shared" si="2"/>
        <v>2.4</v>
      </c>
      <c r="M13" s="157">
        <v>1558.0</v>
      </c>
      <c r="N13" s="157">
        <v>9760.0</v>
      </c>
      <c r="O13" s="157">
        <v>34.0</v>
      </c>
      <c r="P13" s="157">
        <v>455.63</v>
      </c>
      <c r="Q13" s="158" t="str">
        <f t="shared" si="3"/>
        <v>4.7</v>
      </c>
    </row>
    <row r="14" ht="12.75" customHeight="1">
      <c r="A14" s="110">
        <v>9.0</v>
      </c>
      <c r="B14" s="65" t="s">
        <v>18</v>
      </c>
      <c r="C14" s="157">
        <v>133.0</v>
      </c>
      <c r="D14" s="157">
        <v>9455.0</v>
      </c>
      <c r="E14" s="157">
        <v>7.0</v>
      </c>
      <c r="F14" s="157">
        <v>2055.0</v>
      </c>
      <c r="G14" s="158" t="str">
        <f t="shared" si="1"/>
        <v>21.7</v>
      </c>
      <c r="H14" s="157">
        <v>2641.0</v>
      </c>
      <c r="I14" s="157">
        <v>12995.0</v>
      </c>
      <c r="J14" s="157">
        <v>1606.0</v>
      </c>
      <c r="K14" s="157">
        <v>2972.0400000000013</v>
      </c>
      <c r="L14" s="158" t="str">
        <f t="shared" si="2"/>
        <v>22.9</v>
      </c>
      <c r="M14" s="157">
        <v>13490.0</v>
      </c>
      <c r="N14" s="157">
        <v>83596.0</v>
      </c>
      <c r="O14" s="157">
        <v>1732.0</v>
      </c>
      <c r="P14" s="157">
        <v>12991.480000000007</v>
      </c>
      <c r="Q14" s="158" t="str">
        <f t="shared" si="3"/>
        <v>15.5</v>
      </c>
    </row>
    <row r="15" ht="12.75" customHeight="1">
      <c r="A15" s="110">
        <v>10.0</v>
      </c>
      <c r="B15" s="65" t="s">
        <v>19</v>
      </c>
      <c r="C15" s="157">
        <v>385.0</v>
      </c>
      <c r="D15" s="157">
        <v>19164.0</v>
      </c>
      <c r="E15" s="157">
        <v>1.0</v>
      </c>
      <c r="F15" s="157">
        <v>3000.0</v>
      </c>
      <c r="G15" s="158" t="str">
        <f t="shared" si="1"/>
        <v>15.7</v>
      </c>
      <c r="H15" s="157">
        <v>7194.0</v>
      </c>
      <c r="I15" s="157">
        <v>37025.0</v>
      </c>
      <c r="J15" s="157">
        <v>6238.0</v>
      </c>
      <c r="K15" s="157">
        <v>12751.100000000011</v>
      </c>
      <c r="L15" s="158" t="str">
        <f t="shared" si="2"/>
        <v>34.4</v>
      </c>
      <c r="M15" s="157">
        <v>42890.0</v>
      </c>
      <c r="N15" s="157">
        <v>268903.0</v>
      </c>
      <c r="O15" s="157">
        <v>10463.0</v>
      </c>
      <c r="P15" s="157">
        <v>94705.88</v>
      </c>
      <c r="Q15" s="158" t="str">
        <f t="shared" si="3"/>
        <v>35.2</v>
      </c>
    </row>
    <row r="16" ht="12.75" customHeight="1">
      <c r="A16" s="110">
        <v>11.0</v>
      </c>
      <c r="B16" s="65" t="s">
        <v>20</v>
      </c>
      <c r="C16" s="157">
        <v>6.0</v>
      </c>
      <c r="D16" s="157">
        <v>344.0</v>
      </c>
      <c r="E16" s="157">
        <v>0.0</v>
      </c>
      <c r="F16" s="157">
        <v>0.0</v>
      </c>
      <c r="G16" s="158" t="str">
        <f t="shared" si="1"/>
        <v>0.0</v>
      </c>
      <c r="H16" s="157">
        <v>960.0</v>
      </c>
      <c r="I16" s="157">
        <v>5014.0</v>
      </c>
      <c r="J16" s="157">
        <v>299.0</v>
      </c>
      <c r="K16" s="157">
        <v>441.84999999999997</v>
      </c>
      <c r="L16" s="158" t="str">
        <f t="shared" si="2"/>
        <v>8.8</v>
      </c>
      <c r="M16" s="157">
        <v>4716.0</v>
      </c>
      <c r="N16" s="157">
        <v>27537.0</v>
      </c>
      <c r="O16" s="157">
        <v>1105.0</v>
      </c>
      <c r="P16" s="157">
        <v>9223.44</v>
      </c>
      <c r="Q16" s="158" t="str">
        <f t="shared" si="3"/>
        <v>33.5</v>
      </c>
    </row>
    <row r="17" ht="12.75" customHeight="1">
      <c r="A17" s="110">
        <v>12.0</v>
      </c>
      <c r="B17" s="65" t="s">
        <v>21</v>
      </c>
      <c r="C17" s="157">
        <v>44.0</v>
      </c>
      <c r="D17" s="157">
        <v>2723.0</v>
      </c>
      <c r="E17" s="157">
        <v>0.0</v>
      </c>
      <c r="F17" s="157">
        <v>0.0</v>
      </c>
      <c r="G17" s="158" t="str">
        <f t="shared" si="1"/>
        <v>0.0</v>
      </c>
      <c r="H17" s="157">
        <v>2005.0</v>
      </c>
      <c r="I17" s="157">
        <v>10982.0</v>
      </c>
      <c r="J17" s="157">
        <v>979.0</v>
      </c>
      <c r="K17" s="157">
        <v>1626.6499999999996</v>
      </c>
      <c r="L17" s="158" t="str">
        <f t="shared" si="2"/>
        <v>14.8</v>
      </c>
      <c r="M17" s="157">
        <v>10930.0</v>
      </c>
      <c r="N17" s="157">
        <v>60349.0</v>
      </c>
      <c r="O17" s="157">
        <v>977.0</v>
      </c>
      <c r="P17" s="157">
        <v>7948.400000000001</v>
      </c>
      <c r="Q17" s="158" t="str">
        <f t="shared" si="3"/>
        <v>13.2</v>
      </c>
    </row>
    <row r="18" ht="12.75" customHeight="1">
      <c r="A18" s="100"/>
      <c r="B18" s="103" t="s">
        <v>22</v>
      </c>
      <c r="C18" s="159" t="str">
        <f t="shared" ref="C18:F18" si="4">SUM(C6:C17)</f>
        <v>1056</v>
      </c>
      <c r="D18" s="159" t="str">
        <f t="shared" si="4"/>
        <v>61385</v>
      </c>
      <c r="E18" s="159" t="str">
        <f t="shared" si="4"/>
        <v>17</v>
      </c>
      <c r="F18" s="159" t="str">
        <f t="shared" si="4"/>
        <v>5718</v>
      </c>
      <c r="G18" s="158" t="str">
        <f t="shared" si="1"/>
        <v>9.3</v>
      </c>
      <c r="H18" s="159" t="str">
        <f t="shared" ref="H18:K18" si="5">SUM(H6:H17)</f>
        <v>22069</v>
      </c>
      <c r="I18" s="159" t="str">
        <f t="shared" si="5"/>
        <v>111548</v>
      </c>
      <c r="J18" s="159" t="str">
        <f t="shared" si="5"/>
        <v>16137</v>
      </c>
      <c r="K18" s="159" t="str">
        <f t="shared" si="5"/>
        <v>29351</v>
      </c>
      <c r="L18" s="158" t="str">
        <f t="shared" si="2"/>
        <v>26.3</v>
      </c>
      <c r="M18" s="159" t="str">
        <f t="shared" ref="M18:P18" si="6">SUM(M6:M17)</f>
        <v>119058</v>
      </c>
      <c r="N18" s="159" t="str">
        <f t="shared" si="6"/>
        <v>726938</v>
      </c>
      <c r="O18" s="159" t="str">
        <f t="shared" si="6"/>
        <v>34891</v>
      </c>
      <c r="P18" s="159" t="str">
        <f t="shared" si="6"/>
        <v>237509</v>
      </c>
      <c r="Q18" s="158" t="str">
        <f t="shared" si="3"/>
        <v>32.7</v>
      </c>
    </row>
    <row r="19" ht="12.75" customHeight="1">
      <c r="A19" s="110">
        <v>13.0</v>
      </c>
      <c r="B19" s="86" t="s">
        <v>23</v>
      </c>
      <c r="C19" s="157">
        <v>64.0</v>
      </c>
      <c r="D19" s="157">
        <v>4311.0</v>
      </c>
      <c r="E19" s="157">
        <v>2.0</v>
      </c>
      <c r="F19" s="157">
        <v>732.11</v>
      </c>
      <c r="G19" s="158" t="str">
        <f t="shared" si="1"/>
        <v>17.0</v>
      </c>
      <c r="H19" s="157">
        <v>553.0</v>
      </c>
      <c r="I19" s="157">
        <v>2298.0</v>
      </c>
      <c r="J19" s="157">
        <v>193.0</v>
      </c>
      <c r="K19" s="157">
        <v>789.4199999999998</v>
      </c>
      <c r="L19" s="158" t="str">
        <f t="shared" si="2"/>
        <v>34.4</v>
      </c>
      <c r="M19" s="157">
        <v>2279.0</v>
      </c>
      <c r="N19" s="157">
        <v>13316.0</v>
      </c>
      <c r="O19" s="157">
        <v>970.0</v>
      </c>
      <c r="P19" s="157">
        <v>7999.810000000001</v>
      </c>
      <c r="Q19" s="158" t="str">
        <f t="shared" si="3"/>
        <v>60.1</v>
      </c>
    </row>
    <row r="20" ht="12.75" customHeight="1">
      <c r="A20" s="110">
        <v>14.0</v>
      </c>
      <c r="B20" s="86" t="s">
        <v>24</v>
      </c>
      <c r="C20" s="157">
        <v>0.0</v>
      </c>
      <c r="D20" s="157">
        <v>0.0</v>
      </c>
      <c r="E20" s="157">
        <v>0.0</v>
      </c>
      <c r="F20" s="157">
        <v>0.0</v>
      </c>
      <c r="G20" s="158" t="str">
        <f t="shared" si="1"/>
        <v>#DIV/0!</v>
      </c>
      <c r="H20" s="157">
        <v>268.0</v>
      </c>
      <c r="I20" s="157">
        <v>990.0</v>
      </c>
      <c r="J20" s="157">
        <v>0.0</v>
      </c>
      <c r="K20" s="157">
        <v>0.0</v>
      </c>
      <c r="L20" s="158" t="str">
        <f t="shared" si="2"/>
        <v>0.0</v>
      </c>
      <c r="M20" s="157">
        <v>1523.0</v>
      </c>
      <c r="N20" s="157">
        <v>8829.0</v>
      </c>
      <c r="O20" s="157">
        <v>3840.0</v>
      </c>
      <c r="P20" s="157">
        <v>36806.74000000002</v>
      </c>
      <c r="Q20" s="158" t="str">
        <f t="shared" si="3"/>
        <v>416.9</v>
      </c>
    </row>
    <row r="21" ht="12.75" customHeight="1">
      <c r="A21" s="110">
        <v>15.0</v>
      </c>
      <c r="B21" s="86" t="s">
        <v>25</v>
      </c>
      <c r="C21" s="157">
        <v>0.0</v>
      </c>
      <c r="D21" s="157">
        <v>0.0</v>
      </c>
      <c r="E21" s="157">
        <v>0.0</v>
      </c>
      <c r="F21" s="157">
        <v>0.0</v>
      </c>
      <c r="G21" s="158" t="str">
        <f t="shared" si="1"/>
        <v>#DIV/0!</v>
      </c>
      <c r="H21" s="157">
        <v>0.0</v>
      </c>
      <c r="I21" s="157">
        <v>0.0</v>
      </c>
      <c r="J21" s="157">
        <v>0.0</v>
      </c>
      <c r="K21" s="157">
        <v>0.0</v>
      </c>
      <c r="L21" s="158" t="str">
        <f t="shared" si="2"/>
        <v>#DIV/0!</v>
      </c>
      <c r="M21" s="157">
        <v>63.0</v>
      </c>
      <c r="N21" s="157">
        <v>300.0</v>
      </c>
      <c r="O21" s="157">
        <v>0.0</v>
      </c>
      <c r="P21" s="157">
        <v>0.0</v>
      </c>
      <c r="Q21" s="158" t="str">
        <f t="shared" si="3"/>
        <v>0.0</v>
      </c>
    </row>
    <row r="22" ht="12.75" customHeight="1">
      <c r="A22" s="110">
        <v>16.0</v>
      </c>
      <c r="B22" s="86" t="s">
        <v>26</v>
      </c>
      <c r="C22" s="157">
        <v>0.0</v>
      </c>
      <c r="D22" s="157">
        <v>0.0</v>
      </c>
      <c r="E22" s="157">
        <v>0.0</v>
      </c>
      <c r="F22" s="157">
        <v>0.0</v>
      </c>
      <c r="G22" s="158" t="str">
        <f t="shared" si="1"/>
        <v>#DIV/0!</v>
      </c>
      <c r="H22" s="157">
        <v>67.0</v>
      </c>
      <c r="I22" s="157">
        <v>323.0</v>
      </c>
      <c r="J22" s="157">
        <v>1.0</v>
      </c>
      <c r="K22" s="157">
        <v>0.57</v>
      </c>
      <c r="L22" s="158" t="str">
        <f t="shared" si="2"/>
        <v>0.2</v>
      </c>
      <c r="M22" s="157">
        <v>254.0</v>
      </c>
      <c r="N22" s="157">
        <v>1559.0</v>
      </c>
      <c r="O22" s="157">
        <v>1.0</v>
      </c>
      <c r="P22" s="157">
        <v>20.0</v>
      </c>
      <c r="Q22" s="158" t="str">
        <f t="shared" si="3"/>
        <v>1.3</v>
      </c>
    </row>
    <row r="23" ht="12.75" customHeight="1">
      <c r="A23" s="110">
        <v>17.0</v>
      </c>
      <c r="B23" s="86" t="s">
        <v>27</v>
      </c>
      <c r="C23" s="157">
        <v>0.0</v>
      </c>
      <c r="D23" s="157">
        <v>0.0</v>
      </c>
      <c r="E23" s="157">
        <v>0.0</v>
      </c>
      <c r="F23" s="157">
        <v>0.0</v>
      </c>
      <c r="G23" s="158" t="str">
        <f t="shared" si="1"/>
        <v>#DIV/0!</v>
      </c>
      <c r="H23" s="157">
        <v>144.0</v>
      </c>
      <c r="I23" s="157">
        <v>633.0</v>
      </c>
      <c r="J23" s="157">
        <v>20.0</v>
      </c>
      <c r="K23" s="157">
        <v>48.620000000000005</v>
      </c>
      <c r="L23" s="158" t="str">
        <f t="shared" si="2"/>
        <v>7.7</v>
      </c>
      <c r="M23" s="157">
        <v>744.0</v>
      </c>
      <c r="N23" s="157">
        <v>4717.0</v>
      </c>
      <c r="O23" s="157">
        <v>10504.0</v>
      </c>
      <c r="P23" s="157">
        <v>7303.880000000002</v>
      </c>
      <c r="Q23" s="158" t="str">
        <f t="shared" si="3"/>
        <v>154.8</v>
      </c>
    </row>
    <row r="24" ht="12.75" customHeight="1">
      <c r="A24" s="110">
        <v>18.0</v>
      </c>
      <c r="B24" s="86" t="s">
        <v>28</v>
      </c>
      <c r="C24" s="157">
        <v>0.0</v>
      </c>
      <c r="D24" s="157">
        <v>0.0</v>
      </c>
      <c r="E24" s="157">
        <v>0.0</v>
      </c>
      <c r="F24" s="157">
        <v>0.0</v>
      </c>
      <c r="G24" s="158" t="str">
        <f t="shared" si="1"/>
        <v>#DIV/0!</v>
      </c>
      <c r="H24" s="157">
        <v>25.0</v>
      </c>
      <c r="I24" s="157">
        <v>125.0</v>
      </c>
      <c r="J24" s="157">
        <v>1.0</v>
      </c>
      <c r="K24" s="157">
        <v>3.24</v>
      </c>
      <c r="L24" s="158" t="str">
        <f t="shared" si="2"/>
        <v>2.6</v>
      </c>
      <c r="M24" s="157">
        <v>104.0</v>
      </c>
      <c r="N24" s="157">
        <v>728.0</v>
      </c>
      <c r="O24" s="157">
        <v>8.0</v>
      </c>
      <c r="P24" s="157">
        <v>107.53</v>
      </c>
      <c r="Q24" s="158" t="str">
        <f t="shared" si="3"/>
        <v>14.8</v>
      </c>
    </row>
    <row r="25" ht="12.75" customHeight="1">
      <c r="A25" s="110">
        <v>19.0</v>
      </c>
      <c r="B25" s="86" t="s">
        <v>29</v>
      </c>
      <c r="C25" s="157">
        <v>0.0</v>
      </c>
      <c r="D25" s="157">
        <v>0.0</v>
      </c>
      <c r="E25" s="157">
        <v>0.0</v>
      </c>
      <c r="F25" s="157">
        <v>0.0</v>
      </c>
      <c r="G25" s="158" t="str">
        <f t="shared" si="1"/>
        <v>#DIV/0!</v>
      </c>
      <c r="H25" s="157">
        <v>113.0</v>
      </c>
      <c r="I25" s="157">
        <v>449.0</v>
      </c>
      <c r="J25" s="157">
        <v>3.0</v>
      </c>
      <c r="K25" s="157">
        <v>19.740000000000002</v>
      </c>
      <c r="L25" s="158" t="str">
        <f t="shared" si="2"/>
        <v>4.4</v>
      </c>
      <c r="M25" s="157">
        <v>502.0</v>
      </c>
      <c r="N25" s="157">
        <v>3014.0</v>
      </c>
      <c r="O25" s="157">
        <v>16.0</v>
      </c>
      <c r="P25" s="157">
        <v>118.98</v>
      </c>
      <c r="Q25" s="158" t="str">
        <f t="shared" si="3"/>
        <v>3.9</v>
      </c>
    </row>
    <row r="26" ht="12.75" customHeight="1">
      <c r="A26" s="110">
        <v>20.0</v>
      </c>
      <c r="B26" s="86" t="s">
        <v>30</v>
      </c>
      <c r="C26" s="157">
        <v>126.0</v>
      </c>
      <c r="D26" s="157">
        <v>9031.0</v>
      </c>
      <c r="E26" s="157">
        <v>0.0</v>
      </c>
      <c r="F26" s="157">
        <v>0.0</v>
      </c>
      <c r="G26" s="158" t="str">
        <f t="shared" si="1"/>
        <v>0.0</v>
      </c>
      <c r="H26" s="157">
        <v>841.0</v>
      </c>
      <c r="I26" s="157">
        <v>3447.0</v>
      </c>
      <c r="J26" s="157">
        <v>371.0</v>
      </c>
      <c r="K26" s="157">
        <v>433.64000000000016</v>
      </c>
      <c r="L26" s="158" t="str">
        <f t="shared" si="2"/>
        <v>12.6</v>
      </c>
      <c r="M26" s="157">
        <v>4489.0</v>
      </c>
      <c r="N26" s="157">
        <v>27484.0</v>
      </c>
      <c r="O26" s="157">
        <v>1222.0</v>
      </c>
      <c r="P26" s="157">
        <v>989.39</v>
      </c>
      <c r="Q26" s="158" t="str">
        <f t="shared" si="3"/>
        <v>3.6</v>
      </c>
    </row>
    <row r="27" ht="12.75" customHeight="1">
      <c r="A27" s="110">
        <v>21.0</v>
      </c>
      <c r="B27" s="86" t="s">
        <v>31</v>
      </c>
      <c r="C27" s="157">
        <v>105.0</v>
      </c>
      <c r="D27" s="157">
        <v>8564.0</v>
      </c>
      <c r="E27" s="157">
        <v>0.0</v>
      </c>
      <c r="F27" s="157">
        <v>0.0</v>
      </c>
      <c r="G27" s="158" t="str">
        <f t="shared" si="1"/>
        <v>0.0</v>
      </c>
      <c r="H27" s="157">
        <v>859.0</v>
      </c>
      <c r="I27" s="157">
        <v>4223.0</v>
      </c>
      <c r="J27" s="157">
        <v>183.0</v>
      </c>
      <c r="K27" s="157">
        <v>1176.6</v>
      </c>
      <c r="L27" s="158" t="str">
        <f t="shared" si="2"/>
        <v>27.9</v>
      </c>
      <c r="M27" s="157">
        <v>5224.0</v>
      </c>
      <c r="N27" s="157">
        <v>32551.0</v>
      </c>
      <c r="O27" s="157">
        <v>924.0</v>
      </c>
      <c r="P27" s="157">
        <v>11639.050000000001</v>
      </c>
      <c r="Q27" s="158" t="str">
        <f t="shared" si="3"/>
        <v>35.8</v>
      </c>
    </row>
    <row r="28" ht="12.75" customHeight="1">
      <c r="A28" s="110">
        <v>22.0</v>
      </c>
      <c r="B28" s="86" t="s">
        <v>32</v>
      </c>
      <c r="C28" s="157">
        <v>76.0</v>
      </c>
      <c r="D28" s="157">
        <v>6618.0</v>
      </c>
      <c r="E28" s="157">
        <v>0.0</v>
      </c>
      <c r="F28" s="157">
        <v>0.0</v>
      </c>
      <c r="G28" s="158" t="str">
        <f t="shared" si="1"/>
        <v>0.0</v>
      </c>
      <c r="H28" s="157">
        <v>444.0</v>
      </c>
      <c r="I28" s="157">
        <v>1838.0</v>
      </c>
      <c r="J28" s="157">
        <v>286.0</v>
      </c>
      <c r="K28" s="157">
        <v>520.8100000000001</v>
      </c>
      <c r="L28" s="158" t="str">
        <f t="shared" si="2"/>
        <v>28.3</v>
      </c>
      <c r="M28" s="157">
        <v>1968.0</v>
      </c>
      <c r="N28" s="157">
        <v>11093.0</v>
      </c>
      <c r="O28" s="157">
        <v>184.0</v>
      </c>
      <c r="P28" s="157">
        <v>879.5900000000001</v>
      </c>
      <c r="Q28" s="158" t="str">
        <f t="shared" si="3"/>
        <v>7.9</v>
      </c>
    </row>
    <row r="29" ht="12.75" customHeight="1">
      <c r="A29" s="110">
        <v>23.0</v>
      </c>
      <c r="B29" s="86" t="s">
        <v>33</v>
      </c>
      <c r="C29" s="157">
        <v>0.0</v>
      </c>
      <c r="D29" s="157">
        <v>0.0</v>
      </c>
      <c r="E29" s="157">
        <v>0.0</v>
      </c>
      <c r="F29" s="157">
        <v>0.0</v>
      </c>
      <c r="G29" s="158" t="str">
        <f t="shared" si="1"/>
        <v>#DIV/0!</v>
      </c>
      <c r="H29" s="157">
        <v>145.0</v>
      </c>
      <c r="I29" s="157">
        <v>564.0</v>
      </c>
      <c r="J29" s="157">
        <v>0.0</v>
      </c>
      <c r="K29" s="157">
        <v>0.0</v>
      </c>
      <c r="L29" s="158" t="str">
        <f t="shared" si="2"/>
        <v>0.0</v>
      </c>
      <c r="M29" s="157">
        <v>724.0</v>
      </c>
      <c r="N29" s="157">
        <v>4264.0</v>
      </c>
      <c r="O29" s="157">
        <v>1457.0</v>
      </c>
      <c r="P29" s="157">
        <v>6712.97</v>
      </c>
      <c r="Q29" s="158" t="str">
        <f t="shared" si="3"/>
        <v>157.4</v>
      </c>
    </row>
    <row r="30" ht="12.75" customHeight="1">
      <c r="A30" s="110">
        <v>24.0</v>
      </c>
      <c r="B30" s="86" t="s">
        <v>34</v>
      </c>
      <c r="C30" s="157">
        <v>1.0</v>
      </c>
      <c r="D30" s="157">
        <v>28.0</v>
      </c>
      <c r="E30" s="157">
        <v>3.0</v>
      </c>
      <c r="F30" s="157">
        <v>2.73</v>
      </c>
      <c r="G30" s="158" t="str">
        <f t="shared" si="1"/>
        <v>9.8</v>
      </c>
      <c r="H30" s="157">
        <v>225.0</v>
      </c>
      <c r="I30" s="157">
        <v>1005.0</v>
      </c>
      <c r="J30" s="157">
        <v>0.0</v>
      </c>
      <c r="K30" s="157">
        <v>0.0</v>
      </c>
      <c r="L30" s="158" t="str">
        <f t="shared" si="2"/>
        <v>0.0</v>
      </c>
      <c r="M30" s="157">
        <v>1082.0</v>
      </c>
      <c r="N30" s="157">
        <v>6360.0</v>
      </c>
      <c r="O30" s="157">
        <v>270.0</v>
      </c>
      <c r="P30" s="157">
        <v>840.1100000000001</v>
      </c>
      <c r="Q30" s="158" t="str">
        <f t="shared" si="3"/>
        <v>13.2</v>
      </c>
    </row>
    <row r="31" ht="12.75" customHeight="1">
      <c r="A31" s="110">
        <v>25.0</v>
      </c>
      <c r="B31" s="86" t="s">
        <v>35</v>
      </c>
      <c r="C31" s="157">
        <v>0.0</v>
      </c>
      <c r="D31" s="157">
        <v>0.0</v>
      </c>
      <c r="E31" s="157">
        <v>0.0</v>
      </c>
      <c r="F31" s="157">
        <v>0.0</v>
      </c>
      <c r="G31" s="158" t="str">
        <f t="shared" si="1"/>
        <v>#DIV/0!</v>
      </c>
      <c r="H31" s="157">
        <v>174.0</v>
      </c>
      <c r="I31" s="157">
        <v>838.0</v>
      </c>
      <c r="J31" s="157">
        <v>5.0</v>
      </c>
      <c r="K31" s="157">
        <v>6.0600000000000005</v>
      </c>
      <c r="L31" s="158" t="str">
        <f t="shared" si="2"/>
        <v>0.7</v>
      </c>
      <c r="M31" s="157">
        <v>374.0</v>
      </c>
      <c r="N31" s="157">
        <v>2406.0</v>
      </c>
      <c r="O31" s="157">
        <v>14.0</v>
      </c>
      <c r="P31" s="157">
        <v>130.89</v>
      </c>
      <c r="Q31" s="158" t="str">
        <f t="shared" si="3"/>
        <v>5.4</v>
      </c>
    </row>
    <row r="32" ht="12.75" customHeight="1">
      <c r="A32" s="110">
        <v>26.0</v>
      </c>
      <c r="B32" s="86" t="s">
        <v>36</v>
      </c>
      <c r="C32" s="157">
        <v>0.0</v>
      </c>
      <c r="D32" s="157">
        <v>0.0</v>
      </c>
      <c r="E32" s="157">
        <v>0.0</v>
      </c>
      <c r="F32" s="157">
        <v>0.0</v>
      </c>
      <c r="G32" s="158" t="str">
        <f t="shared" si="1"/>
        <v>#DIV/0!</v>
      </c>
      <c r="H32" s="157">
        <v>138.0</v>
      </c>
      <c r="I32" s="157">
        <v>667.0</v>
      </c>
      <c r="J32" s="157">
        <v>5.0</v>
      </c>
      <c r="K32" s="157">
        <v>23.7</v>
      </c>
      <c r="L32" s="158" t="str">
        <f t="shared" si="2"/>
        <v>3.6</v>
      </c>
      <c r="M32" s="157">
        <v>417.0</v>
      </c>
      <c r="N32" s="157">
        <v>2547.0</v>
      </c>
      <c r="O32" s="157">
        <v>25.0</v>
      </c>
      <c r="P32" s="157">
        <v>262.71000000000004</v>
      </c>
      <c r="Q32" s="158" t="str">
        <f t="shared" si="3"/>
        <v>10.3</v>
      </c>
    </row>
    <row r="33" ht="12.75" customHeight="1">
      <c r="A33" s="110">
        <v>27.0</v>
      </c>
      <c r="B33" s="86" t="s">
        <v>37</v>
      </c>
      <c r="C33" s="157">
        <v>0.0</v>
      </c>
      <c r="D33" s="157">
        <v>0.0</v>
      </c>
      <c r="E33" s="157">
        <v>0.0</v>
      </c>
      <c r="F33" s="157">
        <v>0.0</v>
      </c>
      <c r="G33" s="158" t="str">
        <f t="shared" si="1"/>
        <v>#DIV/0!</v>
      </c>
      <c r="H33" s="157">
        <v>127.0</v>
      </c>
      <c r="I33" s="157">
        <v>626.0</v>
      </c>
      <c r="J33" s="157">
        <v>0.0</v>
      </c>
      <c r="K33" s="157">
        <v>0.0</v>
      </c>
      <c r="L33" s="158" t="str">
        <f t="shared" si="2"/>
        <v>0.0</v>
      </c>
      <c r="M33" s="157">
        <v>330.0</v>
      </c>
      <c r="N33" s="157">
        <v>2094.0</v>
      </c>
      <c r="O33" s="157">
        <v>4.0</v>
      </c>
      <c r="P33" s="157">
        <v>42.28</v>
      </c>
      <c r="Q33" s="158" t="str">
        <f t="shared" si="3"/>
        <v>2.0</v>
      </c>
    </row>
    <row r="34" ht="12.75" customHeight="1">
      <c r="A34" s="110">
        <v>28.0</v>
      </c>
      <c r="B34" s="86" t="s">
        <v>38</v>
      </c>
      <c r="C34" s="157">
        <v>2.0</v>
      </c>
      <c r="D34" s="157">
        <v>176.0</v>
      </c>
      <c r="E34" s="157">
        <v>0.0</v>
      </c>
      <c r="F34" s="157">
        <v>0.0</v>
      </c>
      <c r="G34" s="158" t="str">
        <f t="shared" si="1"/>
        <v>0.0</v>
      </c>
      <c r="H34" s="157">
        <v>168.0</v>
      </c>
      <c r="I34" s="157">
        <v>820.0</v>
      </c>
      <c r="J34" s="157">
        <v>0.0</v>
      </c>
      <c r="K34" s="157">
        <v>0.0</v>
      </c>
      <c r="L34" s="158" t="str">
        <f t="shared" si="2"/>
        <v>0.0</v>
      </c>
      <c r="M34" s="157">
        <v>978.0</v>
      </c>
      <c r="N34" s="157">
        <v>5765.0</v>
      </c>
      <c r="O34" s="157">
        <v>52.0</v>
      </c>
      <c r="P34" s="157">
        <v>685.2199999999999</v>
      </c>
      <c r="Q34" s="158" t="str">
        <f t="shared" si="3"/>
        <v>11.9</v>
      </c>
    </row>
    <row r="35" ht="12.75" customHeight="1">
      <c r="A35" s="110">
        <v>29.0</v>
      </c>
      <c r="B35" s="86" t="s">
        <v>39</v>
      </c>
      <c r="C35" s="157">
        <v>0.0</v>
      </c>
      <c r="D35" s="157">
        <v>0.0</v>
      </c>
      <c r="E35" s="157">
        <v>0.0</v>
      </c>
      <c r="F35" s="157">
        <v>0.0</v>
      </c>
      <c r="G35" s="158" t="str">
        <f t="shared" si="1"/>
        <v>#DIV/0!</v>
      </c>
      <c r="H35" s="157">
        <v>66.0</v>
      </c>
      <c r="I35" s="157">
        <v>320.0</v>
      </c>
      <c r="J35" s="157">
        <v>1.0</v>
      </c>
      <c r="K35" s="157">
        <v>0.6</v>
      </c>
      <c r="L35" s="158" t="str">
        <f t="shared" si="2"/>
        <v>0.2</v>
      </c>
      <c r="M35" s="157">
        <v>221.0</v>
      </c>
      <c r="N35" s="157">
        <v>1405.0</v>
      </c>
      <c r="O35" s="157">
        <v>0.0</v>
      </c>
      <c r="P35" s="157">
        <v>0.0</v>
      </c>
      <c r="Q35" s="158" t="str">
        <f t="shared" si="3"/>
        <v>0.0</v>
      </c>
    </row>
    <row r="36" ht="12.75" customHeight="1">
      <c r="A36" s="110">
        <v>30.0</v>
      </c>
      <c r="B36" s="86" t="s">
        <v>40</v>
      </c>
      <c r="C36" s="157">
        <v>0.0</v>
      </c>
      <c r="D36" s="157">
        <v>0.0</v>
      </c>
      <c r="E36" s="157">
        <v>0.0</v>
      </c>
      <c r="F36" s="157">
        <v>0.0</v>
      </c>
      <c r="G36" s="158" t="str">
        <f t="shared" si="1"/>
        <v>#DIV/0!</v>
      </c>
      <c r="H36" s="157">
        <v>78.0</v>
      </c>
      <c r="I36" s="157">
        <v>372.0</v>
      </c>
      <c r="J36" s="157">
        <v>0.0</v>
      </c>
      <c r="K36" s="157">
        <v>0.0</v>
      </c>
      <c r="L36" s="158" t="str">
        <f t="shared" si="2"/>
        <v>0.0</v>
      </c>
      <c r="M36" s="157">
        <v>535.0</v>
      </c>
      <c r="N36" s="157">
        <v>3305.0</v>
      </c>
      <c r="O36" s="157">
        <v>173.0</v>
      </c>
      <c r="P36" s="157">
        <v>1343.21</v>
      </c>
      <c r="Q36" s="158" t="str">
        <f t="shared" si="3"/>
        <v>40.6</v>
      </c>
    </row>
    <row r="37" ht="12.75" customHeight="1">
      <c r="A37" s="110">
        <v>31.0</v>
      </c>
      <c r="B37" s="86" t="s">
        <v>73</v>
      </c>
      <c r="C37" s="157">
        <v>0.0</v>
      </c>
      <c r="D37" s="157">
        <v>0.0</v>
      </c>
      <c r="E37" s="157">
        <v>0.0</v>
      </c>
      <c r="F37" s="157">
        <v>0.0</v>
      </c>
      <c r="G37" s="158" t="str">
        <f t="shared" si="1"/>
        <v>#DIV/0!</v>
      </c>
      <c r="H37" s="157">
        <v>106.0</v>
      </c>
      <c r="I37" s="157">
        <v>508.0</v>
      </c>
      <c r="J37" s="157">
        <v>11.0</v>
      </c>
      <c r="K37" s="157">
        <v>6.24</v>
      </c>
      <c r="L37" s="158" t="str">
        <f t="shared" si="2"/>
        <v>1.2</v>
      </c>
      <c r="M37" s="157">
        <v>316.0</v>
      </c>
      <c r="N37" s="157">
        <v>1930.0</v>
      </c>
      <c r="O37" s="157">
        <v>43.0</v>
      </c>
      <c r="P37" s="157">
        <v>0.0</v>
      </c>
      <c r="Q37" s="158" t="str">
        <f t="shared" si="3"/>
        <v>0.0</v>
      </c>
    </row>
    <row r="38" ht="12.75" customHeight="1">
      <c r="A38" s="110">
        <v>32.0</v>
      </c>
      <c r="B38" s="86" t="s">
        <v>74</v>
      </c>
      <c r="C38" s="157">
        <v>0.0</v>
      </c>
      <c r="D38" s="157">
        <v>0.0</v>
      </c>
      <c r="E38" s="157">
        <v>0.0</v>
      </c>
      <c r="F38" s="157">
        <v>0.0</v>
      </c>
      <c r="G38" s="158" t="str">
        <f t="shared" si="1"/>
        <v>#DIV/0!</v>
      </c>
      <c r="H38" s="157">
        <v>0.0</v>
      </c>
      <c r="I38" s="157">
        <v>0.0</v>
      </c>
      <c r="J38" s="157">
        <v>0.0</v>
      </c>
      <c r="K38" s="157">
        <v>0.0</v>
      </c>
      <c r="L38" s="158" t="str">
        <f t="shared" si="2"/>
        <v>#DIV/0!</v>
      </c>
      <c r="M38" s="157">
        <v>5.0</v>
      </c>
      <c r="N38" s="157">
        <v>18.0</v>
      </c>
      <c r="O38" s="157">
        <v>0.0</v>
      </c>
      <c r="P38" s="157">
        <v>0.0</v>
      </c>
      <c r="Q38" s="158" t="str">
        <f t="shared" si="3"/>
        <v>0.0</v>
      </c>
    </row>
    <row r="39" ht="12.75" customHeight="1">
      <c r="A39" s="110">
        <v>33.0</v>
      </c>
      <c r="B39" s="86" t="s">
        <v>42</v>
      </c>
      <c r="C39" s="157">
        <v>0.0</v>
      </c>
      <c r="D39" s="157">
        <v>0.0</v>
      </c>
      <c r="E39" s="157">
        <v>0.0</v>
      </c>
      <c r="F39" s="157">
        <v>0.0</v>
      </c>
      <c r="G39" s="158" t="str">
        <f t="shared" si="1"/>
        <v>#DIV/0!</v>
      </c>
      <c r="H39" s="157">
        <v>6.0</v>
      </c>
      <c r="I39" s="157">
        <v>20.0</v>
      </c>
      <c r="J39" s="157">
        <v>0.0</v>
      </c>
      <c r="K39" s="157">
        <v>0.0</v>
      </c>
      <c r="L39" s="158" t="str">
        <f t="shared" si="2"/>
        <v>0.0</v>
      </c>
      <c r="M39" s="157">
        <v>0.0</v>
      </c>
      <c r="N39" s="157">
        <v>0.0</v>
      </c>
      <c r="O39" s="157">
        <v>13.0</v>
      </c>
      <c r="P39" s="157">
        <v>96.28</v>
      </c>
      <c r="Q39" s="158" t="str">
        <f t="shared" si="3"/>
        <v>#DIV/0!</v>
      </c>
    </row>
    <row r="40" ht="12.75" customHeight="1">
      <c r="A40" s="110">
        <v>34.0</v>
      </c>
      <c r="B40" s="86" t="s">
        <v>43</v>
      </c>
      <c r="C40" s="157">
        <v>0.0</v>
      </c>
      <c r="D40" s="157">
        <v>0.0</v>
      </c>
      <c r="E40" s="157">
        <v>0.0</v>
      </c>
      <c r="F40" s="157">
        <v>0.0</v>
      </c>
      <c r="G40" s="158" t="str">
        <f t="shared" si="1"/>
        <v>#DIV/0!</v>
      </c>
      <c r="H40" s="157">
        <v>145.0</v>
      </c>
      <c r="I40" s="157">
        <v>629.0</v>
      </c>
      <c r="J40" s="157">
        <v>0.0</v>
      </c>
      <c r="K40" s="157">
        <v>0.0</v>
      </c>
      <c r="L40" s="158" t="str">
        <f t="shared" si="2"/>
        <v>0.0</v>
      </c>
      <c r="M40" s="157">
        <v>770.0</v>
      </c>
      <c r="N40" s="157">
        <v>4640.0</v>
      </c>
      <c r="O40" s="157">
        <v>475.0</v>
      </c>
      <c r="P40" s="157">
        <v>7099.44</v>
      </c>
      <c r="Q40" s="158" t="str">
        <f t="shared" si="3"/>
        <v>153.0</v>
      </c>
    </row>
    <row r="41" ht="12.75" customHeight="1">
      <c r="A41" s="100"/>
      <c r="B41" s="103" t="s">
        <v>183</v>
      </c>
      <c r="C41" s="159" t="str">
        <f t="shared" ref="C41:F41" si="7">SUM(C19:C37)</f>
        <v>374</v>
      </c>
      <c r="D41" s="159" t="str">
        <f t="shared" si="7"/>
        <v>28728</v>
      </c>
      <c r="E41" s="159" t="str">
        <f t="shared" si="7"/>
        <v>5</v>
      </c>
      <c r="F41" s="159" t="str">
        <f t="shared" si="7"/>
        <v>735</v>
      </c>
      <c r="G41" s="158" t="str">
        <f t="shared" si="1"/>
        <v>2.6</v>
      </c>
      <c r="H41" s="159" t="str">
        <f t="shared" ref="H41:K41" si="8">SUM(H19:H40)</f>
        <v>4692</v>
      </c>
      <c r="I41" s="159" t="str">
        <f t="shared" si="8"/>
        <v>20695</v>
      </c>
      <c r="J41" s="159" t="str">
        <f t="shared" si="8"/>
        <v>1080</v>
      </c>
      <c r="K41" s="159" t="str">
        <f t="shared" si="8"/>
        <v>3029</v>
      </c>
      <c r="L41" s="158" t="str">
        <f t="shared" si="2"/>
        <v>14.6</v>
      </c>
      <c r="M41" s="159" t="str">
        <f t="shared" ref="M41:P41" si="9">SUM(M19:M40)</f>
        <v>22902</v>
      </c>
      <c r="N41" s="159" t="str">
        <f t="shared" si="9"/>
        <v>138325</v>
      </c>
      <c r="O41" s="159" t="str">
        <f t="shared" si="9"/>
        <v>20195</v>
      </c>
      <c r="P41" s="159" t="str">
        <f t="shared" si="9"/>
        <v>83078</v>
      </c>
      <c r="Q41" s="158" t="str">
        <f t="shared" si="3"/>
        <v>60.1</v>
      </c>
    </row>
    <row r="42" ht="12.75" customHeight="1">
      <c r="A42" s="100"/>
      <c r="B42" s="103" t="s">
        <v>45</v>
      </c>
      <c r="C42" s="160" t="str">
        <f t="shared" ref="C42:F42" si="10">C41+C18</f>
        <v>1430</v>
      </c>
      <c r="D42" s="160" t="str">
        <f t="shared" si="10"/>
        <v>90113</v>
      </c>
      <c r="E42" s="160" t="str">
        <f t="shared" si="10"/>
        <v>22</v>
      </c>
      <c r="F42" s="160" t="str">
        <f t="shared" si="10"/>
        <v>6453</v>
      </c>
      <c r="G42" s="158" t="str">
        <f t="shared" si="1"/>
        <v>7.2</v>
      </c>
      <c r="H42" s="160" t="str">
        <f t="shared" ref="H42:K42" si="11">H41+H18</f>
        <v>26761</v>
      </c>
      <c r="I42" s="160" t="str">
        <f t="shared" si="11"/>
        <v>132243</v>
      </c>
      <c r="J42" s="160" t="str">
        <f t="shared" si="11"/>
        <v>17217</v>
      </c>
      <c r="K42" s="160" t="str">
        <f t="shared" si="11"/>
        <v>32380</v>
      </c>
      <c r="L42" s="158" t="str">
        <f t="shared" si="2"/>
        <v>24.5</v>
      </c>
      <c r="M42" s="160" t="str">
        <f t="shared" ref="M42:P42" si="12">M41+M18</f>
        <v>141960</v>
      </c>
      <c r="N42" s="160" t="str">
        <f t="shared" si="12"/>
        <v>865263</v>
      </c>
      <c r="O42" s="160" t="str">
        <f t="shared" si="12"/>
        <v>55086</v>
      </c>
      <c r="P42" s="160" t="str">
        <f t="shared" si="12"/>
        <v>320587</v>
      </c>
      <c r="Q42" s="158" t="str">
        <f t="shared" si="3"/>
        <v>37.1</v>
      </c>
    </row>
    <row r="43" ht="12.75" customHeight="1">
      <c r="A43" s="110">
        <v>35.0</v>
      </c>
      <c r="B43" s="65" t="s">
        <v>46</v>
      </c>
      <c r="C43" s="157">
        <v>23.0</v>
      </c>
      <c r="D43" s="157">
        <v>1076.0</v>
      </c>
      <c r="E43" s="157">
        <v>0.0</v>
      </c>
      <c r="F43" s="157">
        <v>0.0</v>
      </c>
      <c r="G43" s="158" t="str">
        <f t="shared" si="1"/>
        <v>0.0</v>
      </c>
      <c r="H43" s="157">
        <v>2117.0</v>
      </c>
      <c r="I43" s="157">
        <v>12919.0</v>
      </c>
      <c r="J43" s="157">
        <v>28.0</v>
      </c>
      <c r="K43" s="157">
        <v>122.97</v>
      </c>
      <c r="L43" s="158" t="str">
        <f t="shared" si="2"/>
        <v>1.0</v>
      </c>
      <c r="M43" s="157">
        <v>10539.0</v>
      </c>
      <c r="N43" s="157">
        <v>46545.0</v>
      </c>
      <c r="O43" s="157">
        <v>702.0</v>
      </c>
      <c r="P43" s="157">
        <v>8255.5</v>
      </c>
      <c r="Q43" s="158" t="str">
        <f t="shared" si="3"/>
        <v>17.7</v>
      </c>
    </row>
    <row r="44" ht="12.75" customHeight="1">
      <c r="A44" s="110">
        <v>36.0</v>
      </c>
      <c r="B44" s="65" t="s">
        <v>47</v>
      </c>
      <c r="C44" s="157">
        <v>0.0</v>
      </c>
      <c r="D44" s="157">
        <v>0.0</v>
      </c>
      <c r="E44" s="157">
        <v>0.0</v>
      </c>
      <c r="F44" s="157">
        <v>0.0</v>
      </c>
      <c r="G44" s="158" t="str">
        <f t="shared" si="1"/>
        <v>#DIV/0!</v>
      </c>
      <c r="H44" s="157">
        <v>796.0</v>
      </c>
      <c r="I44" s="157">
        <v>2837.0</v>
      </c>
      <c r="J44" s="157">
        <v>145.0</v>
      </c>
      <c r="K44" s="157">
        <v>196.12000000000003</v>
      </c>
      <c r="L44" s="158" t="str">
        <f t="shared" si="2"/>
        <v>6.9</v>
      </c>
      <c r="M44" s="157">
        <v>3293.0</v>
      </c>
      <c r="N44" s="157">
        <v>19115.0</v>
      </c>
      <c r="O44" s="157">
        <v>1438.0</v>
      </c>
      <c r="P44" s="157">
        <v>11883.450000000004</v>
      </c>
      <c r="Q44" s="158" t="str">
        <f t="shared" si="3"/>
        <v>62.2</v>
      </c>
    </row>
    <row r="45" ht="12.75" customHeight="1">
      <c r="A45" s="100"/>
      <c r="B45" s="103" t="s">
        <v>48</v>
      </c>
      <c r="C45" s="159" t="str">
        <f t="shared" ref="C45:F45" si="13">SUM(C43:C44)</f>
        <v>23</v>
      </c>
      <c r="D45" s="159" t="str">
        <f t="shared" si="13"/>
        <v>1076</v>
      </c>
      <c r="E45" s="159" t="str">
        <f t="shared" si="13"/>
        <v>0</v>
      </c>
      <c r="F45" s="159" t="str">
        <f t="shared" si="13"/>
        <v>0</v>
      </c>
      <c r="G45" s="158" t="str">
        <f t="shared" si="1"/>
        <v>0.0</v>
      </c>
      <c r="H45" s="159" t="str">
        <f t="shared" ref="H45:K45" si="14">SUM(H43:H44)</f>
        <v>2913</v>
      </c>
      <c r="I45" s="159" t="str">
        <f t="shared" si="14"/>
        <v>15756</v>
      </c>
      <c r="J45" s="159" t="str">
        <f t="shared" si="14"/>
        <v>173</v>
      </c>
      <c r="K45" s="159" t="str">
        <f t="shared" si="14"/>
        <v>319</v>
      </c>
      <c r="L45" s="158" t="str">
        <f t="shared" si="2"/>
        <v>2.0</v>
      </c>
      <c r="M45" s="159" t="str">
        <f t="shared" ref="M45:P45" si="15">SUM(M43:M44)</f>
        <v>13832</v>
      </c>
      <c r="N45" s="159" t="str">
        <f t="shared" si="15"/>
        <v>65660</v>
      </c>
      <c r="O45" s="159" t="str">
        <f t="shared" si="15"/>
        <v>2140</v>
      </c>
      <c r="P45" s="159" t="str">
        <f t="shared" si="15"/>
        <v>20139</v>
      </c>
      <c r="Q45" s="158" t="str">
        <f t="shared" si="3"/>
        <v>30.7</v>
      </c>
    </row>
    <row r="46" ht="12.75" customHeight="1">
      <c r="A46" s="110">
        <v>37.0</v>
      </c>
      <c r="B46" s="65" t="s">
        <v>49</v>
      </c>
      <c r="C46" s="157">
        <v>0.0</v>
      </c>
      <c r="D46" s="157">
        <v>0.0</v>
      </c>
      <c r="E46" s="157">
        <v>0.0</v>
      </c>
      <c r="F46" s="157">
        <v>0.0</v>
      </c>
      <c r="G46" s="158" t="str">
        <f t="shared" si="1"/>
        <v>#DIV/0!</v>
      </c>
      <c r="H46" s="157">
        <v>171.0</v>
      </c>
      <c r="I46" s="157">
        <v>470.0</v>
      </c>
      <c r="J46" s="157">
        <v>1.0</v>
      </c>
      <c r="K46" s="157">
        <v>1.0</v>
      </c>
      <c r="L46" s="158" t="str">
        <f t="shared" si="2"/>
        <v>0.2</v>
      </c>
      <c r="M46" s="157">
        <v>1982.0</v>
      </c>
      <c r="N46" s="157">
        <v>11750.0</v>
      </c>
      <c r="O46" s="157">
        <v>85.0</v>
      </c>
      <c r="P46" s="157">
        <v>1276.0</v>
      </c>
      <c r="Q46" s="158" t="str">
        <f t="shared" si="3"/>
        <v>10.9</v>
      </c>
    </row>
    <row r="47" ht="12.75" customHeight="1">
      <c r="A47" s="100"/>
      <c r="B47" s="103" t="s">
        <v>50</v>
      </c>
      <c r="C47" s="159" t="str">
        <f t="shared" ref="C47:F47" si="16">C46</f>
        <v>0</v>
      </c>
      <c r="D47" s="159" t="str">
        <f t="shared" si="16"/>
        <v>0</v>
      </c>
      <c r="E47" s="159" t="str">
        <f t="shared" si="16"/>
        <v>0</v>
      </c>
      <c r="F47" s="159" t="str">
        <f t="shared" si="16"/>
        <v>0</v>
      </c>
      <c r="G47" s="158" t="str">
        <f t="shared" si="1"/>
        <v>#DIV/0!</v>
      </c>
      <c r="H47" s="159" t="str">
        <f t="shared" ref="H47:K47" si="17">H46</f>
        <v>171</v>
      </c>
      <c r="I47" s="159" t="str">
        <f t="shared" si="17"/>
        <v>470</v>
      </c>
      <c r="J47" s="159" t="str">
        <f t="shared" si="17"/>
        <v>1</v>
      </c>
      <c r="K47" s="159" t="str">
        <f t="shared" si="17"/>
        <v>1</v>
      </c>
      <c r="L47" s="158" t="str">
        <f t="shared" si="2"/>
        <v>0.2</v>
      </c>
      <c r="M47" s="159" t="str">
        <f t="shared" ref="M47:P47" si="18">M46</f>
        <v>1982</v>
      </c>
      <c r="N47" s="159" t="str">
        <f t="shared" si="18"/>
        <v>11750</v>
      </c>
      <c r="O47" s="159" t="str">
        <f t="shared" si="18"/>
        <v>85</v>
      </c>
      <c r="P47" s="159" t="str">
        <f t="shared" si="18"/>
        <v>1276</v>
      </c>
      <c r="Q47" s="158" t="str">
        <f t="shared" si="3"/>
        <v>10.9</v>
      </c>
    </row>
    <row r="48" ht="12.75" customHeight="1">
      <c r="A48" s="110">
        <v>38.0</v>
      </c>
      <c r="B48" s="65" t="s">
        <v>51</v>
      </c>
      <c r="C48" s="157">
        <v>0.0</v>
      </c>
      <c r="D48" s="157">
        <v>0.0</v>
      </c>
      <c r="E48" s="157">
        <v>0.0</v>
      </c>
      <c r="F48" s="157">
        <v>0.0</v>
      </c>
      <c r="G48" s="158" t="str">
        <f t="shared" si="1"/>
        <v>#DIV/0!</v>
      </c>
      <c r="H48" s="157">
        <v>195.0</v>
      </c>
      <c r="I48" s="157">
        <v>893.0</v>
      </c>
      <c r="J48" s="157">
        <v>0.0</v>
      </c>
      <c r="K48" s="157">
        <v>0.0</v>
      </c>
      <c r="L48" s="158" t="str">
        <f t="shared" si="2"/>
        <v>0.0</v>
      </c>
      <c r="M48" s="157">
        <v>1331.0</v>
      </c>
      <c r="N48" s="157">
        <v>7799.0</v>
      </c>
      <c r="O48" s="157">
        <v>1683.0</v>
      </c>
      <c r="P48" s="157">
        <v>17750.810000000005</v>
      </c>
      <c r="Q48" s="158" t="str">
        <f t="shared" si="3"/>
        <v>227.6</v>
      </c>
    </row>
    <row r="49" ht="12.75" customHeight="1">
      <c r="A49" s="110">
        <v>39.0</v>
      </c>
      <c r="B49" s="65" t="s">
        <v>52</v>
      </c>
      <c r="C49" s="157">
        <v>0.0</v>
      </c>
      <c r="D49" s="157">
        <v>0.0</v>
      </c>
      <c r="E49" s="157">
        <v>0.0</v>
      </c>
      <c r="F49" s="157">
        <v>0.0</v>
      </c>
      <c r="G49" s="158" t="str">
        <f t="shared" si="1"/>
        <v>#DIV/0!</v>
      </c>
      <c r="H49" s="157">
        <v>119.0</v>
      </c>
      <c r="I49" s="157">
        <v>567.0</v>
      </c>
      <c r="J49" s="157">
        <v>0.0</v>
      </c>
      <c r="K49" s="157">
        <v>0.0</v>
      </c>
      <c r="L49" s="158" t="str">
        <f t="shared" si="2"/>
        <v>0.0</v>
      </c>
      <c r="M49" s="157">
        <v>630.0</v>
      </c>
      <c r="N49" s="157">
        <v>3334.0</v>
      </c>
      <c r="O49" s="157">
        <v>37.0</v>
      </c>
      <c r="P49" s="157">
        <v>254.42</v>
      </c>
      <c r="Q49" s="158" t="str">
        <f t="shared" si="3"/>
        <v>7.6</v>
      </c>
    </row>
    <row r="50" ht="12.75" customHeight="1">
      <c r="A50" s="110">
        <v>40.0</v>
      </c>
      <c r="B50" s="65" t="s">
        <v>53</v>
      </c>
      <c r="C50" s="157">
        <v>0.0</v>
      </c>
      <c r="D50" s="157">
        <v>0.0</v>
      </c>
      <c r="E50" s="157">
        <v>0.0</v>
      </c>
      <c r="F50" s="157">
        <v>0.0</v>
      </c>
      <c r="G50" s="158" t="str">
        <f t="shared" si="1"/>
        <v>#DIV/0!</v>
      </c>
      <c r="H50" s="157">
        <v>62.0</v>
      </c>
      <c r="I50" s="157">
        <v>330.0</v>
      </c>
      <c r="J50" s="157">
        <v>774.0</v>
      </c>
      <c r="K50" s="157">
        <v>187.85</v>
      </c>
      <c r="L50" s="158" t="str">
        <f t="shared" si="2"/>
        <v>56.9</v>
      </c>
      <c r="M50" s="157">
        <v>273.0</v>
      </c>
      <c r="N50" s="157">
        <v>1373.0</v>
      </c>
      <c r="O50" s="157">
        <v>31.0</v>
      </c>
      <c r="P50" s="157">
        <v>131.95</v>
      </c>
      <c r="Q50" s="158" t="str">
        <f t="shared" si="3"/>
        <v>9.6</v>
      </c>
    </row>
    <row r="51" ht="12.75" customHeight="1">
      <c r="A51" s="110">
        <v>41.0</v>
      </c>
      <c r="B51" s="65" t="s">
        <v>54</v>
      </c>
      <c r="C51" s="157">
        <v>0.0</v>
      </c>
      <c r="D51" s="157">
        <v>0.0</v>
      </c>
      <c r="E51" s="157">
        <v>0.0</v>
      </c>
      <c r="F51" s="157">
        <v>0.0</v>
      </c>
      <c r="G51" s="158" t="str">
        <f t="shared" si="1"/>
        <v>#DIV/0!</v>
      </c>
      <c r="H51" s="157">
        <v>29.0</v>
      </c>
      <c r="I51" s="157">
        <v>235.0</v>
      </c>
      <c r="J51" s="157">
        <v>0.0</v>
      </c>
      <c r="K51" s="157">
        <v>0.0</v>
      </c>
      <c r="L51" s="158" t="str">
        <f t="shared" si="2"/>
        <v>0.0</v>
      </c>
      <c r="M51" s="157">
        <v>315.0</v>
      </c>
      <c r="N51" s="157">
        <v>1806.0</v>
      </c>
      <c r="O51" s="157">
        <v>0.0</v>
      </c>
      <c r="P51" s="157">
        <v>0.0</v>
      </c>
      <c r="Q51" s="158" t="str">
        <f t="shared" si="3"/>
        <v>0.0</v>
      </c>
    </row>
    <row r="52" ht="12.75" customHeight="1">
      <c r="A52" s="110">
        <v>42.0</v>
      </c>
      <c r="B52" s="65" t="s">
        <v>55</v>
      </c>
      <c r="C52" s="157">
        <v>0.0</v>
      </c>
      <c r="D52" s="157">
        <v>0.0</v>
      </c>
      <c r="E52" s="157">
        <v>0.0</v>
      </c>
      <c r="F52" s="157">
        <v>0.0</v>
      </c>
      <c r="G52" s="158" t="str">
        <f t="shared" si="1"/>
        <v>#DIV/0!</v>
      </c>
      <c r="H52" s="157">
        <v>63.0</v>
      </c>
      <c r="I52" s="157">
        <v>316.0</v>
      </c>
      <c r="J52" s="157">
        <v>0.0</v>
      </c>
      <c r="K52" s="157">
        <v>0.0</v>
      </c>
      <c r="L52" s="158" t="str">
        <f t="shared" si="2"/>
        <v>0.0</v>
      </c>
      <c r="M52" s="157">
        <v>341.0</v>
      </c>
      <c r="N52" s="157">
        <v>2059.0</v>
      </c>
      <c r="O52" s="157">
        <v>2525.0</v>
      </c>
      <c r="P52" s="157">
        <v>8022.339999999998</v>
      </c>
      <c r="Q52" s="158" t="str">
        <f t="shared" si="3"/>
        <v>389.6</v>
      </c>
    </row>
    <row r="53" ht="12.75" customHeight="1">
      <c r="A53" s="110">
        <v>43.0</v>
      </c>
      <c r="B53" s="65" t="s">
        <v>56</v>
      </c>
      <c r="C53" s="157">
        <v>0.0</v>
      </c>
      <c r="D53" s="157">
        <v>0.0</v>
      </c>
      <c r="E53" s="157">
        <v>0.0</v>
      </c>
      <c r="F53" s="157">
        <v>0.0</v>
      </c>
      <c r="G53" s="158" t="str">
        <f t="shared" si="1"/>
        <v>#DIV/0!</v>
      </c>
      <c r="H53" s="157">
        <v>58.0</v>
      </c>
      <c r="I53" s="157">
        <v>263.0</v>
      </c>
      <c r="J53" s="157">
        <v>0.0</v>
      </c>
      <c r="K53" s="157">
        <v>0.0</v>
      </c>
      <c r="L53" s="158" t="str">
        <f t="shared" si="2"/>
        <v>0.0</v>
      </c>
      <c r="M53" s="157">
        <v>339.0</v>
      </c>
      <c r="N53" s="157">
        <v>1952.0</v>
      </c>
      <c r="O53" s="157">
        <v>42.0</v>
      </c>
      <c r="P53" s="157">
        <v>280.91999999999996</v>
      </c>
      <c r="Q53" s="158" t="str">
        <f t="shared" si="3"/>
        <v>14.4</v>
      </c>
    </row>
    <row r="54" ht="12.75" customHeight="1">
      <c r="A54" s="110">
        <v>44.0</v>
      </c>
      <c r="B54" s="65" t="s">
        <v>57</v>
      </c>
      <c r="C54" s="157">
        <v>0.0</v>
      </c>
      <c r="D54" s="157">
        <v>0.0</v>
      </c>
      <c r="E54" s="157">
        <v>0.0</v>
      </c>
      <c r="F54" s="157">
        <v>0.0</v>
      </c>
      <c r="G54" s="158"/>
      <c r="H54" s="157">
        <v>30.0</v>
      </c>
      <c r="I54" s="157">
        <v>140.0</v>
      </c>
      <c r="J54" s="157">
        <v>0.0</v>
      </c>
      <c r="K54" s="157">
        <v>0.0</v>
      </c>
      <c r="L54" s="158" t="str">
        <f t="shared" si="2"/>
        <v>0.0</v>
      </c>
      <c r="M54" s="157">
        <v>264.0</v>
      </c>
      <c r="N54" s="157">
        <v>1548.0</v>
      </c>
      <c r="O54" s="157">
        <v>2920.0</v>
      </c>
      <c r="P54" s="157">
        <v>3954.1899999999996</v>
      </c>
      <c r="Q54" s="158" t="str">
        <f t="shared" si="3"/>
        <v>255.4</v>
      </c>
    </row>
    <row r="55" ht="12.75" customHeight="1">
      <c r="A55" s="110">
        <v>45.0</v>
      </c>
      <c r="B55" s="65" t="s">
        <v>58</v>
      </c>
      <c r="C55" s="157">
        <v>0.0</v>
      </c>
      <c r="D55" s="157">
        <v>0.0</v>
      </c>
      <c r="E55" s="157">
        <v>0.0</v>
      </c>
      <c r="F55" s="157">
        <v>0.0</v>
      </c>
      <c r="G55" s="158" t="str">
        <f t="shared" ref="G55:G57" si="20">F55*100/D55</f>
        <v>#DIV/0!</v>
      </c>
      <c r="H55" s="157">
        <v>79.0</v>
      </c>
      <c r="I55" s="157">
        <v>568.0</v>
      </c>
      <c r="J55" s="157">
        <v>0.0</v>
      </c>
      <c r="K55" s="157">
        <v>0.0</v>
      </c>
      <c r="L55" s="158" t="str">
        <f t="shared" si="2"/>
        <v>0.0</v>
      </c>
      <c r="M55" s="157">
        <v>473.0</v>
      </c>
      <c r="N55" s="157">
        <v>2339.0</v>
      </c>
      <c r="O55" s="157">
        <v>90.0</v>
      </c>
      <c r="P55" s="157">
        <v>85.46000000000002</v>
      </c>
      <c r="Q55" s="158" t="str">
        <f t="shared" si="3"/>
        <v>3.7</v>
      </c>
    </row>
    <row r="56" ht="12.75" customHeight="1">
      <c r="A56" s="100"/>
      <c r="B56" s="103" t="s">
        <v>59</v>
      </c>
      <c r="C56" s="159" t="str">
        <f t="shared" ref="C56:F56" si="19">SUM(C48:C55)</f>
        <v>0</v>
      </c>
      <c r="D56" s="159" t="str">
        <f t="shared" si="19"/>
        <v>0</v>
      </c>
      <c r="E56" s="159" t="str">
        <f t="shared" si="19"/>
        <v>0</v>
      </c>
      <c r="F56" s="159" t="str">
        <f t="shared" si="19"/>
        <v>0</v>
      </c>
      <c r="G56" s="158" t="str">
        <f t="shared" si="20"/>
        <v>#DIV/0!</v>
      </c>
      <c r="H56" s="159" t="str">
        <f t="shared" ref="H56:K56" si="21">SUM(H48:H55)</f>
        <v>635</v>
      </c>
      <c r="I56" s="159" t="str">
        <f t="shared" si="21"/>
        <v>3312</v>
      </c>
      <c r="J56" s="159" t="str">
        <f t="shared" si="21"/>
        <v>774</v>
      </c>
      <c r="K56" s="159" t="str">
        <f t="shared" si="21"/>
        <v>188</v>
      </c>
      <c r="L56" s="158" t="str">
        <f t="shared" si="2"/>
        <v>5.7</v>
      </c>
      <c r="M56" s="159" t="str">
        <f t="shared" ref="M56:P56" si="22">SUM(M48:M55)</f>
        <v>3966</v>
      </c>
      <c r="N56" s="159" t="str">
        <f t="shared" si="22"/>
        <v>22210</v>
      </c>
      <c r="O56" s="159" t="str">
        <f t="shared" si="22"/>
        <v>7328</v>
      </c>
      <c r="P56" s="159" t="str">
        <f t="shared" si="22"/>
        <v>30480</v>
      </c>
      <c r="Q56" s="158" t="str">
        <f t="shared" si="3"/>
        <v>137.2</v>
      </c>
    </row>
    <row r="57" ht="12.75" customHeight="1">
      <c r="A57" s="103"/>
      <c r="B57" s="103" t="s">
        <v>8</v>
      </c>
      <c r="C57" s="159" t="str">
        <f t="shared" ref="C57:F57" si="23">C56+C47+C45+C42</f>
        <v>1453</v>
      </c>
      <c r="D57" s="159" t="str">
        <f t="shared" si="23"/>
        <v>91189</v>
      </c>
      <c r="E57" s="159" t="str">
        <f t="shared" si="23"/>
        <v>22</v>
      </c>
      <c r="F57" s="159" t="str">
        <f t="shared" si="23"/>
        <v>6453</v>
      </c>
      <c r="G57" s="158" t="str">
        <f t="shared" si="20"/>
        <v>7.1</v>
      </c>
      <c r="H57" s="159" t="str">
        <f t="shared" ref="H57:K57" si="24">H56+H47+H45+H42</f>
        <v>30480</v>
      </c>
      <c r="I57" s="159" t="str">
        <f t="shared" si="24"/>
        <v>151781</v>
      </c>
      <c r="J57" s="159" t="str">
        <f t="shared" si="24"/>
        <v>18165</v>
      </c>
      <c r="K57" s="159" t="str">
        <f t="shared" si="24"/>
        <v>32888</v>
      </c>
      <c r="L57" s="158" t="str">
        <f t="shared" si="2"/>
        <v>21.7</v>
      </c>
      <c r="M57" s="159" t="str">
        <f t="shared" ref="M57:P57" si="25">M56+M47+M45+M42</f>
        <v>161740</v>
      </c>
      <c r="N57" s="159" t="str">
        <f t="shared" si="25"/>
        <v>964883</v>
      </c>
      <c r="O57" s="159" t="str">
        <f t="shared" si="25"/>
        <v>64639</v>
      </c>
      <c r="P57" s="159" t="str">
        <f t="shared" si="25"/>
        <v>372482</v>
      </c>
      <c r="Q57" s="158" t="str">
        <f t="shared" si="3"/>
        <v>38.6</v>
      </c>
    </row>
    <row r="58" ht="13.5" customHeight="1">
      <c r="A58" s="106"/>
      <c r="B58" s="106"/>
      <c r="C58" s="93"/>
      <c r="D58" s="93"/>
      <c r="E58" s="93"/>
      <c r="F58" s="93"/>
      <c r="G58" s="92"/>
      <c r="H58" s="93"/>
      <c r="I58" s="96" t="s">
        <v>62</v>
      </c>
      <c r="J58" s="93"/>
      <c r="K58" s="93"/>
      <c r="L58" s="92"/>
      <c r="M58" s="93"/>
      <c r="N58" s="93"/>
      <c r="O58" s="93"/>
      <c r="P58" s="93"/>
      <c r="Q58" s="92"/>
    </row>
    <row r="59" ht="13.5" customHeight="1">
      <c r="A59" s="106"/>
      <c r="B59" s="106"/>
      <c r="C59" s="93"/>
      <c r="D59" s="93"/>
      <c r="E59" s="93"/>
      <c r="F59" s="93"/>
      <c r="G59" s="92"/>
      <c r="H59" s="93"/>
      <c r="I59" s="93"/>
      <c r="J59" s="93"/>
      <c r="K59" s="93"/>
      <c r="L59" s="93"/>
      <c r="M59" s="93"/>
      <c r="N59" s="93"/>
      <c r="O59" s="93"/>
      <c r="P59" s="93"/>
      <c r="Q59" s="92"/>
    </row>
    <row r="60" ht="13.5" customHeight="1">
      <c r="A60" s="106"/>
      <c r="B60" s="106"/>
      <c r="C60" s="93"/>
      <c r="D60" s="93"/>
      <c r="E60" s="93"/>
      <c r="F60" s="93"/>
      <c r="G60" s="92"/>
      <c r="H60" s="93"/>
      <c r="I60" s="93"/>
      <c r="J60" s="93"/>
      <c r="K60" s="93"/>
      <c r="L60" s="92"/>
      <c r="M60" s="93"/>
      <c r="N60" s="93"/>
      <c r="O60" s="93"/>
      <c r="P60" s="93"/>
      <c r="Q60" s="92"/>
    </row>
    <row r="61" ht="13.5" customHeight="1">
      <c r="A61" s="106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</row>
    <row r="62" ht="13.5" customHeight="1">
      <c r="A62" s="106"/>
      <c r="B62" s="106"/>
      <c r="C62" s="93"/>
      <c r="D62" s="93"/>
      <c r="E62" s="93"/>
      <c r="F62" s="93"/>
      <c r="G62" s="92"/>
      <c r="H62" s="93"/>
      <c r="I62" s="93"/>
      <c r="J62" s="96"/>
      <c r="K62" s="96"/>
      <c r="L62" s="92"/>
      <c r="M62" s="93"/>
      <c r="N62" s="93"/>
      <c r="O62" s="93"/>
      <c r="P62" s="93"/>
      <c r="Q62" s="92"/>
    </row>
    <row r="63" ht="13.5" customHeight="1">
      <c r="A63" s="106"/>
      <c r="B63" s="106"/>
      <c r="C63" s="93"/>
      <c r="D63" s="93"/>
      <c r="E63" s="93"/>
      <c r="F63" s="93"/>
      <c r="G63" s="92"/>
      <c r="H63" s="93"/>
      <c r="I63" s="93"/>
      <c r="J63" s="93"/>
      <c r="K63" s="93"/>
      <c r="L63" s="92"/>
      <c r="M63" s="93"/>
      <c r="N63" s="93"/>
      <c r="O63" s="93"/>
      <c r="P63" s="93"/>
      <c r="Q63" s="92"/>
    </row>
    <row r="64" ht="13.5" customHeight="1">
      <c r="A64" s="106"/>
      <c r="B64" s="106"/>
      <c r="C64" s="93"/>
      <c r="D64" s="93"/>
      <c r="E64" s="93"/>
      <c r="F64" s="93"/>
      <c r="G64" s="92"/>
      <c r="H64" s="93"/>
      <c r="I64" s="93"/>
      <c r="J64" s="93"/>
      <c r="K64" s="93"/>
      <c r="L64" s="92"/>
      <c r="M64" s="93"/>
      <c r="N64" s="93"/>
      <c r="O64" s="93"/>
      <c r="P64" s="93"/>
      <c r="Q64" s="92"/>
    </row>
    <row r="65" ht="13.5" customHeight="1">
      <c r="A65" s="106"/>
      <c r="B65" s="106"/>
      <c r="C65" s="93"/>
      <c r="D65" s="93"/>
      <c r="E65" s="93"/>
      <c r="F65" s="93"/>
      <c r="G65" s="92"/>
      <c r="H65" s="93"/>
      <c r="I65" s="93"/>
      <c r="J65" s="93"/>
      <c r="K65" s="93"/>
      <c r="L65" s="92"/>
      <c r="M65" s="93"/>
      <c r="N65" s="93"/>
      <c r="O65" s="93"/>
      <c r="P65" s="93"/>
      <c r="Q65" s="92"/>
    </row>
    <row r="66" ht="13.5" customHeight="1">
      <c r="A66" s="106"/>
      <c r="B66" s="106"/>
      <c r="C66" s="93"/>
      <c r="D66" s="93"/>
      <c r="E66" s="93"/>
      <c r="F66" s="93"/>
      <c r="G66" s="92"/>
      <c r="H66" s="93"/>
      <c r="I66" s="93"/>
      <c r="J66" s="93"/>
      <c r="K66" s="93"/>
      <c r="L66" s="92"/>
      <c r="M66" s="93"/>
      <c r="N66" s="93"/>
      <c r="O66" s="93"/>
      <c r="P66" s="93"/>
      <c r="Q66" s="92"/>
    </row>
    <row r="67" ht="13.5" customHeight="1">
      <c r="A67" s="106"/>
      <c r="B67" s="106"/>
      <c r="C67" s="93"/>
      <c r="D67" s="93"/>
      <c r="E67" s="93"/>
      <c r="F67" s="93"/>
      <c r="G67" s="92"/>
      <c r="H67" s="93"/>
      <c r="I67" s="93"/>
      <c r="J67" s="93"/>
      <c r="K67" s="93"/>
      <c r="L67" s="92"/>
      <c r="M67" s="93"/>
      <c r="N67" s="93"/>
      <c r="O67" s="93"/>
      <c r="P67" s="93"/>
      <c r="Q67" s="92"/>
    </row>
    <row r="68" ht="13.5" customHeight="1">
      <c r="A68" s="106"/>
      <c r="B68" s="106"/>
      <c r="C68" s="93"/>
      <c r="D68" s="93"/>
      <c r="E68" s="93"/>
      <c r="F68" s="93"/>
      <c r="G68" s="92"/>
      <c r="H68" s="93"/>
      <c r="I68" s="93"/>
      <c r="J68" s="93"/>
      <c r="K68" s="93"/>
      <c r="L68" s="92"/>
      <c r="M68" s="93"/>
      <c r="N68" s="93"/>
      <c r="O68" s="93"/>
      <c r="P68" s="93"/>
      <c r="Q68" s="92"/>
    </row>
    <row r="69" ht="13.5" customHeight="1">
      <c r="A69" s="106"/>
      <c r="B69" s="106"/>
      <c r="C69" s="93"/>
      <c r="D69" s="93"/>
      <c r="E69" s="93"/>
      <c r="F69" s="93"/>
      <c r="G69" s="92"/>
      <c r="H69" s="93"/>
      <c r="I69" s="93"/>
      <c r="J69" s="93"/>
      <c r="K69" s="93"/>
      <c r="L69" s="92"/>
      <c r="M69" s="93"/>
      <c r="N69" s="93"/>
      <c r="O69" s="93"/>
      <c r="P69" s="93"/>
      <c r="Q69" s="92"/>
    </row>
    <row r="70" ht="13.5" customHeight="1">
      <c r="A70" s="106"/>
      <c r="B70" s="106"/>
      <c r="C70" s="93"/>
      <c r="D70" s="93"/>
      <c r="E70" s="93"/>
      <c r="F70" s="93"/>
      <c r="G70" s="92"/>
      <c r="H70" s="93"/>
      <c r="I70" s="93"/>
      <c r="J70" s="93"/>
      <c r="K70" s="93"/>
      <c r="L70" s="92"/>
      <c r="M70" s="93"/>
      <c r="N70" s="93"/>
      <c r="O70" s="93"/>
      <c r="P70" s="93"/>
      <c r="Q70" s="92"/>
    </row>
    <row r="71" ht="13.5" customHeight="1">
      <c r="A71" s="106"/>
      <c r="B71" s="106"/>
      <c r="C71" s="93"/>
      <c r="D71" s="93"/>
      <c r="E71" s="93"/>
      <c r="F71" s="93"/>
      <c r="G71" s="92"/>
      <c r="H71" s="93"/>
      <c r="I71" s="93"/>
      <c r="J71" s="93"/>
      <c r="K71" s="93"/>
      <c r="L71" s="92"/>
      <c r="M71" s="93"/>
      <c r="N71" s="93"/>
      <c r="O71" s="93"/>
      <c r="P71" s="93"/>
      <c r="Q71" s="92"/>
    </row>
    <row r="72" ht="13.5" customHeight="1">
      <c r="A72" s="106"/>
      <c r="B72" s="106"/>
      <c r="C72" s="93"/>
      <c r="D72" s="93"/>
      <c r="E72" s="93"/>
      <c r="F72" s="93"/>
      <c r="G72" s="92"/>
      <c r="H72" s="93"/>
      <c r="I72" s="93"/>
      <c r="J72" s="93"/>
      <c r="K72" s="93"/>
      <c r="L72" s="92"/>
      <c r="M72" s="93"/>
      <c r="N72" s="93"/>
      <c r="O72" s="93"/>
      <c r="P72" s="93"/>
      <c r="Q72" s="92"/>
    </row>
    <row r="73" ht="13.5" customHeight="1">
      <c r="A73" s="106"/>
      <c r="B73" s="106"/>
      <c r="C73" s="93"/>
      <c r="D73" s="93"/>
      <c r="E73" s="93"/>
      <c r="F73" s="93"/>
      <c r="G73" s="92"/>
      <c r="H73" s="93"/>
      <c r="I73" s="93"/>
      <c r="J73" s="93"/>
      <c r="K73" s="93"/>
      <c r="L73" s="92"/>
      <c r="M73" s="93"/>
      <c r="N73" s="93"/>
      <c r="O73" s="93"/>
      <c r="P73" s="93"/>
      <c r="Q73" s="92"/>
    </row>
    <row r="74" ht="13.5" customHeight="1">
      <c r="A74" s="106"/>
      <c r="B74" s="106"/>
      <c r="C74" s="93"/>
      <c r="D74" s="93"/>
      <c r="E74" s="93"/>
      <c r="F74" s="93"/>
      <c r="G74" s="92"/>
      <c r="H74" s="93"/>
      <c r="I74" s="93"/>
      <c r="J74" s="93"/>
      <c r="K74" s="93"/>
      <c r="L74" s="92"/>
      <c r="M74" s="93"/>
      <c r="N74" s="93"/>
      <c r="O74" s="93"/>
      <c r="P74" s="93"/>
      <c r="Q74" s="92"/>
    </row>
    <row r="75" ht="13.5" customHeight="1">
      <c r="A75" s="106"/>
      <c r="B75" s="106"/>
      <c r="C75" s="93"/>
      <c r="D75" s="93"/>
      <c r="E75" s="93"/>
      <c r="F75" s="93"/>
      <c r="G75" s="92"/>
      <c r="H75" s="93"/>
      <c r="I75" s="93"/>
      <c r="J75" s="93"/>
      <c r="K75" s="93"/>
      <c r="L75" s="92"/>
      <c r="M75" s="93"/>
      <c r="N75" s="93"/>
      <c r="O75" s="93"/>
      <c r="P75" s="93"/>
      <c r="Q75" s="92"/>
    </row>
    <row r="76" ht="13.5" customHeight="1">
      <c r="A76" s="106"/>
      <c r="B76" s="106"/>
      <c r="C76" s="93"/>
      <c r="D76" s="93"/>
      <c r="E76" s="93"/>
      <c r="F76" s="93"/>
      <c r="G76" s="92"/>
      <c r="H76" s="93"/>
      <c r="I76" s="93"/>
      <c r="J76" s="93"/>
      <c r="K76" s="93"/>
      <c r="L76" s="92"/>
      <c r="M76" s="93"/>
      <c r="N76" s="93"/>
      <c r="O76" s="93"/>
      <c r="P76" s="93"/>
      <c r="Q76" s="92"/>
    </row>
    <row r="77" ht="13.5" customHeight="1">
      <c r="A77" s="106"/>
      <c r="B77" s="106"/>
      <c r="C77" s="93"/>
      <c r="D77" s="93"/>
      <c r="E77" s="93"/>
      <c r="F77" s="93"/>
      <c r="G77" s="92"/>
      <c r="H77" s="93"/>
      <c r="I77" s="93"/>
      <c r="J77" s="93"/>
      <c r="K77" s="93"/>
      <c r="L77" s="92"/>
      <c r="M77" s="93"/>
      <c r="N77" s="93"/>
      <c r="O77" s="93"/>
      <c r="P77" s="93"/>
      <c r="Q77" s="92"/>
    </row>
    <row r="78" ht="13.5" customHeight="1">
      <c r="A78" s="106"/>
      <c r="B78" s="106"/>
      <c r="C78" s="93"/>
      <c r="D78" s="93"/>
      <c r="E78" s="93"/>
      <c r="F78" s="93"/>
      <c r="G78" s="92"/>
      <c r="H78" s="93"/>
      <c r="I78" s="93"/>
      <c r="J78" s="93"/>
      <c r="K78" s="93"/>
      <c r="L78" s="92"/>
      <c r="M78" s="93"/>
      <c r="N78" s="93"/>
      <c r="O78" s="93"/>
      <c r="P78" s="93"/>
      <c r="Q78" s="92"/>
    </row>
    <row r="79" ht="13.5" customHeight="1">
      <c r="A79" s="106"/>
      <c r="B79" s="106"/>
      <c r="C79" s="93"/>
      <c r="D79" s="93"/>
      <c r="E79" s="93"/>
      <c r="F79" s="93"/>
      <c r="G79" s="92"/>
      <c r="H79" s="93"/>
      <c r="I79" s="93"/>
      <c r="J79" s="93"/>
      <c r="K79" s="93"/>
      <c r="L79" s="92"/>
      <c r="M79" s="93"/>
      <c r="N79" s="93"/>
      <c r="O79" s="93"/>
      <c r="P79" s="93"/>
      <c r="Q79" s="92"/>
    </row>
    <row r="80" ht="13.5" customHeight="1">
      <c r="A80" s="106"/>
      <c r="B80" s="106"/>
      <c r="C80" s="93"/>
      <c r="D80" s="93"/>
      <c r="E80" s="93"/>
      <c r="F80" s="93"/>
      <c r="G80" s="92"/>
      <c r="H80" s="93"/>
      <c r="I80" s="93"/>
      <c r="J80" s="93"/>
      <c r="K80" s="93"/>
      <c r="L80" s="92"/>
      <c r="M80" s="93"/>
      <c r="N80" s="93"/>
      <c r="O80" s="93"/>
      <c r="P80" s="93"/>
      <c r="Q80" s="92"/>
    </row>
    <row r="81" ht="13.5" customHeight="1">
      <c r="A81" s="106"/>
      <c r="B81" s="106"/>
      <c r="C81" s="93"/>
      <c r="D81" s="93"/>
      <c r="E81" s="93"/>
      <c r="F81" s="93"/>
      <c r="G81" s="92"/>
      <c r="H81" s="93"/>
      <c r="I81" s="93"/>
      <c r="J81" s="93"/>
      <c r="K81" s="93"/>
      <c r="L81" s="92"/>
      <c r="M81" s="93"/>
      <c r="N81" s="93"/>
      <c r="O81" s="93"/>
      <c r="P81" s="93"/>
      <c r="Q81" s="92"/>
    </row>
    <row r="82" ht="13.5" customHeight="1">
      <c r="A82" s="106"/>
      <c r="B82" s="106"/>
      <c r="C82" s="93"/>
      <c r="D82" s="93"/>
      <c r="E82" s="93"/>
      <c r="F82" s="93"/>
      <c r="G82" s="92"/>
      <c r="H82" s="93"/>
      <c r="I82" s="93"/>
      <c r="J82" s="93"/>
      <c r="K82" s="93"/>
      <c r="L82" s="92"/>
      <c r="M82" s="93"/>
      <c r="N82" s="93"/>
      <c r="O82" s="93"/>
      <c r="P82" s="93"/>
      <c r="Q82" s="92"/>
    </row>
    <row r="83" ht="13.5" customHeight="1">
      <c r="A83" s="106"/>
      <c r="B83" s="106"/>
      <c r="C83" s="93"/>
      <c r="D83" s="93"/>
      <c r="E83" s="93"/>
      <c r="F83" s="93"/>
      <c r="G83" s="92"/>
      <c r="H83" s="93"/>
      <c r="I83" s="93"/>
      <c r="J83" s="93"/>
      <c r="K83" s="93"/>
      <c r="L83" s="92"/>
      <c r="M83" s="93"/>
      <c r="N83" s="93"/>
      <c r="O83" s="93"/>
      <c r="P83" s="93"/>
      <c r="Q83" s="92"/>
    </row>
    <row r="84" ht="13.5" customHeight="1">
      <c r="A84" s="106"/>
      <c r="B84" s="106"/>
      <c r="C84" s="93"/>
      <c r="D84" s="93"/>
      <c r="E84" s="93"/>
      <c r="F84" s="93"/>
      <c r="G84" s="92"/>
      <c r="H84" s="93"/>
      <c r="I84" s="93"/>
      <c r="J84" s="93"/>
      <c r="K84" s="93"/>
      <c r="L84" s="92"/>
      <c r="M84" s="93"/>
      <c r="N84" s="93"/>
      <c r="O84" s="93"/>
      <c r="P84" s="93"/>
      <c r="Q84" s="92"/>
    </row>
    <row r="85" ht="13.5" customHeight="1">
      <c r="A85" s="106"/>
      <c r="B85" s="106"/>
      <c r="C85" s="93"/>
      <c r="D85" s="93"/>
      <c r="E85" s="93"/>
      <c r="F85" s="93"/>
      <c r="G85" s="92"/>
      <c r="H85" s="93"/>
      <c r="I85" s="93"/>
      <c r="J85" s="93"/>
      <c r="K85" s="93"/>
      <c r="L85" s="92"/>
      <c r="M85" s="93"/>
      <c r="N85" s="93"/>
      <c r="O85" s="93"/>
      <c r="P85" s="93"/>
      <c r="Q85" s="92"/>
    </row>
    <row r="86" ht="13.5" customHeight="1">
      <c r="A86" s="106"/>
      <c r="B86" s="106"/>
      <c r="C86" s="93"/>
      <c r="D86" s="93"/>
      <c r="E86" s="93"/>
      <c r="F86" s="93"/>
      <c r="G86" s="92"/>
      <c r="H86" s="93"/>
      <c r="I86" s="93"/>
      <c r="J86" s="93"/>
      <c r="K86" s="93"/>
      <c r="L86" s="92"/>
      <c r="M86" s="93"/>
      <c r="N86" s="93"/>
      <c r="O86" s="93"/>
      <c r="P86" s="93"/>
      <c r="Q86" s="92"/>
    </row>
    <row r="87" ht="13.5" customHeight="1">
      <c r="A87" s="106"/>
      <c r="B87" s="106"/>
      <c r="C87" s="93"/>
      <c r="D87" s="93"/>
      <c r="E87" s="93"/>
      <c r="F87" s="93"/>
      <c r="G87" s="92"/>
      <c r="H87" s="93"/>
      <c r="I87" s="93"/>
      <c r="J87" s="93"/>
      <c r="K87" s="93"/>
      <c r="L87" s="92"/>
      <c r="M87" s="93"/>
      <c r="N87" s="93"/>
      <c r="O87" s="93"/>
      <c r="P87" s="93"/>
      <c r="Q87" s="92"/>
    </row>
    <row r="88" ht="13.5" customHeight="1">
      <c r="A88" s="106"/>
      <c r="B88" s="106"/>
      <c r="C88" s="93"/>
      <c r="D88" s="93"/>
      <c r="E88" s="93"/>
      <c r="F88" s="93"/>
      <c r="G88" s="92"/>
      <c r="H88" s="93"/>
      <c r="I88" s="93"/>
      <c r="J88" s="93"/>
      <c r="K88" s="93"/>
      <c r="L88" s="92"/>
      <c r="M88" s="93"/>
      <c r="N88" s="93"/>
      <c r="O88" s="93"/>
      <c r="P88" s="93"/>
      <c r="Q88" s="92"/>
    </row>
    <row r="89" ht="13.5" customHeight="1">
      <c r="A89" s="106"/>
      <c r="B89" s="106"/>
      <c r="C89" s="93"/>
      <c r="D89" s="93"/>
      <c r="E89" s="93"/>
      <c r="F89" s="93"/>
      <c r="G89" s="92"/>
      <c r="H89" s="93"/>
      <c r="I89" s="93"/>
      <c r="J89" s="93"/>
      <c r="K89" s="93"/>
      <c r="L89" s="92"/>
      <c r="M89" s="93"/>
      <c r="N89" s="93"/>
      <c r="O89" s="93"/>
      <c r="P89" s="93"/>
      <c r="Q89" s="92"/>
    </row>
    <row r="90" ht="13.5" customHeight="1">
      <c r="A90" s="106"/>
      <c r="B90" s="106"/>
      <c r="C90" s="93"/>
      <c r="D90" s="93"/>
      <c r="E90" s="93"/>
      <c r="F90" s="93"/>
      <c r="G90" s="92"/>
      <c r="H90" s="93"/>
      <c r="I90" s="93"/>
      <c r="J90" s="93"/>
      <c r="K90" s="93"/>
      <c r="L90" s="92"/>
      <c r="M90" s="93"/>
      <c r="N90" s="93"/>
      <c r="O90" s="93"/>
      <c r="P90" s="93"/>
      <c r="Q90" s="92"/>
    </row>
    <row r="91" ht="13.5" customHeight="1">
      <c r="A91" s="106"/>
      <c r="B91" s="106"/>
      <c r="C91" s="93"/>
      <c r="D91" s="93"/>
      <c r="E91" s="93"/>
      <c r="F91" s="93"/>
      <c r="G91" s="92"/>
      <c r="H91" s="93"/>
      <c r="I91" s="93"/>
      <c r="J91" s="93"/>
      <c r="K91" s="93"/>
      <c r="L91" s="92"/>
      <c r="M91" s="93"/>
      <c r="N91" s="93"/>
      <c r="O91" s="93"/>
      <c r="P91" s="93"/>
      <c r="Q91" s="92"/>
    </row>
    <row r="92" ht="13.5" customHeight="1">
      <c r="A92" s="106"/>
      <c r="B92" s="106"/>
      <c r="C92" s="93"/>
      <c r="D92" s="93"/>
      <c r="E92" s="93"/>
      <c r="F92" s="93"/>
      <c r="G92" s="92"/>
      <c r="H92" s="93"/>
      <c r="I92" s="93"/>
      <c r="J92" s="93"/>
      <c r="K92" s="93"/>
      <c r="L92" s="92"/>
      <c r="M92" s="93"/>
      <c r="N92" s="93"/>
      <c r="O92" s="93"/>
      <c r="P92" s="93"/>
      <c r="Q92" s="92"/>
    </row>
    <row r="93" ht="13.5" customHeight="1">
      <c r="A93" s="106"/>
      <c r="B93" s="106"/>
      <c r="C93" s="93"/>
      <c r="D93" s="93"/>
      <c r="E93" s="93"/>
      <c r="F93" s="93"/>
      <c r="G93" s="92"/>
      <c r="H93" s="93"/>
      <c r="I93" s="93"/>
      <c r="J93" s="93"/>
      <c r="K93" s="93"/>
      <c r="L93" s="92"/>
      <c r="M93" s="93"/>
      <c r="N93" s="93"/>
      <c r="O93" s="93"/>
      <c r="P93" s="93"/>
      <c r="Q93" s="92"/>
    </row>
    <row r="94" ht="13.5" customHeight="1">
      <c r="A94" s="106"/>
      <c r="B94" s="106"/>
      <c r="C94" s="93"/>
      <c r="D94" s="93"/>
      <c r="E94" s="93"/>
      <c r="F94" s="93"/>
      <c r="G94" s="92"/>
      <c r="H94" s="93"/>
      <c r="I94" s="93"/>
      <c r="J94" s="93"/>
      <c r="K94" s="93"/>
      <c r="L94" s="92"/>
      <c r="M94" s="93"/>
      <c r="N94" s="93"/>
      <c r="O94" s="93"/>
      <c r="P94" s="93"/>
      <c r="Q94" s="92"/>
    </row>
    <row r="95" ht="13.5" customHeight="1">
      <c r="A95" s="106"/>
      <c r="B95" s="106"/>
      <c r="C95" s="93"/>
      <c r="D95" s="93"/>
      <c r="E95" s="93"/>
      <c r="F95" s="93"/>
      <c r="G95" s="92"/>
      <c r="H95" s="93"/>
      <c r="I95" s="93"/>
      <c r="J95" s="93"/>
      <c r="K95" s="93"/>
      <c r="L95" s="92"/>
      <c r="M95" s="93"/>
      <c r="N95" s="93"/>
      <c r="O95" s="93"/>
      <c r="P95" s="93"/>
      <c r="Q95" s="92"/>
    </row>
    <row r="96" ht="13.5" customHeight="1">
      <c r="A96" s="106"/>
      <c r="B96" s="106"/>
      <c r="C96" s="93"/>
      <c r="D96" s="93"/>
      <c r="E96" s="93"/>
      <c r="F96" s="93"/>
      <c r="G96" s="92"/>
      <c r="H96" s="93"/>
      <c r="I96" s="93"/>
      <c r="J96" s="93"/>
      <c r="K96" s="93"/>
      <c r="L96" s="92"/>
      <c r="M96" s="93"/>
      <c r="N96" s="93"/>
      <c r="O96" s="93"/>
      <c r="P96" s="93"/>
      <c r="Q96" s="92"/>
    </row>
    <row r="97" ht="13.5" customHeight="1">
      <c r="A97" s="106"/>
      <c r="B97" s="106"/>
      <c r="C97" s="93"/>
      <c r="D97" s="93"/>
      <c r="E97" s="93"/>
      <c r="F97" s="93"/>
      <c r="G97" s="92"/>
      <c r="H97" s="93"/>
      <c r="I97" s="93"/>
      <c r="J97" s="93"/>
      <c r="K97" s="93"/>
      <c r="L97" s="92"/>
      <c r="M97" s="93"/>
      <c r="N97" s="93"/>
      <c r="O97" s="93"/>
      <c r="P97" s="93"/>
      <c r="Q97" s="92"/>
    </row>
    <row r="98" ht="13.5" customHeight="1">
      <c r="A98" s="106"/>
      <c r="B98" s="106"/>
      <c r="C98" s="93"/>
      <c r="D98" s="93"/>
      <c r="E98" s="93"/>
      <c r="F98" s="93"/>
      <c r="G98" s="92"/>
      <c r="H98" s="93"/>
      <c r="I98" s="93"/>
      <c r="J98" s="93"/>
      <c r="K98" s="93"/>
      <c r="L98" s="92"/>
      <c r="M98" s="93"/>
      <c r="N98" s="93"/>
      <c r="O98" s="93"/>
      <c r="P98" s="93"/>
      <c r="Q98" s="92"/>
    </row>
    <row r="99" ht="13.5" customHeight="1">
      <c r="A99" s="106"/>
      <c r="B99" s="106"/>
      <c r="C99" s="93"/>
      <c r="D99" s="93"/>
      <c r="E99" s="93"/>
      <c r="F99" s="93"/>
      <c r="G99" s="92"/>
      <c r="H99" s="93"/>
      <c r="I99" s="93"/>
      <c r="J99" s="93"/>
      <c r="K99" s="93"/>
      <c r="L99" s="92"/>
      <c r="M99" s="93"/>
      <c r="N99" s="93"/>
      <c r="O99" s="93"/>
      <c r="P99" s="93"/>
      <c r="Q99" s="92"/>
    </row>
    <row r="100" ht="13.5" customHeight="1">
      <c r="A100" s="106"/>
      <c r="B100" s="106"/>
      <c r="C100" s="93"/>
      <c r="D100" s="93"/>
      <c r="E100" s="93"/>
      <c r="F100" s="93"/>
      <c r="G100" s="92"/>
      <c r="H100" s="93"/>
      <c r="I100" s="93"/>
      <c r="J100" s="93"/>
      <c r="K100" s="93"/>
      <c r="L100" s="92"/>
      <c r="M100" s="93"/>
      <c r="N100" s="93"/>
      <c r="O100" s="93"/>
      <c r="P100" s="93"/>
      <c r="Q100" s="92"/>
    </row>
  </sheetData>
  <mergeCells count="16">
    <mergeCell ref="E4:F4"/>
    <mergeCell ref="C3:F3"/>
    <mergeCell ref="C4:D4"/>
    <mergeCell ref="O4:P4"/>
    <mergeCell ref="N2:P2"/>
    <mergeCell ref="H3:K3"/>
    <mergeCell ref="M3:P3"/>
    <mergeCell ref="M4:N4"/>
    <mergeCell ref="L3:L5"/>
    <mergeCell ref="Q3:Q5"/>
    <mergeCell ref="A1:Q1"/>
    <mergeCell ref="A3:A5"/>
    <mergeCell ref="B3:B5"/>
    <mergeCell ref="J4:K4"/>
    <mergeCell ref="G3:G5"/>
    <mergeCell ref="H4:I4"/>
  </mergeCells>
  <printOptions/>
  <pageMargins bottom="0.75" footer="0.0" header="0.0" left="0.75" right="0.2" top="0.75"/>
  <pageSetup scale="63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21.86"/>
    <col customWidth="1" min="3" max="3" width="9.57"/>
    <col customWidth="1" min="4" max="4" width="8.57"/>
    <col customWidth="1" min="5" max="5" width="8.0"/>
    <col customWidth="1" min="6" max="7" width="8.14"/>
    <col customWidth="1" min="8" max="8" width="8.0"/>
    <col customWidth="1" min="9" max="11" width="8.14"/>
    <col customWidth="1" min="12" max="12" width="9.43"/>
    <col customWidth="1" min="13" max="13" width="8.0"/>
    <col customWidth="1" min="14" max="14" width="8.14"/>
    <col customWidth="1" min="15" max="15" width="8.57"/>
    <col customWidth="1" min="16" max="16" width="9.14"/>
    <col customWidth="1" min="17" max="17" width="9.29"/>
    <col customWidth="1" min="18" max="18" width="9.86"/>
    <col customWidth="1" min="19" max="19" width="10.14"/>
    <col customWidth="1" min="20" max="20" width="10.43"/>
    <col customWidth="1" min="21" max="21" width="8.0"/>
    <col customWidth="1" min="22" max="23" width="7.71"/>
  </cols>
  <sheetData>
    <row r="1" ht="13.5" customHeight="1">
      <c r="A1" s="154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92"/>
      <c r="V1" s="141"/>
      <c r="W1" s="141"/>
    </row>
    <row r="2" ht="13.5" customHeight="1">
      <c r="A2" s="106"/>
      <c r="B2" s="95" t="s">
        <v>147</v>
      </c>
      <c r="C2" s="93"/>
      <c r="D2" s="93"/>
      <c r="E2" s="93"/>
      <c r="F2" s="93"/>
      <c r="G2" s="92"/>
      <c r="H2" s="93"/>
      <c r="I2" s="93"/>
      <c r="J2" s="93" t="s">
        <v>172</v>
      </c>
      <c r="K2" s="93"/>
      <c r="L2" s="92"/>
      <c r="M2" s="93"/>
      <c r="N2" s="93"/>
      <c r="O2" s="93"/>
      <c r="P2" s="96" t="s">
        <v>226</v>
      </c>
      <c r="Q2" s="96"/>
      <c r="R2" s="96"/>
      <c r="S2" s="96"/>
      <c r="T2" s="96"/>
      <c r="U2" s="92"/>
      <c r="V2" s="141"/>
      <c r="W2" s="141"/>
    </row>
    <row r="3" ht="15.0" customHeight="1">
      <c r="A3" s="108" t="s">
        <v>3</v>
      </c>
      <c r="B3" s="108" t="s">
        <v>150</v>
      </c>
      <c r="C3" s="34" t="s">
        <v>227</v>
      </c>
      <c r="D3" s="32"/>
      <c r="E3" s="32"/>
      <c r="F3" s="33"/>
      <c r="G3" s="109" t="s">
        <v>206</v>
      </c>
      <c r="H3" s="34" t="s">
        <v>228</v>
      </c>
      <c r="I3" s="32"/>
      <c r="J3" s="32"/>
      <c r="K3" s="33"/>
      <c r="L3" s="109" t="s">
        <v>206</v>
      </c>
      <c r="M3" s="34" t="s">
        <v>229</v>
      </c>
      <c r="N3" s="32"/>
      <c r="O3" s="32"/>
      <c r="P3" s="33"/>
      <c r="Q3" s="34" t="s">
        <v>230</v>
      </c>
      <c r="R3" s="32"/>
      <c r="S3" s="32"/>
      <c r="T3" s="33"/>
      <c r="U3" s="109" t="s">
        <v>206</v>
      </c>
      <c r="V3" s="141"/>
      <c r="W3" s="141"/>
    </row>
    <row r="4" ht="15.0" customHeight="1">
      <c r="A4" s="99"/>
      <c r="B4" s="99"/>
      <c r="C4" s="34" t="s">
        <v>208</v>
      </c>
      <c r="D4" s="33"/>
      <c r="E4" s="34" t="s">
        <v>209</v>
      </c>
      <c r="F4" s="33"/>
      <c r="G4" s="99"/>
      <c r="H4" s="34" t="s">
        <v>208</v>
      </c>
      <c r="I4" s="33"/>
      <c r="J4" s="34" t="s">
        <v>209</v>
      </c>
      <c r="K4" s="33"/>
      <c r="L4" s="99"/>
      <c r="M4" s="34" t="s">
        <v>208</v>
      </c>
      <c r="N4" s="33"/>
      <c r="O4" s="34" t="s">
        <v>209</v>
      </c>
      <c r="P4" s="33"/>
      <c r="Q4" s="34" t="s">
        <v>208</v>
      </c>
      <c r="R4" s="33"/>
      <c r="S4" s="34" t="s">
        <v>209</v>
      </c>
      <c r="T4" s="33"/>
      <c r="U4" s="99"/>
      <c r="V4" s="141"/>
      <c r="W4" s="141"/>
    </row>
    <row r="5" ht="15.0" customHeight="1">
      <c r="A5" s="62"/>
      <c r="B5" s="62"/>
      <c r="C5" s="100" t="s">
        <v>210</v>
      </c>
      <c r="D5" s="100" t="s">
        <v>211</v>
      </c>
      <c r="E5" s="100" t="s">
        <v>210</v>
      </c>
      <c r="F5" s="100" t="s">
        <v>211</v>
      </c>
      <c r="G5" s="62"/>
      <c r="H5" s="100" t="s">
        <v>210</v>
      </c>
      <c r="I5" s="100" t="s">
        <v>211</v>
      </c>
      <c r="J5" s="100" t="s">
        <v>210</v>
      </c>
      <c r="K5" s="100" t="s">
        <v>211</v>
      </c>
      <c r="L5" s="62"/>
      <c r="M5" s="100" t="s">
        <v>210</v>
      </c>
      <c r="N5" s="100" t="s">
        <v>211</v>
      </c>
      <c r="O5" s="100" t="s">
        <v>210</v>
      </c>
      <c r="P5" s="100" t="s">
        <v>211</v>
      </c>
      <c r="Q5" s="100" t="s">
        <v>210</v>
      </c>
      <c r="R5" s="100" t="s">
        <v>211</v>
      </c>
      <c r="S5" s="100" t="s">
        <v>210</v>
      </c>
      <c r="T5" s="100" t="s">
        <v>211</v>
      </c>
      <c r="U5" s="62"/>
      <c r="V5" s="141"/>
      <c r="W5" s="141"/>
    </row>
    <row r="6" ht="12.75" customHeight="1">
      <c r="A6" s="110">
        <v>1.0</v>
      </c>
      <c r="B6" s="65" t="s">
        <v>10</v>
      </c>
      <c r="C6" s="161">
        <v>1409.0</v>
      </c>
      <c r="D6" s="161">
        <v>5279.0</v>
      </c>
      <c r="E6" s="161">
        <v>5.0</v>
      </c>
      <c r="F6" s="161">
        <v>46.6</v>
      </c>
      <c r="G6" s="162" t="str">
        <f t="shared" ref="G6:G20" si="1">F6*100/D6</f>
        <v>0.9</v>
      </c>
      <c r="H6" s="161">
        <v>1093.0</v>
      </c>
      <c r="I6" s="161">
        <v>3704.0</v>
      </c>
      <c r="J6" s="161">
        <v>6.0</v>
      </c>
      <c r="K6" s="161">
        <v>88.44</v>
      </c>
      <c r="L6" s="162" t="str">
        <f t="shared" ref="L6:L23" si="2">K6*100/I6</f>
        <v>2.4</v>
      </c>
      <c r="M6" s="163">
        <v>86.0</v>
      </c>
      <c r="N6" s="163">
        <v>631.0</v>
      </c>
      <c r="O6" s="161">
        <v>0.0</v>
      </c>
      <c r="P6" s="161">
        <v>0.0</v>
      </c>
      <c r="Q6" s="163" t="str">
        <f>'ACP_Agri_9(ii)'!M6+ACP_MSME_10!C6+'ACP_PS_11(i)'!C6+'ACP_PS_11(i)'!H6+'ACP_PS_11(i)'!M6+'ACP_PS_11(ii)'!C6+H6+M6</f>
        <v>269674</v>
      </c>
      <c r="R6" s="163" t="str">
        <f>'ACP_Agri_9(ii)'!N6+ACP_MSME_10!D6+'ACP_PS_11(i)'!D6+'ACP_PS_11(i)'!I6+'ACP_PS_11(i)'!N6+'ACP_PS_11(ii)'!D6+I6+N6</f>
        <v>804100</v>
      </c>
      <c r="S6" s="163" t="str">
        <f>'ACP_Agri_9(ii)'!O6+ACP_MSME_10!O6+'ACP_PS_11(i)'!E6+'ACP_PS_11(i)'!J6+'ACP_PS_11(i)'!O6+'ACP_PS_11(ii)'!E6+J6+O6</f>
        <v>26368</v>
      </c>
      <c r="T6" s="163" t="str">
        <f>'ACP_Agri_9(ii)'!P6+ACP_MSME_10!P6+'ACP_PS_11(i)'!F6+'ACP_PS_11(i)'!K6+'ACP_PS_11(i)'!P6+'ACP_PS_11(ii)'!F6+K6+P6</f>
        <v>232121</v>
      </c>
      <c r="U6" s="162" t="str">
        <f t="shared" ref="U6:U57" si="3">T6*100/R6</f>
        <v>28.9</v>
      </c>
      <c r="V6" s="141"/>
      <c r="W6" s="141"/>
    </row>
    <row r="7" ht="12.75" customHeight="1">
      <c r="A7" s="110">
        <v>2.0</v>
      </c>
      <c r="B7" s="65" t="s">
        <v>11</v>
      </c>
      <c r="C7" s="161">
        <v>2064.0</v>
      </c>
      <c r="D7" s="161">
        <v>7604.0</v>
      </c>
      <c r="E7" s="161">
        <v>0.0</v>
      </c>
      <c r="F7" s="161">
        <v>0.0</v>
      </c>
      <c r="G7" s="162" t="str">
        <f t="shared" si="1"/>
        <v>0.0</v>
      </c>
      <c r="H7" s="161">
        <v>1409.0</v>
      </c>
      <c r="I7" s="161">
        <v>4386.0</v>
      </c>
      <c r="J7" s="161">
        <v>0.0</v>
      </c>
      <c r="K7" s="161">
        <v>0.0</v>
      </c>
      <c r="L7" s="162" t="str">
        <f t="shared" si="2"/>
        <v>0.0</v>
      </c>
      <c r="M7" s="163">
        <v>28.0</v>
      </c>
      <c r="N7" s="163">
        <v>476.0</v>
      </c>
      <c r="O7" s="161">
        <v>12.0</v>
      </c>
      <c r="P7" s="161">
        <v>412.25000000000006</v>
      </c>
      <c r="Q7" s="163" t="str">
        <f>'ACP_Agri_9(ii)'!M7+ACP_MSME_10!C7+'ACP_PS_11(i)'!C7+'ACP_PS_11(i)'!H7+'ACP_PS_11(i)'!M7+'ACP_PS_11(ii)'!C7+H7+M7</f>
        <v>598236</v>
      </c>
      <c r="R7" s="163" t="str">
        <f>'ACP_Agri_9(ii)'!N7+ACP_MSME_10!D7+'ACP_PS_11(i)'!D7+'ACP_PS_11(i)'!I7+'ACP_PS_11(i)'!N7+'ACP_PS_11(ii)'!D7+I7+N7</f>
        <v>1438272</v>
      </c>
      <c r="S7" s="163" t="str">
        <f>'ACP_Agri_9(ii)'!O7+ACP_MSME_10!O7+'ACP_PS_11(i)'!E7+'ACP_PS_11(i)'!J7+'ACP_PS_11(i)'!O7+'ACP_PS_11(ii)'!E7+J7+O7</f>
        <v>500686</v>
      </c>
      <c r="T7" s="163" t="str">
        <f>'ACP_Agri_9(ii)'!P7+ACP_MSME_10!P7+'ACP_PS_11(i)'!F7+'ACP_PS_11(i)'!K7+'ACP_PS_11(i)'!P7+'ACP_PS_11(ii)'!F7+K7+P7</f>
        <v>1002453</v>
      </c>
      <c r="U7" s="162" t="str">
        <f t="shared" si="3"/>
        <v>69.7</v>
      </c>
      <c r="V7" s="141"/>
      <c r="W7" s="141"/>
    </row>
    <row r="8" ht="12.75" customHeight="1">
      <c r="A8" s="110">
        <v>3.0</v>
      </c>
      <c r="B8" s="65" t="s">
        <v>12</v>
      </c>
      <c r="C8" s="161">
        <v>341.0</v>
      </c>
      <c r="D8" s="161">
        <v>1808.0</v>
      </c>
      <c r="E8" s="161">
        <v>19.0</v>
      </c>
      <c r="F8" s="161">
        <v>885.88</v>
      </c>
      <c r="G8" s="162" t="str">
        <f t="shared" si="1"/>
        <v>49.0</v>
      </c>
      <c r="H8" s="161">
        <v>503.0</v>
      </c>
      <c r="I8" s="161">
        <v>1601.0</v>
      </c>
      <c r="J8" s="161">
        <v>0.0</v>
      </c>
      <c r="K8" s="161">
        <v>0.0</v>
      </c>
      <c r="L8" s="162" t="str">
        <f t="shared" si="2"/>
        <v>0.0</v>
      </c>
      <c r="M8" s="163">
        <v>130.0</v>
      </c>
      <c r="N8" s="163">
        <v>1260.0</v>
      </c>
      <c r="O8" s="161">
        <v>0.0</v>
      </c>
      <c r="P8" s="161">
        <v>0.0</v>
      </c>
      <c r="Q8" s="163" t="str">
        <f>'ACP_Agri_9(ii)'!M8+ACP_MSME_10!C8+'ACP_PS_11(i)'!C8+'ACP_PS_11(i)'!H8+'ACP_PS_11(i)'!M8+'ACP_PS_11(ii)'!C8+H8+M8</f>
        <v>129713</v>
      </c>
      <c r="R8" s="163" t="str">
        <f>'ACP_Agri_9(ii)'!N8+ACP_MSME_10!D8+'ACP_PS_11(i)'!D8+'ACP_PS_11(i)'!I8+'ACP_PS_11(i)'!N8+'ACP_PS_11(ii)'!D8+I8+N8</f>
        <v>396819</v>
      </c>
      <c r="S8" s="163" t="str">
        <f>'ACP_Agri_9(ii)'!O8+ACP_MSME_10!O8+'ACP_PS_11(i)'!E8+'ACP_PS_11(i)'!J8+'ACP_PS_11(i)'!O8+'ACP_PS_11(ii)'!E8+J8+O8</f>
        <v>43207</v>
      </c>
      <c r="T8" s="163" t="str">
        <f>'ACP_Agri_9(ii)'!P8+ACP_MSME_10!P8+'ACP_PS_11(i)'!F8+'ACP_PS_11(i)'!K8+'ACP_PS_11(i)'!P8+'ACP_PS_11(ii)'!F8+K8+P8</f>
        <v>225022</v>
      </c>
      <c r="U8" s="162" t="str">
        <f t="shared" si="3"/>
        <v>56.7</v>
      </c>
      <c r="V8" s="141"/>
      <c r="W8" s="141"/>
    </row>
    <row r="9" ht="12.75" customHeight="1">
      <c r="A9" s="110">
        <v>4.0</v>
      </c>
      <c r="B9" s="65" t="s">
        <v>13</v>
      </c>
      <c r="C9" s="161">
        <v>819.0</v>
      </c>
      <c r="D9" s="161">
        <v>3929.0</v>
      </c>
      <c r="E9" s="161">
        <v>2.0</v>
      </c>
      <c r="F9" s="161">
        <v>5.39</v>
      </c>
      <c r="G9" s="162" t="str">
        <f t="shared" si="1"/>
        <v>0.1</v>
      </c>
      <c r="H9" s="161">
        <v>924.0</v>
      </c>
      <c r="I9" s="161">
        <v>3519.0</v>
      </c>
      <c r="J9" s="161">
        <v>0.0</v>
      </c>
      <c r="K9" s="161">
        <v>0.0</v>
      </c>
      <c r="L9" s="162" t="str">
        <f t="shared" si="2"/>
        <v>0.0</v>
      </c>
      <c r="M9" s="163">
        <v>135.0</v>
      </c>
      <c r="N9" s="163">
        <v>1032.0</v>
      </c>
      <c r="O9" s="161">
        <v>133.0</v>
      </c>
      <c r="P9" s="161">
        <v>731.9299999999998</v>
      </c>
      <c r="Q9" s="163" t="str">
        <f>'ACP_Agri_9(ii)'!M9+ACP_MSME_10!C9+'ACP_PS_11(i)'!C9+'ACP_PS_11(i)'!H9+'ACP_PS_11(i)'!M9+'ACP_PS_11(ii)'!C9+H9+M9</f>
        <v>173773</v>
      </c>
      <c r="R9" s="163" t="str">
        <f>'ACP_Agri_9(ii)'!N9+ACP_MSME_10!D9+'ACP_PS_11(i)'!D9+'ACP_PS_11(i)'!I9+'ACP_PS_11(i)'!N9+'ACP_PS_11(ii)'!D9+I9+N9</f>
        <v>502968</v>
      </c>
      <c r="S9" s="163" t="str">
        <f>'ACP_Agri_9(ii)'!O9+ACP_MSME_10!O9+'ACP_PS_11(i)'!E9+'ACP_PS_11(i)'!J9+'ACP_PS_11(i)'!O9+'ACP_PS_11(ii)'!E9+J9+O9</f>
        <v>104214</v>
      </c>
      <c r="T9" s="163" t="str">
        <f>'ACP_Agri_9(ii)'!P9+ACP_MSME_10!P9+'ACP_PS_11(i)'!F9+'ACP_PS_11(i)'!K9+'ACP_PS_11(i)'!P9+'ACP_PS_11(ii)'!F9+K9+P9</f>
        <v>316287</v>
      </c>
      <c r="U9" s="162" t="str">
        <f t="shared" si="3"/>
        <v>62.9</v>
      </c>
      <c r="V9" s="141"/>
      <c r="W9" s="141"/>
    </row>
    <row r="10" ht="12.75" customHeight="1">
      <c r="A10" s="110">
        <v>5.0</v>
      </c>
      <c r="B10" s="65" t="s">
        <v>14</v>
      </c>
      <c r="C10" s="161">
        <v>839.0</v>
      </c>
      <c r="D10" s="161">
        <v>3796.0</v>
      </c>
      <c r="E10" s="161">
        <v>11.0</v>
      </c>
      <c r="F10" s="161">
        <v>525.18</v>
      </c>
      <c r="G10" s="162" t="str">
        <f t="shared" si="1"/>
        <v>13.8</v>
      </c>
      <c r="H10" s="161">
        <v>968.0</v>
      </c>
      <c r="I10" s="161">
        <v>2787.0</v>
      </c>
      <c r="J10" s="161">
        <v>0.0</v>
      </c>
      <c r="K10" s="161">
        <v>0.0</v>
      </c>
      <c r="L10" s="162" t="str">
        <f t="shared" si="2"/>
        <v>0.0</v>
      </c>
      <c r="M10" s="163">
        <v>162.0</v>
      </c>
      <c r="N10" s="163">
        <v>1734.0</v>
      </c>
      <c r="O10" s="161">
        <v>0.0</v>
      </c>
      <c r="P10" s="161">
        <v>0.0</v>
      </c>
      <c r="Q10" s="163" t="str">
        <f>'ACP_Agri_9(ii)'!M10+ACP_MSME_10!C10+'ACP_PS_11(i)'!C10+'ACP_PS_11(i)'!H10+'ACP_PS_11(i)'!M10+'ACP_PS_11(ii)'!C10+H10+M10</f>
        <v>599690</v>
      </c>
      <c r="R10" s="163" t="str">
        <f>'ACP_Agri_9(ii)'!N10+ACP_MSME_10!D10+'ACP_PS_11(i)'!D10+'ACP_PS_11(i)'!I10+'ACP_PS_11(i)'!N10+'ACP_PS_11(ii)'!D10+I10+N10</f>
        <v>1738976</v>
      </c>
      <c r="S10" s="163" t="str">
        <f>'ACP_Agri_9(ii)'!O10+ACP_MSME_10!O10+'ACP_PS_11(i)'!E10+'ACP_PS_11(i)'!J10+'ACP_PS_11(i)'!O10+'ACP_PS_11(ii)'!E10+J10+O10</f>
        <v>471821</v>
      </c>
      <c r="T10" s="163" t="str">
        <f>'ACP_Agri_9(ii)'!P10+ACP_MSME_10!P10+'ACP_PS_11(i)'!F10+'ACP_PS_11(i)'!K10+'ACP_PS_11(i)'!P10+'ACP_PS_11(ii)'!F10+K10+P10</f>
        <v>790624</v>
      </c>
      <c r="U10" s="162" t="str">
        <f t="shared" si="3"/>
        <v>45.5</v>
      </c>
      <c r="V10" s="141"/>
      <c r="W10" s="141"/>
    </row>
    <row r="11" ht="12.75" customHeight="1">
      <c r="A11" s="110">
        <v>6.0</v>
      </c>
      <c r="B11" s="65" t="s">
        <v>15</v>
      </c>
      <c r="C11" s="161">
        <v>587.0</v>
      </c>
      <c r="D11" s="161">
        <v>2712.0</v>
      </c>
      <c r="E11" s="161">
        <v>6.0</v>
      </c>
      <c r="F11" s="161">
        <v>0.41</v>
      </c>
      <c r="G11" s="162" t="str">
        <f t="shared" si="1"/>
        <v>0.0</v>
      </c>
      <c r="H11" s="161">
        <v>688.0</v>
      </c>
      <c r="I11" s="161">
        <v>2153.0</v>
      </c>
      <c r="J11" s="161">
        <v>4.0</v>
      </c>
      <c r="K11" s="161">
        <v>37.18</v>
      </c>
      <c r="L11" s="162" t="str">
        <f t="shared" si="2"/>
        <v>1.7</v>
      </c>
      <c r="M11" s="163">
        <v>264.0</v>
      </c>
      <c r="N11" s="163">
        <v>1023.0</v>
      </c>
      <c r="O11" s="161">
        <v>0.0</v>
      </c>
      <c r="P11" s="161">
        <v>0.0</v>
      </c>
      <c r="Q11" s="163" t="str">
        <f>'ACP_Agri_9(ii)'!M11+ACP_MSME_10!C11+'ACP_PS_11(i)'!C11+'ACP_PS_11(i)'!H11+'ACP_PS_11(i)'!M11+'ACP_PS_11(ii)'!C11+H11+M11</f>
        <v>199949</v>
      </c>
      <c r="R11" s="163" t="str">
        <f>'ACP_Agri_9(ii)'!N11+ACP_MSME_10!D11+'ACP_PS_11(i)'!D11+'ACP_PS_11(i)'!I11+'ACP_PS_11(i)'!N11+'ACP_PS_11(ii)'!D11+I11+N11</f>
        <v>587133</v>
      </c>
      <c r="S11" s="163" t="str">
        <f>'ACP_Agri_9(ii)'!O11+ACP_MSME_10!O11+'ACP_PS_11(i)'!E11+'ACP_PS_11(i)'!J11+'ACP_PS_11(i)'!O11+'ACP_PS_11(ii)'!E11+J11+O11</f>
        <v>129754</v>
      </c>
      <c r="T11" s="163" t="str">
        <f>'ACP_Agri_9(ii)'!P11+ACP_MSME_10!P11+'ACP_PS_11(i)'!F11+'ACP_PS_11(i)'!K11+'ACP_PS_11(i)'!P11+'ACP_PS_11(ii)'!F11+K11+P11</f>
        <v>522183</v>
      </c>
      <c r="U11" s="162" t="str">
        <f t="shared" si="3"/>
        <v>88.9</v>
      </c>
      <c r="V11" s="141"/>
      <c r="W11" s="141"/>
    </row>
    <row r="12" ht="12.75" customHeight="1">
      <c r="A12" s="110">
        <v>7.0</v>
      </c>
      <c r="B12" s="65" t="s">
        <v>16</v>
      </c>
      <c r="C12" s="161">
        <v>206.0</v>
      </c>
      <c r="D12" s="161">
        <v>1110.0</v>
      </c>
      <c r="E12" s="161">
        <v>0.0</v>
      </c>
      <c r="F12" s="161">
        <v>0.0</v>
      </c>
      <c r="G12" s="162" t="str">
        <f t="shared" si="1"/>
        <v>0.0</v>
      </c>
      <c r="H12" s="161">
        <v>103.0</v>
      </c>
      <c r="I12" s="161">
        <v>456.0</v>
      </c>
      <c r="J12" s="161">
        <v>1.0</v>
      </c>
      <c r="K12" s="161">
        <v>1.0</v>
      </c>
      <c r="L12" s="162" t="str">
        <f t="shared" si="2"/>
        <v>0.2</v>
      </c>
      <c r="M12" s="163">
        <v>20.0</v>
      </c>
      <c r="N12" s="163">
        <v>110.0</v>
      </c>
      <c r="O12" s="161">
        <v>142.0</v>
      </c>
      <c r="P12" s="161">
        <v>37.01</v>
      </c>
      <c r="Q12" s="163" t="str">
        <f>'ACP_Agri_9(ii)'!M12+ACP_MSME_10!C12+'ACP_PS_11(i)'!C12+'ACP_PS_11(i)'!H12+'ACP_PS_11(i)'!M12+'ACP_PS_11(ii)'!C12+H12+M12</f>
        <v>27900</v>
      </c>
      <c r="R12" s="163" t="str">
        <f>'ACP_Agri_9(ii)'!N12+ACP_MSME_10!D12+'ACP_PS_11(i)'!D12+'ACP_PS_11(i)'!I12+'ACP_PS_11(i)'!N12+'ACP_PS_11(ii)'!D12+I12+N12</f>
        <v>90346</v>
      </c>
      <c r="S12" s="163" t="str">
        <f>'ACP_Agri_9(ii)'!O12+ACP_MSME_10!O12+'ACP_PS_11(i)'!E12+'ACP_PS_11(i)'!J12+'ACP_PS_11(i)'!O12+'ACP_PS_11(ii)'!E12+J12+O12</f>
        <v>6421</v>
      </c>
      <c r="T12" s="163" t="str">
        <f>'ACP_Agri_9(ii)'!P12+ACP_MSME_10!P12+'ACP_PS_11(i)'!F12+'ACP_PS_11(i)'!K12+'ACP_PS_11(i)'!P12+'ACP_PS_11(ii)'!F12+K12+P12</f>
        <v>26816</v>
      </c>
      <c r="U12" s="162" t="str">
        <f t="shared" si="3"/>
        <v>29.7</v>
      </c>
      <c r="V12" s="141"/>
      <c r="W12" s="141"/>
    </row>
    <row r="13" ht="12.75" customHeight="1">
      <c r="A13" s="110">
        <v>8.0</v>
      </c>
      <c r="B13" s="65" t="s">
        <v>17</v>
      </c>
      <c r="C13" s="161">
        <v>45.0</v>
      </c>
      <c r="D13" s="161">
        <v>257.0</v>
      </c>
      <c r="E13" s="161">
        <v>0.0</v>
      </c>
      <c r="F13" s="161">
        <v>0.0</v>
      </c>
      <c r="G13" s="162" t="str">
        <f t="shared" si="1"/>
        <v>0.0</v>
      </c>
      <c r="H13" s="161">
        <v>153.0</v>
      </c>
      <c r="I13" s="161">
        <v>714.0</v>
      </c>
      <c r="J13" s="161">
        <v>0.0</v>
      </c>
      <c r="K13" s="161">
        <v>0.0</v>
      </c>
      <c r="L13" s="162" t="str">
        <f t="shared" si="2"/>
        <v>0.0</v>
      </c>
      <c r="M13" s="163">
        <v>45.0</v>
      </c>
      <c r="N13" s="163">
        <v>458.0</v>
      </c>
      <c r="O13" s="161">
        <v>6.0</v>
      </c>
      <c r="P13" s="161">
        <v>56.04</v>
      </c>
      <c r="Q13" s="163" t="str">
        <f>'ACP_Agri_9(ii)'!M13+ACP_MSME_10!C13+'ACP_PS_11(i)'!C13+'ACP_PS_11(i)'!H13+'ACP_PS_11(i)'!M13+'ACP_PS_11(ii)'!C13+H13+M13</f>
        <v>27100</v>
      </c>
      <c r="R13" s="163" t="str">
        <f>'ACP_Agri_9(ii)'!N13+ACP_MSME_10!D13+'ACP_PS_11(i)'!D13+'ACP_PS_11(i)'!I13+'ACP_PS_11(i)'!N13+'ACP_PS_11(ii)'!D13+I13+N13</f>
        <v>87470</v>
      </c>
      <c r="S13" s="163" t="str">
        <f>'ACP_Agri_9(ii)'!O13+ACP_MSME_10!O13+'ACP_PS_11(i)'!E13+'ACP_PS_11(i)'!J13+'ACP_PS_11(i)'!O13+'ACP_PS_11(ii)'!E13+J13+O13</f>
        <v>1591</v>
      </c>
      <c r="T13" s="163" t="str">
        <f>'ACP_Agri_9(ii)'!P13+ACP_MSME_10!P13+'ACP_PS_11(i)'!F13+'ACP_PS_11(i)'!K13+'ACP_PS_11(i)'!P13+'ACP_PS_11(ii)'!F13+K13+P13</f>
        <v>7642</v>
      </c>
      <c r="U13" s="162" t="str">
        <f t="shared" si="3"/>
        <v>8.7</v>
      </c>
      <c r="V13" s="141"/>
      <c r="W13" s="141"/>
    </row>
    <row r="14" ht="12.75" customHeight="1">
      <c r="A14" s="110">
        <v>9.0</v>
      </c>
      <c r="B14" s="65" t="s">
        <v>18</v>
      </c>
      <c r="C14" s="161">
        <v>1383.0</v>
      </c>
      <c r="D14" s="161">
        <v>6866.0</v>
      </c>
      <c r="E14" s="161">
        <v>1.0</v>
      </c>
      <c r="F14" s="161">
        <v>8.0</v>
      </c>
      <c r="G14" s="162" t="str">
        <f t="shared" si="1"/>
        <v>0.1</v>
      </c>
      <c r="H14" s="161">
        <v>1279.0</v>
      </c>
      <c r="I14" s="161">
        <v>4472.0</v>
      </c>
      <c r="J14" s="161">
        <v>1.0</v>
      </c>
      <c r="K14" s="161">
        <v>3.32</v>
      </c>
      <c r="L14" s="162" t="str">
        <f t="shared" si="2"/>
        <v>0.1</v>
      </c>
      <c r="M14" s="163">
        <v>230.0</v>
      </c>
      <c r="N14" s="163">
        <v>1269.0</v>
      </c>
      <c r="O14" s="161">
        <v>110.0</v>
      </c>
      <c r="P14" s="161">
        <v>87.33999999999997</v>
      </c>
      <c r="Q14" s="163" t="str">
        <f>'ACP_Agri_9(ii)'!M14+ACP_MSME_10!C14+'ACP_PS_11(i)'!C14+'ACP_PS_11(i)'!H14+'ACP_PS_11(i)'!M14+'ACP_PS_11(ii)'!C14+H14+M14</f>
        <v>396106</v>
      </c>
      <c r="R14" s="163" t="str">
        <f>'ACP_Agri_9(ii)'!N14+ACP_MSME_10!D14+'ACP_PS_11(i)'!D14+'ACP_PS_11(i)'!I14+'ACP_PS_11(i)'!N14+'ACP_PS_11(ii)'!D14+I14+N14</f>
        <v>1239131</v>
      </c>
      <c r="S14" s="163" t="str">
        <f>'ACP_Agri_9(ii)'!O14+ACP_MSME_10!O14+'ACP_PS_11(i)'!E14+'ACP_PS_11(i)'!J14+'ACP_PS_11(i)'!O14+'ACP_PS_11(ii)'!E14+J14+O14</f>
        <v>91825</v>
      </c>
      <c r="T14" s="163" t="str">
        <f>'ACP_Agri_9(ii)'!P14+ACP_MSME_10!P14+'ACP_PS_11(i)'!F14+'ACP_PS_11(i)'!K14+'ACP_PS_11(i)'!P14+'ACP_PS_11(ii)'!F14+K14+P14</f>
        <v>384860</v>
      </c>
      <c r="U14" s="162" t="str">
        <f t="shared" si="3"/>
        <v>31.1</v>
      </c>
      <c r="V14" s="141"/>
      <c r="W14" s="141"/>
    </row>
    <row r="15" ht="12.75" customHeight="1">
      <c r="A15" s="110">
        <v>10.0</v>
      </c>
      <c r="B15" s="65" t="s">
        <v>19</v>
      </c>
      <c r="C15" s="161">
        <v>2601.0</v>
      </c>
      <c r="D15" s="161">
        <v>15508.0</v>
      </c>
      <c r="E15" s="161">
        <v>0.0</v>
      </c>
      <c r="F15" s="161">
        <v>0.0</v>
      </c>
      <c r="G15" s="162" t="str">
        <f t="shared" si="1"/>
        <v>0.0</v>
      </c>
      <c r="H15" s="161">
        <v>3724.0</v>
      </c>
      <c r="I15" s="161">
        <v>10729.0</v>
      </c>
      <c r="J15" s="161">
        <v>0.0</v>
      </c>
      <c r="K15" s="161">
        <v>0.0</v>
      </c>
      <c r="L15" s="162" t="str">
        <f t="shared" si="2"/>
        <v>0.0</v>
      </c>
      <c r="M15" s="163">
        <v>519.0</v>
      </c>
      <c r="N15" s="163">
        <v>6678.0</v>
      </c>
      <c r="O15" s="161">
        <v>0.0</v>
      </c>
      <c r="P15" s="161">
        <v>0.0</v>
      </c>
      <c r="Q15" s="163" t="str">
        <f>'ACP_Agri_9(ii)'!M15+ACP_MSME_10!C15+'ACP_PS_11(i)'!C15+'ACP_PS_11(i)'!H15+'ACP_PS_11(i)'!M15+'ACP_PS_11(ii)'!C15+H15+M15</f>
        <v>1717869</v>
      </c>
      <c r="R15" s="163" t="str">
        <f>'ACP_Agri_9(ii)'!N15+ACP_MSME_10!D15+'ACP_PS_11(i)'!D15+'ACP_PS_11(i)'!I15+'ACP_PS_11(i)'!N15+'ACP_PS_11(ii)'!D15+I15+N15</f>
        <v>4818041</v>
      </c>
      <c r="S15" s="163" t="str">
        <f>'ACP_Agri_9(ii)'!O15+ACP_MSME_10!O15+'ACP_PS_11(i)'!E15+'ACP_PS_11(i)'!J15+'ACP_PS_11(i)'!O15+'ACP_PS_11(ii)'!E15+J15+O15</f>
        <v>399802</v>
      </c>
      <c r="T15" s="163" t="str">
        <f>'ACP_Agri_9(ii)'!P15+ACP_MSME_10!P15+'ACP_PS_11(i)'!F15+'ACP_PS_11(i)'!K15+'ACP_PS_11(i)'!P15+'ACP_PS_11(ii)'!F15+K15+P15</f>
        <v>1965209</v>
      </c>
      <c r="U15" s="162" t="str">
        <f t="shared" si="3"/>
        <v>40.8</v>
      </c>
      <c r="V15" s="141"/>
      <c r="W15" s="141"/>
    </row>
    <row r="16" ht="12.75" customHeight="1">
      <c r="A16" s="110">
        <v>11.0</v>
      </c>
      <c r="B16" s="65" t="s">
        <v>20</v>
      </c>
      <c r="C16" s="161">
        <v>333.0</v>
      </c>
      <c r="D16" s="161">
        <v>1864.0</v>
      </c>
      <c r="E16" s="161">
        <v>0.0</v>
      </c>
      <c r="F16" s="161">
        <v>0.0</v>
      </c>
      <c r="G16" s="162" t="str">
        <f t="shared" si="1"/>
        <v>0.0</v>
      </c>
      <c r="H16" s="161">
        <v>433.0</v>
      </c>
      <c r="I16" s="161">
        <v>1291.0</v>
      </c>
      <c r="J16" s="161">
        <v>0.0</v>
      </c>
      <c r="K16" s="161">
        <v>0.0</v>
      </c>
      <c r="L16" s="162" t="str">
        <f t="shared" si="2"/>
        <v>0.0</v>
      </c>
      <c r="M16" s="163">
        <v>123.0</v>
      </c>
      <c r="N16" s="163">
        <v>1396.0</v>
      </c>
      <c r="O16" s="161">
        <v>3452.0</v>
      </c>
      <c r="P16" s="161">
        <v>21809.990000000005</v>
      </c>
      <c r="Q16" s="163" t="str">
        <f>'ACP_Agri_9(ii)'!M16+ACP_MSME_10!C16+'ACP_PS_11(i)'!C16+'ACP_PS_11(i)'!H16+'ACP_PS_11(i)'!M16+'ACP_PS_11(ii)'!C16+H16+M16</f>
        <v>150344</v>
      </c>
      <c r="R16" s="163" t="str">
        <f>'ACP_Agri_9(ii)'!N16+ACP_MSME_10!D16+'ACP_PS_11(i)'!D16+'ACP_PS_11(i)'!I16+'ACP_PS_11(i)'!N16+'ACP_PS_11(ii)'!D16+I16+N16</f>
        <v>494833</v>
      </c>
      <c r="S16" s="163" t="str">
        <f>'ACP_Agri_9(ii)'!O16+ACP_MSME_10!O16+'ACP_PS_11(i)'!E16+'ACP_PS_11(i)'!J16+'ACP_PS_11(i)'!O16+'ACP_PS_11(ii)'!E16+J16+O16</f>
        <v>33998</v>
      </c>
      <c r="T16" s="163" t="str">
        <f>'ACP_Agri_9(ii)'!P16+ACP_MSME_10!P16+'ACP_PS_11(i)'!F16+'ACP_PS_11(i)'!K16+'ACP_PS_11(i)'!P16+'ACP_PS_11(ii)'!F16+K16+P16</f>
        <v>149801</v>
      </c>
      <c r="U16" s="162" t="str">
        <f t="shared" si="3"/>
        <v>30.3</v>
      </c>
      <c r="V16" s="141"/>
      <c r="W16" s="141"/>
    </row>
    <row r="17" ht="12.75" customHeight="1">
      <c r="A17" s="110">
        <v>12.0</v>
      </c>
      <c r="B17" s="65" t="s">
        <v>21</v>
      </c>
      <c r="C17" s="161">
        <v>1127.0</v>
      </c>
      <c r="D17" s="161">
        <v>4787.0</v>
      </c>
      <c r="E17" s="161">
        <v>2.0</v>
      </c>
      <c r="F17" s="161">
        <v>1.84</v>
      </c>
      <c r="G17" s="162" t="str">
        <f t="shared" si="1"/>
        <v>0.0</v>
      </c>
      <c r="H17" s="161">
        <v>1350.0</v>
      </c>
      <c r="I17" s="161">
        <v>4756.0</v>
      </c>
      <c r="J17" s="161">
        <v>0.0</v>
      </c>
      <c r="K17" s="161">
        <v>0.0</v>
      </c>
      <c r="L17" s="162" t="str">
        <f t="shared" si="2"/>
        <v>0.0</v>
      </c>
      <c r="M17" s="163">
        <v>646.0</v>
      </c>
      <c r="N17" s="163">
        <v>2609.0</v>
      </c>
      <c r="O17" s="161">
        <v>0.0</v>
      </c>
      <c r="P17" s="161">
        <v>0.0</v>
      </c>
      <c r="Q17" s="163" t="str">
        <f>'ACP_Agri_9(ii)'!M17+ACP_MSME_10!C17+'ACP_PS_11(i)'!C17+'ACP_PS_11(i)'!H17+'ACP_PS_11(i)'!M17+'ACP_PS_11(ii)'!C17+H17+M17</f>
        <v>347689</v>
      </c>
      <c r="R17" s="163" t="str">
        <f>'ACP_Agri_9(ii)'!N17+ACP_MSME_10!D17+'ACP_PS_11(i)'!D17+'ACP_PS_11(i)'!I17+'ACP_PS_11(i)'!N17+'ACP_PS_11(ii)'!D17+I17+N17</f>
        <v>958978</v>
      </c>
      <c r="S17" s="163" t="str">
        <f>'ACP_Agri_9(ii)'!O17+ACP_MSME_10!O17+'ACP_PS_11(i)'!E17+'ACP_PS_11(i)'!J17+'ACP_PS_11(i)'!O17+'ACP_PS_11(ii)'!E17+J17+O17</f>
        <v>134569</v>
      </c>
      <c r="T17" s="163" t="str">
        <f>'ACP_Agri_9(ii)'!P17+ACP_MSME_10!P17+'ACP_PS_11(i)'!F17+'ACP_PS_11(i)'!K17+'ACP_PS_11(i)'!P17+'ACP_PS_11(ii)'!F17+K17+P17</f>
        <v>566772</v>
      </c>
      <c r="U17" s="162" t="str">
        <f t="shared" si="3"/>
        <v>59.1</v>
      </c>
      <c r="V17" s="141"/>
      <c r="W17" s="141"/>
    </row>
    <row r="18" ht="12.75" customHeight="1">
      <c r="A18" s="100"/>
      <c r="B18" s="103" t="s">
        <v>22</v>
      </c>
      <c r="C18" s="164" t="str">
        <f t="shared" ref="C18:F18" si="4">SUM(C6:C17)</f>
        <v>11754</v>
      </c>
      <c r="D18" s="164" t="str">
        <f t="shared" si="4"/>
        <v>55520</v>
      </c>
      <c r="E18" s="164" t="str">
        <f t="shared" si="4"/>
        <v>46</v>
      </c>
      <c r="F18" s="164" t="str">
        <f t="shared" si="4"/>
        <v>1473</v>
      </c>
      <c r="G18" s="165" t="str">
        <f t="shared" si="1"/>
        <v>2.7</v>
      </c>
      <c r="H18" s="164" t="str">
        <f t="shared" ref="H18:K18" si="5">SUM(H6:H17)</f>
        <v>12627</v>
      </c>
      <c r="I18" s="164" t="str">
        <f t="shared" si="5"/>
        <v>40568</v>
      </c>
      <c r="J18" s="164" t="str">
        <f t="shared" si="5"/>
        <v>12</v>
      </c>
      <c r="K18" s="164" t="str">
        <f t="shared" si="5"/>
        <v>130</v>
      </c>
      <c r="L18" s="165" t="str">
        <f t="shared" si="2"/>
        <v>0.3</v>
      </c>
      <c r="M18" s="164" t="str">
        <f t="shared" ref="M18:P18" si="6">SUM(M6:M17)</f>
        <v>2388</v>
      </c>
      <c r="N18" s="164" t="str">
        <f t="shared" si="6"/>
        <v>18676</v>
      </c>
      <c r="O18" s="164" t="str">
        <f t="shared" si="6"/>
        <v>3855</v>
      </c>
      <c r="P18" s="164" t="str">
        <f t="shared" si="6"/>
        <v>23135</v>
      </c>
      <c r="Q18" s="166" t="str">
        <f>'ACP_Agri_9(ii)'!M18+ACP_MSME_10!C18+'ACP_PS_11(i)'!C18+'ACP_PS_11(i)'!H18+'ACP_PS_11(i)'!M18+'ACP_PS_11(ii)'!C18+H18+M18</f>
        <v>4638043</v>
      </c>
      <c r="R18" s="166" t="str">
        <f>'ACP_Agri_9(ii)'!N18+ACP_MSME_10!D18+'ACP_PS_11(i)'!D18+'ACP_PS_11(i)'!I18+'ACP_PS_11(i)'!N18+'ACP_PS_11(ii)'!D18+I18+N18</f>
        <v>13157067</v>
      </c>
      <c r="S18" s="166" t="str">
        <f>'ACP_Agri_9(ii)'!O18+ACP_MSME_10!O18+'ACP_PS_11(i)'!E18+'ACP_PS_11(i)'!J18+'ACP_PS_11(i)'!O18+'ACP_PS_11(ii)'!E18+J18+O18</f>
        <v>2004262</v>
      </c>
      <c r="T18" s="166" t="str">
        <f>'ACP_Agri_9(ii)'!P18+ACP_MSME_10!P18+'ACP_PS_11(i)'!F18+'ACP_PS_11(i)'!K18+'ACP_PS_11(i)'!P18+'ACP_PS_11(ii)'!F18+K18+P18</f>
        <v>6394681</v>
      </c>
      <c r="U18" s="165" t="str">
        <f t="shared" si="3"/>
        <v>48.6</v>
      </c>
      <c r="V18" s="142"/>
      <c r="W18" s="142"/>
    </row>
    <row r="19" ht="12.75" customHeight="1">
      <c r="A19" s="110">
        <v>13.0</v>
      </c>
      <c r="B19" s="86" t="s">
        <v>23</v>
      </c>
      <c r="C19" s="161">
        <v>430.0</v>
      </c>
      <c r="D19" s="161">
        <v>2047.0</v>
      </c>
      <c r="E19" s="161">
        <v>0.0</v>
      </c>
      <c r="F19" s="161">
        <v>0.0</v>
      </c>
      <c r="G19" s="162" t="str">
        <f t="shared" si="1"/>
        <v>0.0</v>
      </c>
      <c r="H19" s="161">
        <v>627.0</v>
      </c>
      <c r="I19" s="161">
        <v>2589.0</v>
      </c>
      <c r="J19" s="161">
        <v>0.0</v>
      </c>
      <c r="K19" s="161">
        <v>0.0</v>
      </c>
      <c r="L19" s="162" t="str">
        <f t="shared" si="2"/>
        <v>0.0</v>
      </c>
      <c r="M19" s="163">
        <v>53.0</v>
      </c>
      <c r="N19" s="163">
        <v>148.0</v>
      </c>
      <c r="O19" s="161">
        <v>71.0</v>
      </c>
      <c r="P19" s="161">
        <v>225.25999999999996</v>
      </c>
      <c r="Q19" s="163" t="str">
        <f>'ACP_Agri_9(ii)'!M19+ACP_MSME_10!C19+'ACP_PS_11(i)'!C19+'ACP_PS_11(i)'!H19+'ACP_PS_11(i)'!M19+'ACP_PS_11(ii)'!C19+H19+M19</f>
        <v>118648</v>
      </c>
      <c r="R19" s="163" t="str">
        <f>'ACP_Agri_9(ii)'!N19+ACP_MSME_10!D19+'ACP_PS_11(i)'!D19+'ACP_PS_11(i)'!I19+'ACP_PS_11(i)'!N19+'ACP_PS_11(ii)'!D19+I19+N19</f>
        <v>587525</v>
      </c>
      <c r="S19" s="163" t="str">
        <f>'ACP_Agri_9(ii)'!O19+ACP_MSME_10!O19+'ACP_PS_11(i)'!E19+'ACP_PS_11(i)'!J19+'ACP_PS_11(i)'!O19+'ACP_PS_11(ii)'!E19+J19+O19</f>
        <v>20003</v>
      </c>
      <c r="T19" s="163" t="str">
        <f>'ACP_Agri_9(ii)'!P19+ACP_MSME_10!P19+'ACP_PS_11(i)'!F19+'ACP_PS_11(i)'!K19+'ACP_PS_11(i)'!P19+'ACP_PS_11(ii)'!F19+K19+P19</f>
        <v>192601</v>
      </c>
      <c r="U19" s="162" t="str">
        <f t="shared" si="3"/>
        <v>32.8</v>
      </c>
      <c r="V19" s="141"/>
      <c r="W19" s="141"/>
    </row>
    <row r="20" ht="12.75" customHeight="1">
      <c r="A20" s="110">
        <v>14.0</v>
      </c>
      <c r="B20" s="86" t="s">
        <v>24</v>
      </c>
      <c r="C20" s="161">
        <v>289.0</v>
      </c>
      <c r="D20" s="161">
        <v>1397.0</v>
      </c>
      <c r="E20" s="161">
        <v>0.0</v>
      </c>
      <c r="F20" s="161">
        <v>0.0</v>
      </c>
      <c r="G20" s="162" t="str">
        <f t="shared" si="1"/>
        <v>0.0</v>
      </c>
      <c r="H20" s="161">
        <v>159.0</v>
      </c>
      <c r="I20" s="161">
        <v>754.0</v>
      </c>
      <c r="J20" s="161">
        <v>0.0</v>
      </c>
      <c r="K20" s="161">
        <v>0.0</v>
      </c>
      <c r="L20" s="162" t="str">
        <f t="shared" si="2"/>
        <v>0.0</v>
      </c>
      <c r="M20" s="163">
        <v>0.0</v>
      </c>
      <c r="N20" s="163">
        <v>0.0</v>
      </c>
      <c r="O20" s="161">
        <v>288590.0</v>
      </c>
      <c r="P20" s="161">
        <v>148683.88999999998</v>
      </c>
      <c r="Q20" s="163" t="str">
        <f>'ACP_Agri_9(ii)'!M20+ACP_MSME_10!C20+'ACP_PS_11(i)'!C20+'ACP_PS_11(i)'!H20+'ACP_PS_11(i)'!M20+'ACP_PS_11(ii)'!C20+H20+M20</f>
        <v>47931</v>
      </c>
      <c r="R20" s="163" t="str">
        <f>'ACP_Agri_9(ii)'!N20+ACP_MSME_10!D20+'ACP_PS_11(i)'!D20+'ACP_PS_11(i)'!I20+'ACP_PS_11(i)'!N20+'ACP_PS_11(ii)'!D20+I20+N20</f>
        <v>126020</v>
      </c>
      <c r="S20" s="163" t="str">
        <f>'ACP_Agri_9(ii)'!O20+ACP_MSME_10!O20+'ACP_PS_11(i)'!E20+'ACP_PS_11(i)'!J20+'ACP_PS_11(i)'!O20+'ACP_PS_11(ii)'!E20+J20+O20</f>
        <v>312154</v>
      </c>
      <c r="T20" s="163" t="str">
        <f>'ACP_Agri_9(ii)'!P20+ACP_MSME_10!P20+'ACP_PS_11(i)'!F20+'ACP_PS_11(i)'!K20+'ACP_PS_11(i)'!P20+'ACP_PS_11(ii)'!F20+K20+P20</f>
        <v>204183</v>
      </c>
      <c r="U20" s="162" t="str">
        <f t="shared" si="3"/>
        <v>162.0</v>
      </c>
      <c r="V20" s="141"/>
      <c r="W20" s="141"/>
    </row>
    <row r="21" ht="12.75" customHeight="1">
      <c r="A21" s="110">
        <v>15.0</v>
      </c>
      <c r="B21" s="86" t="s">
        <v>25</v>
      </c>
      <c r="C21" s="161">
        <v>0.0</v>
      </c>
      <c r="D21" s="161">
        <v>0.0</v>
      </c>
      <c r="E21" s="161">
        <v>0.0</v>
      </c>
      <c r="F21" s="161">
        <v>0.0</v>
      </c>
      <c r="G21" s="162">
        <v>0.0</v>
      </c>
      <c r="H21" s="161">
        <v>10.0</v>
      </c>
      <c r="I21" s="161">
        <v>24.0</v>
      </c>
      <c r="J21" s="161">
        <v>0.0</v>
      </c>
      <c r="K21" s="161">
        <v>0.0</v>
      </c>
      <c r="L21" s="162" t="str">
        <f t="shared" si="2"/>
        <v>0.0</v>
      </c>
      <c r="M21" s="163">
        <v>0.0</v>
      </c>
      <c r="N21" s="163">
        <v>0.0</v>
      </c>
      <c r="O21" s="161">
        <v>0.0</v>
      </c>
      <c r="P21" s="161">
        <v>0.0</v>
      </c>
      <c r="Q21" s="163" t="str">
        <f>'ACP_Agri_9(ii)'!M21+ACP_MSME_10!C21+'ACP_PS_11(i)'!C21+'ACP_PS_11(i)'!H21+'ACP_PS_11(i)'!M21+'ACP_PS_11(ii)'!C21+H21+M21</f>
        <v>532</v>
      </c>
      <c r="R21" s="163" t="str">
        <f>'ACP_Agri_9(ii)'!N21+ACP_MSME_10!D21+'ACP_PS_11(i)'!D21+'ACP_PS_11(i)'!I21+'ACP_PS_11(i)'!N21+'ACP_PS_11(ii)'!D21+I21+N21</f>
        <v>2478</v>
      </c>
      <c r="S21" s="163" t="str">
        <f>'ACP_Agri_9(ii)'!O21+ACP_MSME_10!O21+'ACP_PS_11(i)'!E21+'ACP_PS_11(i)'!J21+'ACP_PS_11(i)'!O21+'ACP_PS_11(ii)'!E21+J21+O21</f>
        <v>363</v>
      </c>
      <c r="T21" s="163" t="str">
        <f>'ACP_Agri_9(ii)'!P21+ACP_MSME_10!P21+'ACP_PS_11(i)'!F21+'ACP_PS_11(i)'!K21+'ACP_PS_11(i)'!P21+'ACP_PS_11(ii)'!F21+K21+P21</f>
        <v>449</v>
      </c>
      <c r="U21" s="162" t="str">
        <f t="shared" si="3"/>
        <v>18.1</v>
      </c>
      <c r="V21" s="141"/>
      <c r="W21" s="141"/>
    </row>
    <row r="22" ht="12.75" customHeight="1">
      <c r="A22" s="110">
        <v>16.0</v>
      </c>
      <c r="B22" s="86" t="s">
        <v>26</v>
      </c>
      <c r="C22" s="161">
        <v>0.0</v>
      </c>
      <c r="D22" s="161">
        <v>0.0</v>
      </c>
      <c r="E22" s="161">
        <v>0.0</v>
      </c>
      <c r="F22" s="161">
        <v>0.0</v>
      </c>
      <c r="G22" s="162">
        <v>0.0</v>
      </c>
      <c r="H22" s="161">
        <v>80.0</v>
      </c>
      <c r="I22" s="161">
        <v>400.0</v>
      </c>
      <c r="J22" s="161">
        <v>0.0</v>
      </c>
      <c r="K22" s="161">
        <v>0.0</v>
      </c>
      <c r="L22" s="162" t="str">
        <f t="shared" si="2"/>
        <v>0.0</v>
      </c>
      <c r="M22" s="163">
        <v>0.0</v>
      </c>
      <c r="N22" s="163">
        <v>0.0</v>
      </c>
      <c r="O22" s="161">
        <v>0.0</v>
      </c>
      <c r="P22" s="161">
        <v>0.0</v>
      </c>
      <c r="Q22" s="163" t="str">
        <f>'ACP_Agri_9(ii)'!M22+ACP_MSME_10!C22+'ACP_PS_11(i)'!C22+'ACP_PS_11(i)'!H22+'ACP_PS_11(i)'!M22+'ACP_PS_11(ii)'!C22+H22+M22</f>
        <v>1996</v>
      </c>
      <c r="R22" s="163" t="str">
        <f>'ACP_Agri_9(ii)'!N22+ACP_MSME_10!D22+'ACP_PS_11(i)'!D22+'ACP_PS_11(i)'!I22+'ACP_PS_11(i)'!N22+'ACP_PS_11(ii)'!D22+I22+N22</f>
        <v>8217</v>
      </c>
      <c r="S22" s="163" t="str">
        <f>'ACP_Agri_9(ii)'!O22+ACP_MSME_10!O22+'ACP_PS_11(i)'!E22+'ACP_PS_11(i)'!J22+'ACP_PS_11(i)'!O22+'ACP_PS_11(ii)'!E22+J22+O22</f>
        <v>51</v>
      </c>
      <c r="T22" s="163" t="str">
        <f>'ACP_Agri_9(ii)'!P22+ACP_MSME_10!P22+'ACP_PS_11(i)'!F22+'ACP_PS_11(i)'!K22+'ACP_PS_11(i)'!P22+'ACP_PS_11(ii)'!F22+K22+P22</f>
        <v>3102</v>
      </c>
      <c r="U22" s="162" t="str">
        <f t="shared" si="3"/>
        <v>37.8</v>
      </c>
      <c r="V22" s="141"/>
      <c r="W22" s="141"/>
    </row>
    <row r="23" ht="12.75" customHeight="1">
      <c r="A23" s="110">
        <v>17.0</v>
      </c>
      <c r="B23" s="86" t="s">
        <v>27</v>
      </c>
      <c r="C23" s="161">
        <v>156.0</v>
      </c>
      <c r="D23" s="161">
        <v>804.0</v>
      </c>
      <c r="E23" s="167">
        <v>0.0</v>
      </c>
      <c r="F23" s="167">
        <v>0.0</v>
      </c>
      <c r="G23" s="162" t="str">
        <f>F23*100/D23</f>
        <v>0.0</v>
      </c>
      <c r="H23" s="161">
        <v>169.0</v>
      </c>
      <c r="I23" s="161">
        <v>686.0</v>
      </c>
      <c r="J23" s="161">
        <v>0.0</v>
      </c>
      <c r="K23" s="161">
        <v>0.0</v>
      </c>
      <c r="L23" s="162" t="str">
        <f t="shared" si="2"/>
        <v>0.0</v>
      </c>
      <c r="M23" s="163">
        <v>0.0</v>
      </c>
      <c r="N23" s="163">
        <v>0.0</v>
      </c>
      <c r="O23" s="161">
        <v>1319.0</v>
      </c>
      <c r="P23" s="161">
        <v>521.0600000000001</v>
      </c>
      <c r="Q23" s="163" t="str">
        <f>'ACP_Agri_9(ii)'!M23+ACP_MSME_10!C23+'ACP_PS_11(i)'!C23+'ACP_PS_11(i)'!H23+'ACP_PS_11(i)'!M23+'ACP_PS_11(ii)'!C23+H23+M23</f>
        <v>17129</v>
      </c>
      <c r="R23" s="163" t="str">
        <f>'ACP_Agri_9(ii)'!N23+ACP_MSME_10!D23+'ACP_PS_11(i)'!D23+'ACP_PS_11(i)'!I23+'ACP_PS_11(i)'!N23+'ACP_PS_11(ii)'!D23+I23+N23</f>
        <v>51137</v>
      </c>
      <c r="S23" s="163" t="str">
        <f>'ACP_Agri_9(ii)'!O23+ACP_MSME_10!O23+'ACP_PS_11(i)'!E23+'ACP_PS_11(i)'!J23+'ACP_PS_11(i)'!O23+'ACP_PS_11(ii)'!E23+J23+O23</f>
        <v>24806</v>
      </c>
      <c r="T23" s="163" t="str">
        <f>'ACP_Agri_9(ii)'!P23+ACP_MSME_10!P23+'ACP_PS_11(i)'!F23+'ACP_PS_11(i)'!K23+'ACP_PS_11(i)'!P23+'ACP_PS_11(ii)'!F23+K23+P23</f>
        <v>49393</v>
      </c>
      <c r="U23" s="162" t="str">
        <f t="shared" si="3"/>
        <v>96.6</v>
      </c>
      <c r="V23" s="141"/>
      <c r="W23" s="141"/>
    </row>
    <row r="24" ht="12.75" customHeight="1">
      <c r="A24" s="110">
        <v>18.0</v>
      </c>
      <c r="B24" s="86" t="s">
        <v>28</v>
      </c>
      <c r="C24" s="161">
        <v>0.0</v>
      </c>
      <c r="D24" s="161">
        <v>0.0</v>
      </c>
      <c r="E24" s="161">
        <v>0.0</v>
      </c>
      <c r="F24" s="161">
        <v>0.0</v>
      </c>
      <c r="G24" s="162">
        <v>0.0</v>
      </c>
      <c r="H24" s="161">
        <v>0.0</v>
      </c>
      <c r="I24" s="161">
        <v>0.0</v>
      </c>
      <c r="J24" s="161">
        <v>0.0</v>
      </c>
      <c r="K24" s="161">
        <v>0.0</v>
      </c>
      <c r="L24" s="162">
        <v>0.0</v>
      </c>
      <c r="M24" s="163">
        <v>0.0</v>
      </c>
      <c r="N24" s="163">
        <v>0.0</v>
      </c>
      <c r="O24" s="161">
        <v>0.0</v>
      </c>
      <c r="P24" s="161">
        <v>0.0</v>
      </c>
      <c r="Q24" s="163" t="str">
        <f>'ACP_Agri_9(ii)'!M24+ACP_MSME_10!C24+'ACP_PS_11(i)'!C24+'ACP_PS_11(i)'!H24+'ACP_PS_11(i)'!M24+'ACP_PS_11(ii)'!C24+H24+M24</f>
        <v>442</v>
      </c>
      <c r="R24" s="163" t="str">
        <f>'ACP_Agri_9(ii)'!N24+ACP_MSME_10!D24+'ACP_PS_11(i)'!D24+'ACP_PS_11(i)'!I24+'ACP_PS_11(i)'!N24+'ACP_PS_11(ii)'!D24+I24+N24</f>
        <v>3224</v>
      </c>
      <c r="S24" s="163" t="str">
        <f>'ACP_Agri_9(ii)'!O24+ACP_MSME_10!O24+'ACP_PS_11(i)'!E24+'ACP_PS_11(i)'!J24+'ACP_PS_11(i)'!O24+'ACP_PS_11(ii)'!E24+J24+O24</f>
        <v>22</v>
      </c>
      <c r="T24" s="163" t="str">
        <f>'ACP_Agri_9(ii)'!P24+ACP_MSME_10!P24+'ACP_PS_11(i)'!F24+'ACP_PS_11(i)'!K24+'ACP_PS_11(i)'!P24+'ACP_PS_11(ii)'!F24+K24+P24</f>
        <v>183</v>
      </c>
      <c r="U24" s="162" t="str">
        <f t="shared" si="3"/>
        <v>5.7</v>
      </c>
      <c r="V24" s="141"/>
      <c r="W24" s="141"/>
    </row>
    <row r="25" ht="12.75" customHeight="1">
      <c r="A25" s="110">
        <v>19.0</v>
      </c>
      <c r="B25" s="86" t="s">
        <v>29</v>
      </c>
      <c r="C25" s="161">
        <v>63.0</v>
      </c>
      <c r="D25" s="161">
        <v>205.0</v>
      </c>
      <c r="E25" s="161">
        <v>0.0</v>
      </c>
      <c r="F25" s="161">
        <v>0.0</v>
      </c>
      <c r="G25" s="162" t="str">
        <f t="shared" ref="G25:G49" si="7">F25*100/D25</f>
        <v>0.0</v>
      </c>
      <c r="H25" s="161">
        <v>94.0</v>
      </c>
      <c r="I25" s="161">
        <v>454.0</v>
      </c>
      <c r="J25" s="161">
        <v>0.0</v>
      </c>
      <c r="K25" s="161">
        <v>0.0</v>
      </c>
      <c r="L25" s="162" t="str">
        <f t="shared" ref="L25:L49" si="8">K25*100/I25</f>
        <v>0.0</v>
      </c>
      <c r="M25" s="163">
        <v>0.0</v>
      </c>
      <c r="N25" s="163">
        <v>0.0</v>
      </c>
      <c r="O25" s="161">
        <v>117.0</v>
      </c>
      <c r="P25" s="161">
        <v>46.8</v>
      </c>
      <c r="Q25" s="163" t="str">
        <f>'ACP_Agri_9(ii)'!M25+ACP_MSME_10!C25+'ACP_PS_11(i)'!C25+'ACP_PS_11(i)'!H25+'ACP_PS_11(i)'!M25+'ACP_PS_11(ii)'!C25+H25+M25</f>
        <v>5193</v>
      </c>
      <c r="R25" s="163" t="str">
        <f>'ACP_Agri_9(ii)'!N25+ACP_MSME_10!D25+'ACP_PS_11(i)'!D25+'ACP_PS_11(i)'!I25+'ACP_PS_11(i)'!N25+'ACP_PS_11(ii)'!D25+I25+N25</f>
        <v>16939</v>
      </c>
      <c r="S25" s="163" t="str">
        <f>'ACP_Agri_9(ii)'!O25+ACP_MSME_10!O25+'ACP_PS_11(i)'!E25+'ACP_PS_11(i)'!J25+'ACP_PS_11(i)'!O25+'ACP_PS_11(ii)'!E25+J25+O25</f>
        <v>7206</v>
      </c>
      <c r="T25" s="163" t="str">
        <f>'ACP_Agri_9(ii)'!P25+ACP_MSME_10!P25+'ACP_PS_11(i)'!F25+'ACP_PS_11(i)'!K25+'ACP_PS_11(i)'!P25+'ACP_PS_11(ii)'!F25+K25+P25</f>
        <v>19336</v>
      </c>
      <c r="U25" s="162" t="str">
        <f t="shared" si="3"/>
        <v>114.1</v>
      </c>
      <c r="V25" s="141"/>
      <c r="W25" s="141"/>
    </row>
    <row r="26" ht="12.75" customHeight="1">
      <c r="A26" s="110">
        <v>20.0</v>
      </c>
      <c r="B26" s="86" t="s">
        <v>30</v>
      </c>
      <c r="C26" s="161">
        <v>1182.0</v>
      </c>
      <c r="D26" s="161">
        <v>3936.0</v>
      </c>
      <c r="E26" s="161">
        <v>3.0</v>
      </c>
      <c r="F26" s="161">
        <v>107.7</v>
      </c>
      <c r="G26" s="162" t="str">
        <f t="shared" si="7"/>
        <v>2.7</v>
      </c>
      <c r="H26" s="161">
        <v>844.0</v>
      </c>
      <c r="I26" s="161">
        <v>3024.0</v>
      </c>
      <c r="J26" s="161">
        <v>0.0</v>
      </c>
      <c r="K26" s="161">
        <v>0.0</v>
      </c>
      <c r="L26" s="162" t="str">
        <f t="shared" si="8"/>
        <v>0.0</v>
      </c>
      <c r="M26" s="163">
        <v>68.0</v>
      </c>
      <c r="N26" s="163">
        <v>105.0</v>
      </c>
      <c r="O26" s="161">
        <v>14776.0</v>
      </c>
      <c r="P26" s="161">
        <v>4678.240000000002</v>
      </c>
      <c r="Q26" s="163" t="str">
        <f>'ACP_Agri_9(ii)'!M26+ACP_MSME_10!C26+'ACP_PS_11(i)'!C26+'ACP_PS_11(i)'!H26+'ACP_PS_11(i)'!M26+'ACP_PS_11(ii)'!C26+H26+M26</f>
        <v>226573</v>
      </c>
      <c r="R26" s="163" t="str">
        <f>'ACP_Agri_9(ii)'!N26+ACP_MSME_10!D26+'ACP_PS_11(i)'!D26+'ACP_PS_11(i)'!I26+'ACP_PS_11(i)'!N26+'ACP_PS_11(ii)'!D26+I26+N26</f>
        <v>1173898</v>
      </c>
      <c r="S26" s="163" t="str">
        <f>'ACP_Agri_9(ii)'!O26+ACP_MSME_10!O26+'ACP_PS_11(i)'!E26+'ACP_PS_11(i)'!J26+'ACP_PS_11(i)'!O26+'ACP_PS_11(ii)'!E26+J26+O26</f>
        <v>253328</v>
      </c>
      <c r="T26" s="163" t="str">
        <f>'ACP_Agri_9(ii)'!P26+ACP_MSME_10!P26+'ACP_PS_11(i)'!F26+'ACP_PS_11(i)'!K26+'ACP_PS_11(i)'!P26+'ACP_PS_11(ii)'!F26+K26+P26</f>
        <v>1607812</v>
      </c>
      <c r="U26" s="162" t="str">
        <f t="shared" si="3"/>
        <v>137.0</v>
      </c>
      <c r="V26" s="141"/>
      <c r="W26" s="141"/>
    </row>
    <row r="27" ht="13.5" customHeight="1">
      <c r="A27" s="110">
        <v>21.0</v>
      </c>
      <c r="B27" s="86" t="s">
        <v>31</v>
      </c>
      <c r="C27" s="163">
        <v>718.0</v>
      </c>
      <c r="D27" s="163">
        <v>3368.0</v>
      </c>
      <c r="E27" s="163">
        <v>0.0</v>
      </c>
      <c r="F27" s="163">
        <v>0.0</v>
      </c>
      <c r="G27" s="162" t="str">
        <f t="shared" si="7"/>
        <v>0.0</v>
      </c>
      <c r="H27" s="163">
        <v>796.0</v>
      </c>
      <c r="I27" s="163">
        <v>2917.0</v>
      </c>
      <c r="J27" s="161">
        <v>0.0</v>
      </c>
      <c r="K27" s="161">
        <v>0.0</v>
      </c>
      <c r="L27" s="162" t="str">
        <f t="shared" si="8"/>
        <v>0.0</v>
      </c>
      <c r="M27" s="163">
        <v>57.0</v>
      </c>
      <c r="N27" s="163">
        <v>161.0</v>
      </c>
      <c r="O27" s="163">
        <v>903.0</v>
      </c>
      <c r="P27" s="163">
        <v>1920.8999999999999</v>
      </c>
      <c r="Q27" s="163" t="str">
        <f>'ACP_Agri_9(ii)'!M27+ACP_MSME_10!C27+'ACP_PS_11(i)'!C27+'ACP_PS_11(i)'!H27+'ACP_PS_11(i)'!M27+'ACP_PS_11(ii)'!C27+H27+M27</f>
        <v>198505</v>
      </c>
      <c r="R27" s="163" t="str">
        <f>'ACP_Agri_9(ii)'!N27+ACP_MSME_10!D27+'ACP_PS_11(i)'!D27+'ACP_PS_11(i)'!I27+'ACP_PS_11(i)'!N27+'ACP_PS_11(ii)'!D27+I27+N27</f>
        <v>796832</v>
      </c>
      <c r="S27" s="163" t="str">
        <f>'ACP_Agri_9(ii)'!O27+ACP_MSME_10!O27+'ACP_PS_11(i)'!E27+'ACP_PS_11(i)'!J27+'ACP_PS_11(i)'!O27+'ACP_PS_11(ii)'!E27+J27+O27</f>
        <v>147906</v>
      </c>
      <c r="T27" s="163" t="str">
        <f>'ACP_Agri_9(ii)'!P27+ACP_MSME_10!P27+'ACP_PS_11(i)'!F27+'ACP_PS_11(i)'!K27+'ACP_PS_11(i)'!P27+'ACP_PS_11(ii)'!F27+K27+P27</f>
        <v>1261276</v>
      </c>
      <c r="U27" s="162" t="str">
        <f t="shared" si="3"/>
        <v>158.3</v>
      </c>
      <c r="V27" s="141"/>
      <c r="W27" s="141"/>
    </row>
    <row r="28" ht="12.75" customHeight="1">
      <c r="A28" s="110">
        <v>22.0</v>
      </c>
      <c r="B28" s="86" t="s">
        <v>32</v>
      </c>
      <c r="C28" s="161">
        <v>548.0</v>
      </c>
      <c r="D28" s="161">
        <v>1757.0</v>
      </c>
      <c r="E28" s="161">
        <v>71.0</v>
      </c>
      <c r="F28" s="161">
        <v>510.30999999999995</v>
      </c>
      <c r="G28" s="162" t="str">
        <f t="shared" si="7"/>
        <v>29.0</v>
      </c>
      <c r="H28" s="161">
        <v>372.0</v>
      </c>
      <c r="I28" s="161">
        <v>1099.0</v>
      </c>
      <c r="J28" s="161">
        <v>0.0</v>
      </c>
      <c r="K28" s="161">
        <v>0.0</v>
      </c>
      <c r="L28" s="162" t="str">
        <f t="shared" si="8"/>
        <v>0.0</v>
      </c>
      <c r="M28" s="163">
        <v>43.0</v>
      </c>
      <c r="N28" s="163">
        <v>119.0</v>
      </c>
      <c r="O28" s="161">
        <v>0.0</v>
      </c>
      <c r="P28" s="161">
        <v>0.0</v>
      </c>
      <c r="Q28" s="163" t="str">
        <f>'ACP_Agri_9(ii)'!M28+ACP_MSME_10!C28+'ACP_PS_11(i)'!C28+'ACP_PS_11(i)'!H28+'ACP_PS_11(i)'!M28+'ACP_PS_11(ii)'!C28+H28+M28</f>
        <v>61545</v>
      </c>
      <c r="R28" s="163" t="str">
        <f>'ACP_Agri_9(ii)'!N28+ACP_MSME_10!D28+'ACP_PS_11(i)'!D28+'ACP_PS_11(i)'!I28+'ACP_PS_11(i)'!N28+'ACP_PS_11(ii)'!D28+I28+N28</f>
        <v>291085</v>
      </c>
      <c r="S28" s="163" t="str">
        <f>'ACP_Agri_9(ii)'!O28+ACP_MSME_10!O28+'ACP_PS_11(i)'!E28+'ACP_PS_11(i)'!J28+'ACP_PS_11(i)'!O28+'ACP_PS_11(ii)'!E28+J28+O28</f>
        <v>27331</v>
      </c>
      <c r="T28" s="163" t="str">
        <f>'ACP_Agri_9(ii)'!P28+ACP_MSME_10!P28+'ACP_PS_11(i)'!F28+'ACP_PS_11(i)'!K28+'ACP_PS_11(i)'!P28+'ACP_PS_11(ii)'!F28+K28+P28</f>
        <v>94802</v>
      </c>
      <c r="U28" s="162" t="str">
        <f t="shared" si="3"/>
        <v>32.6</v>
      </c>
      <c r="V28" s="141"/>
      <c r="W28" s="141"/>
    </row>
    <row r="29" ht="12.75" customHeight="1">
      <c r="A29" s="110">
        <v>23.0</v>
      </c>
      <c r="B29" s="86" t="s">
        <v>33</v>
      </c>
      <c r="C29" s="161">
        <v>102.0</v>
      </c>
      <c r="D29" s="161">
        <v>562.0</v>
      </c>
      <c r="E29" s="161">
        <v>632.0</v>
      </c>
      <c r="F29" s="161">
        <v>243.91</v>
      </c>
      <c r="G29" s="162" t="str">
        <f t="shared" si="7"/>
        <v>43.4</v>
      </c>
      <c r="H29" s="161">
        <v>136.0</v>
      </c>
      <c r="I29" s="161">
        <v>572.0</v>
      </c>
      <c r="J29" s="161">
        <v>0.0</v>
      </c>
      <c r="K29" s="161">
        <v>0.0</v>
      </c>
      <c r="L29" s="162" t="str">
        <f t="shared" si="8"/>
        <v>0.0</v>
      </c>
      <c r="M29" s="163">
        <v>0.0</v>
      </c>
      <c r="N29" s="163">
        <v>0.0</v>
      </c>
      <c r="O29" s="161">
        <v>0.0</v>
      </c>
      <c r="P29" s="161">
        <v>0.0</v>
      </c>
      <c r="Q29" s="163" t="str">
        <f>'ACP_Agri_9(ii)'!M29+ACP_MSME_10!C29+'ACP_PS_11(i)'!C29+'ACP_PS_11(i)'!H29+'ACP_PS_11(i)'!M29+'ACP_PS_11(ii)'!C29+H29+M29</f>
        <v>19003</v>
      </c>
      <c r="R29" s="163" t="str">
        <f>'ACP_Agri_9(ii)'!N29+ACP_MSME_10!D29+'ACP_PS_11(i)'!D29+'ACP_PS_11(i)'!I29+'ACP_PS_11(i)'!N29+'ACP_PS_11(ii)'!D29+I29+N29</f>
        <v>56031</v>
      </c>
      <c r="S29" s="163" t="str">
        <f>'ACP_Agri_9(ii)'!O29+ACP_MSME_10!O29+'ACP_PS_11(i)'!E29+'ACP_PS_11(i)'!J29+'ACP_PS_11(i)'!O29+'ACP_PS_11(ii)'!E29+J29+O29</f>
        <v>104509</v>
      </c>
      <c r="T29" s="163" t="str">
        <f>'ACP_Agri_9(ii)'!P29+ACP_MSME_10!P29+'ACP_PS_11(i)'!F29+'ACP_PS_11(i)'!K29+'ACP_PS_11(i)'!P29+'ACP_PS_11(ii)'!F29+K29+P29</f>
        <v>182910</v>
      </c>
      <c r="U29" s="162" t="str">
        <f t="shared" si="3"/>
        <v>326.4</v>
      </c>
      <c r="V29" s="141"/>
      <c r="W29" s="141"/>
    </row>
    <row r="30" ht="12.75" customHeight="1">
      <c r="A30" s="110">
        <v>24.0</v>
      </c>
      <c r="B30" s="86" t="s">
        <v>34</v>
      </c>
      <c r="C30" s="161">
        <v>128.0</v>
      </c>
      <c r="D30" s="161">
        <v>492.0</v>
      </c>
      <c r="E30" s="161">
        <v>0.0</v>
      </c>
      <c r="F30" s="161">
        <v>0.0</v>
      </c>
      <c r="G30" s="162" t="str">
        <f t="shared" si="7"/>
        <v>0.0</v>
      </c>
      <c r="H30" s="161">
        <v>68.0</v>
      </c>
      <c r="I30" s="161">
        <v>290.0</v>
      </c>
      <c r="J30" s="161">
        <v>0.0</v>
      </c>
      <c r="K30" s="161">
        <v>0.0</v>
      </c>
      <c r="L30" s="162" t="str">
        <f t="shared" si="8"/>
        <v>0.0</v>
      </c>
      <c r="M30" s="163">
        <v>20.0</v>
      </c>
      <c r="N30" s="163">
        <v>131.0</v>
      </c>
      <c r="O30" s="161">
        <v>0.0</v>
      </c>
      <c r="P30" s="161">
        <v>0.0</v>
      </c>
      <c r="Q30" s="163" t="str">
        <f>'ACP_Agri_9(ii)'!M30+ACP_MSME_10!C30+'ACP_PS_11(i)'!C30+'ACP_PS_11(i)'!H30+'ACP_PS_11(i)'!M30+'ACP_PS_11(ii)'!C30+H30+M30</f>
        <v>30625</v>
      </c>
      <c r="R30" s="163" t="str">
        <f>'ACP_Agri_9(ii)'!N30+ACP_MSME_10!D30+'ACP_PS_11(i)'!D30+'ACP_PS_11(i)'!I30+'ACP_PS_11(i)'!N30+'ACP_PS_11(ii)'!D30+I30+N30</f>
        <v>99228</v>
      </c>
      <c r="S30" s="163" t="str">
        <f>'ACP_Agri_9(ii)'!O30+ACP_MSME_10!O30+'ACP_PS_11(i)'!E30+'ACP_PS_11(i)'!J30+'ACP_PS_11(i)'!O30+'ACP_PS_11(ii)'!E30+J30+O30</f>
        <v>453271</v>
      </c>
      <c r="T30" s="163" t="str">
        <f>'ACP_Agri_9(ii)'!P30+ACP_MSME_10!P30+'ACP_PS_11(i)'!F30+'ACP_PS_11(i)'!K30+'ACP_PS_11(i)'!P30+'ACP_PS_11(ii)'!F30+K30+P30</f>
        <v>446111</v>
      </c>
      <c r="U30" s="162" t="str">
        <f t="shared" si="3"/>
        <v>449.6</v>
      </c>
      <c r="V30" s="141"/>
      <c r="W30" s="141"/>
    </row>
    <row r="31" ht="12.75" customHeight="1">
      <c r="A31" s="110">
        <v>25.0</v>
      </c>
      <c r="B31" s="86" t="s">
        <v>35</v>
      </c>
      <c r="C31" s="161">
        <v>0.0</v>
      </c>
      <c r="D31" s="161">
        <v>0.0</v>
      </c>
      <c r="E31" s="161">
        <v>0.0</v>
      </c>
      <c r="F31" s="161">
        <v>0.0</v>
      </c>
      <c r="G31" s="162" t="str">
        <f t="shared" si="7"/>
        <v>#DIV/0!</v>
      </c>
      <c r="H31" s="161">
        <v>80.0</v>
      </c>
      <c r="I31" s="161">
        <v>400.0</v>
      </c>
      <c r="J31" s="161">
        <v>0.0</v>
      </c>
      <c r="K31" s="161">
        <v>0.0</v>
      </c>
      <c r="L31" s="162" t="str">
        <f t="shared" si="8"/>
        <v>0.0</v>
      </c>
      <c r="M31" s="163">
        <v>0.0</v>
      </c>
      <c r="N31" s="163">
        <v>0.0</v>
      </c>
      <c r="O31" s="161">
        <v>1.0</v>
      </c>
      <c r="P31" s="161">
        <v>3.0</v>
      </c>
      <c r="Q31" s="163" t="str">
        <f>'ACP_Agri_9(ii)'!M31+ACP_MSME_10!C31+'ACP_PS_11(i)'!C31+'ACP_PS_11(i)'!H31+'ACP_PS_11(i)'!M31+'ACP_PS_11(ii)'!C31+H31+M31</f>
        <v>1493</v>
      </c>
      <c r="R31" s="163" t="str">
        <f>'ACP_Agri_9(ii)'!N31+ACP_MSME_10!D31+'ACP_PS_11(i)'!D31+'ACP_PS_11(i)'!I31+'ACP_PS_11(i)'!N31+'ACP_PS_11(ii)'!D31+I31+N31</f>
        <v>10687</v>
      </c>
      <c r="S31" s="163" t="str">
        <f>'ACP_Agri_9(ii)'!O31+ACP_MSME_10!O31+'ACP_PS_11(i)'!E31+'ACP_PS_11(i)'!J31+'ACP_PS_11(i)'!O31+'ACP_PS_11(ii)'!E31+J31+O31</f>
        <v>37</v>
      </c>
      <c r="T31" s="163" t="str">
        <f>'ACP_Agri_9(ii)'!P31+ACP_MSME_10!P31+'ACP_PS_11(i)'!F31+'ACP_PS_11(i)'!K31+'ACP_PS_11(i)'!P31+'ACP_PS_11(ii)'!F31+K31+P31</f>
        <v>192</v>
      </c>
      <c r="U31" s="162" t="str">
        <f t="shared" si="3"/>
        <v>1.8</v>
      </c>
      <c r="V31" s="141"/>
      <c r="W31" s="141"/>
    </row>
    <row r="32" ht="12.75" customHeight="1">
      <c r="A32" s="110">
        <v>26.0</v>
      </c>
      <c r="B32" s="86" t="s">
        <v>36</v>
      </c>
      <c r="C32" s="161">
        <v>0.0</v>
      </c>
      <c r="D32" s="161">
        <v>0.0</v>
      </c>
      <c r="E32" s="161">
        <v>0.0</v>
      </c>
      <c r="F32" s="161">
        <v>0.0</v>
      </c>
      <c r="G32" s="162" t="str">
        <f t="shared" si="7"/>
        <v>#DIV/0!</v>
      </c>
      <c r="H32" s="161">
        <v>90.0</v>
      </c>
      <c r="I32" s="161">
        <v>424.0</v>
      </c>
      <c r="J32" s="161">
        <v>0.0</v>
      </c>
      <c r="K32" s="161">
        <v>0.0</v>
      </c>
      <c r="L32" s="162" t="str">
        <f t="shared" si="8"/>
        <v>0.0</v>
      </c>
      <c r="M32" s="163">
        <v>0.0</v>
      </c>
      <c r="N32" s="163">
        <v>0.0</v>
      </c>
      <c r="O32" s="161">
        <v>8.0</v>
      </c>
      <c r="P32" s="161">
        <v>2.33</v>
      </c>
      <c r="Q32" s="163" t="str">
        <f>'ACP_Agri_9(ii)'!M32+ACP_MSME_10!C32+'ACP_PS_11(i)'!C32+'ACP_PS_11(i)'!H32+'ACP_PS_11(i)'!M32+'ACP_PS_11(ii)'!C32+H32+M32</f>
        <v>2739</v>
      </c>
      <c r="R32" s="163" t="str">
        <f>'ACP_Agri_9(ii)'!N32+ACP_MSME_10!D32+'ACP_PS_11(i)'!D32+'ACP_PS_11(i)'!I32+'ACP_PS_11(i)'!N32+'ACP_PS_11(ii)'!D32+I32+N32</f>
        <v>13657</v>
      </c>
      <c r="S32" s="163" t="str">
        <f>'ACP_Agri_9(ii)'!O32+ACP_MSME_10!O32+'ACP_PS_11(i)'!E32+'ACP_PS_11(i)'!J32+'ACP_PS_11(i)'!O32+'ACP_PS_11(ii)'!E32+J32+O32</f>
        <v>144</v>
      </c>
      <c r="T32" s="163" t="str">
        <f>'ACP_Agri_9(ii)'!P32+ACP_MSME_10!P32+'ACP_PS_11(i)'!F32+'ACP_PS_11(i)'!K32+'ACP_PS_11(i)'!P32+'ACP_PS_11(ii)'!F32+K32+P32</f>
        <v>2560</v>
      </c>
      <c r="U32" s="162" t="str">
        <f t="shared" si="3"/>
        <v>18.7</v>
      </c>
      <c r="V32" s="141"/>
      <c r="W32" s="141"/>
    </row>
    <row r="33" ht="12.75" customHeight="1">
      <c r="A33" s="110">
        <v>27.0</v>
      </c>
      <c r="B33" s="86" t="s">
        <v>37</v>
      </c>
      <c r="C33" s="161">
        <v>0.0</v>
      </c>
      <c r="D33" s="161">
        <v>0.0</v>
      </c>
      <c r="E33" s="161">
        <v>0.0</v>
      </c>
      <c r="F33" s="161">
        <v>0.0</v>
      </c>
      <c r="G33" s="162" t="str">
        <f t="shared" si="7"/>
        <v>#DIV/0!</v>
      </c>
      <c r="H33" s="161">
        <v>80.0</v>
      </c>
      <c r="I33" s="161">
        <v>400.0</v>
      </c>
      <c r="J33" s="161">
        <v>0.0</v>
      </c>
      <c r="K33" s="161">
        <v>0.0</v>
      </c>
      <c r="L33" s="162" t="str">
        <f t="shared" si="8"/>
        <v>0.0</v>
      </c>
      <c r="M33" s="163">
        <v>1.0</v>
      </c>
      <c r="N33" s="163">
        <v>10.0</v>
      </c>
      <c r="O33" s="161">
        <v>0.0</v>
      </c>
      <c r="P33" s="161">
        <v>0.0</v>
      </c>
      <c r="Q33" s="163" t="str">
        <f>'ACP_Agri_9(ii)'!M33+ACP_MSME_10!C33+'ACP_PS_11(i)'!C33+'ACP_PS_11(i)'!H33+'ACP_PS_11(i)'!M33+'ACP_PS_11(ii)'!C33+H33+M33</f>
        <v>1228</v>
      </c>
      <c r="R33" s="163" t="str">
        <f>'ACP_Agri_9(ii)'!N33+ACP_MSME_10!D33+'ACP_PS_11(i)'!D33+'ACP_PS_11(i)'!I33+'ACP_PS_11(i)'!N33+'ACP_PS_11(ii)'!D33+I33+N33</f>
        <v>8321</v>
      </c>
      <c r="S33" s="163" t="str">
        <f>'ACP_Agri_9(ii)'!O33+ACP_MSME_10!O33+'ACP_PS_11(i)'!E33+'ACP_PS_11(i)'!J33+'ACP_PS_11(i)'!O33+'ACP_PS_11(ii)'!E33+J33+O33</f>
        <v>27</v>
      </c>
      <c r="T33" s="163" t="str">
        <f>'ACP_Agri_9(ii)'!P33+ACP_MSME_10!P33+'ACP_PS_11(i)'!F33+'ACP_PS_11(i)'!K33+'ACP_PS_11(i)'!P33+'ACP_PS_11(ii)'!F33+K33+P33</f>
        <v>2354</v>
      </c>
      <c r="U33" s="162" t="str">
        <f t="shared" si="3"/>
        <v>28.3</v>
      </c>
      <c r="V33" s="141"/>
      <c r="W33" s="141"/>
    </row>
    <row r="34" ht="12.75" customHeight="1">
      <c r="A34" s="110">
        <v>28.0</v>
      </c>
      <c r="B34" s="86" t="s">
        <v>38</v>
      </c>
      <c r="C34" s="161">
        <v>226.0</v>
      </c>
      <c r="D34" s="161">
        <v>1169.0</v>
      </c>
      <c r="E34" s="161">
        <v>0.0</v>
      </c>
      <c r="F34" s="161">
        <v>0.0</v>
      </c>
      <c r="G34" s="162" t="str">
        <f t="shared" si="7"/>
        <v>0.0</v>
      </c>
      <c r="H34" s="161">
        <v>193.0</v>
      </c>
      <c r="I34" s="161">
        <v>683.0</v>
      </c>
      <c r="J34" s="161">
        <v>0.0</v>
      </c>
      <c r="K34" s="161">
        <v>0.0</v>
      </c>
      <c r="L34" s="162" t="str">
        <f t="shared" si="8"/>
        <v>0.0</v>
      </c>
      <c r="M34" s="163">
        <v>8.0</v>
      </c>
      <c r="N34" s="163">
        <v>85.0</v>
      </c>
      <c r="O34" s="161">
        <v>44031.0</v>
      </c>
      <c r="P34" s="161">
        <v>17450.2</v>
      </c>
      <c r="Q34" s="163" t="str">
        <f>'ACP_Agri_9(ii)'!M34+ACP_MSME_10!C34+'ACP_PS_11(i)'!C34+'ACP_PS_11(i)'!H34+'ACP_PS_11(i)'!M34+'ACP_PS_11(ii)'!C34+H34+M34</f>
        <v>43035</v>
      </c>
      <c r="R34" s="163" t="str">
        <f>'ACP_Agri_9(ii)'!N34+ACP_MSME_10!D34+'ACP_PS_11(i)'!D34+'ACP_PS_11(i)'!I34+'ACP_PS_11(i)'!N34+'ACP_PS_11(ii)'!D34+I34+N34</f>
        <v>134018</v>
      </c>
      <c r="S34" s="163" t="str">
        <f>'ACP_Agri_9(ii)'!O34+ACP_MSME_10!O34+'ACP_PS_11(i)'!E34+'ACP_PS_11(i)'!J34+'ACP_PS_11(i)'!O34+'ACP_PS_11(ii)'!E34+J34+O34</f>
        <v>179508</v>
      </c>
      <c r="T34" s="163" t="str">
        <f>'ACP_Agri_9(ii)'!P34+ACP_MSME_10!P34+'ACP_PS_11(i)'!F34+'ACP_PS_11(i)'!K34+'ACP_PS_11(i)'!P34+'ACP_PS_11(ii)'!F34+K34+P34</f>
        <v>492094</v>
      </c>
      <c r="U34" s="162" t="str">
        <f t="shared" si="3"/>
        <v>367.2</v>
      </c>
      <c r="V34" s="141"/>
      <c r="W34" s="141"/>
    </row>
    <row r="35" ht="12.75" customHeight="1">
      <c r="A35" s="110">
        <v>29.0</v>
      </c>
      <c r="B35" s="86" t="s">
        <v>39</v>
      </c>
      <c r="C35" s="161">
        <v>4.0</v>
      </c>
      <c r="D35" s="161">
        <v>21.0</v>
      </c>
      <c r="E35" s="161">
        <v>0.0</v>
      </c>
      <c r="F35" s="161">
        <v>0.0</v>
      </c>
      <c r="G35" s="162" t="str">
        <f t="shared" si="7"/>
        <v>0.0</v>
      </c>
      <c r="H35" s="161">
        <v>80.0</v>
      </c>
      <c r="I35" s="161">
        <v>400.0</v>
      </c>
      <c r="J35" s="161">
        <v>0.0</v>
      </c>
      <c r="K35" s="161">
        <v>0.0</v>
      </c>
      <c r="L35" s="162" t="str">
        <f t="shared" si="8"/>
        <v>0.0</v>
      </c>
      <c r="M35" s="163">
        <v>0.0</v>
      </c>
      <c r="N35" s="163">
        <v>0.0</v>
      </c>
      <c r="O35" s="161">
        <v>0.0</v>
      </c>
      <c r="P35" s="161">
        <v>0.0</v>
      </c>
      <c r="Q35" s="163" t="str">
        <f>'ACP_Agri_9(ii)'!M35+ACP_MSME_10!C35+'ACP_PS_11(i)'!C35+'ACP_PS_11(i)'!H35+'ACP_PS_11(i)'!M35+'ACP_PS_11(ii)'!C35+H35+M35</f>
        <v>1679</v>
      </c>
      <c r="R35" s="163" t="str">
        <f>'ACP_Agri_9(ii)'!N35+ACP_MSME_10!D35+'ACP_PS_11(i)'!D35+'ACP_PS_11(i)'!I35+'ACP_PS_11(i)'!N35+'ACP_PS_11(ii)'!D35+I35+N35</f>
        <v>8003</v>
      </c>
      <c r="S35" s="163" t="str">
        <f>'ACP_Agri_9(ii)'!O35+ACP_MSME_10!O35+'ACP_PS_11(i)'!E35+'ACP_PS_11(i)'!J35+'ACP_PS_11(i)'!O35+'ACP_PS_11(ii)'!E35+J35+O35</f>
        <v>60</v>
      </c>
      <c r="T35" s="163" t="str">
        <f>'ACP_Agri_9(ii)'!P35+ACP_MSME_10!P35+'ACP_PS_11(i)'!F35+'ACP_PS_11(i)'!K35+'ACP_PS_11(i)'!P35+'ACP_PS_11(ii)'!F35+K35+P35</f>
        <v>172</v>
      </c>
      <c r="U35" s="162" t="str">
        <f t="shared" si="3"/>
        <v>2.1</v>
      </c>
      <c r="V35" s="141"/>
      <c r="W35" s="141"/>
    </row>
    <row r="36" ht="12.75" customHeight="1">
      <c r="A36" s="110">
        <v>30.0</v>
      </c>
      <c r="B36" s="86" t="s">
        <v>40</v>
      </c>
      <c r="C36" s="161">
        <v>12.0</v>
      </c>
      <c r="D36" s="161">
        <v>35.0</v>
      </c>
      <c r="E36" s="161">
        <v>0.0</v>
      </c>
      <c r="F36" s="161">
        <v>0.0</v>
      </c>
      <c r="G36" s="162" t="str">
        <f t="shared" si="7"/>
        <v>0.0</v>
      </c>
      <c r="H36" s="161">
        <v>90.0</v>
      </c>
      <c r="I36" s="161">
        <v>424.0</v>
      </c>
      <c r="J36" s="161">
        <v>0.0</v>
      </c>
      <c r="K36" s="161">
        <v>0.0</v>
      </c>
      <c r="L36" s="162" t="str">
        <f t="shared" si="8"/>
        <v>0.0</v>
      </c>
      <c r="M36" s="163">
        <v>0.0</v>
      </c>
      <c r="N36" s="163">
        <v>0.0</v>
      </c>
      <c r="O36" s="161">
        <v>2939.0</v>
      </c>
      <c r="P36" s="161">
        <v>1264.1599999999999</v>
      </c>
      <c r="Q36" s="163" t="str">
        <f>'ACP_Agri_9(ii)'!M36+ACP_MSME_10!C36+'ACP_PS_11(i)'!C36+'ACP_PS_11(i)'!H36+'ACP_PS_11(i)'!M36+'ACP_PS_11(ii)'!C36+H36+M36</f>
        <v>13567</v>
      </c>
      <c r="R36" s="163" t="str">
        <f>'ACP_Agri_9(ii)'!N36+ACP_MSME_10!D36+'ACP_PS_11(i)'!D36+'ACP_PS_11(i)'!I36+'ACP_PS_11(i)'!N36+'ACP_PS_11(ii)'!D36+I36+N36</f>
        <v>39263</v>
      </c>
      <c r="S36" s="163" t="str">
        <f>'ACP_Agri_9(ii)'!O36+ACP_MSME_10!O36+'ACP_PS_11(i)'!E36+'ACP_PS_11(i)'!J36+'ACP_PS_11(i)'!O36+'ACP_PS_11(ii)'!E36+J36+O36</f>
        <v>46015</v>
      </c>
      <c r="T36" s="163" t="str">
        <f>'ACP_Agri_9(ii)'!P36+ACP_MSME_10!P36+'ACP_PS_11(i)'!F36+'ACP_PS_11(i)'!K36+'ACP_PS_11(i)'!P36+'ACP_PS_11(ii)'!F36+K36+P36</f>
        <v>35778</v>
      </c>
      <c r="U36" s="162" t="str">
        <f t="shared" si="3"/>
        <v>91.1</v>
      </c>
      <c r="V36" s="141"/>
      <c r="W36" s="141"/>
    </row>
    <row r="37" ht="12.75" customHeight="1">
      <c r="A37" s="110">
        <v>31.0</v>
      </c>
      <c r="B37" s="86" t="s">
        <v>73</v>
      </c>
      <c r="C37" s="161">
        <v>0.0</v>
      </c>
      <c r="D37" s="161">
        <v>0.0</v>
      </c>
      <c r="E37" s="161">
        <v>4.0</v>
      </c>
      <c r="F37" s="161">
        <v>0.0</v>
      </c>
      <c r="G37" s="162" t="str">
        <f t="shared" si="7"/>
        <v>#DIV/0!</v>
      </c>
      <c r="H37" s="161">
        <v>130.0</v>
      </c>
      <c r="I37" s="161">
        <v>624.0</v>
      </c>
      <c r="J37" s="161">
        <v>0.0</v>
      </c>
      <c r="K37" s="161">
        <v>0.0</v>
      </c>
      <c r="L37" s="162" t="str">
        <f t="shared" si="8"/>
        <v>0.0</v>
      </c>
      <c r="M37" s="163">
        <v>0.0</v>
      </c>
      <c r="N37" s="163">
        <v>0.0</v>
      </c>
      <c r="O37" s="161">
        <v>15.0</v>
      </c>
      <c r="P37" s="161">
        <v>48.49</v>
      </c>
      <c r="Q37" s="163" t="str">
        <f>'ACP_Agri_9(ii)'!M37+ACP_MSME_10!C37+'ACP_PS_11(i)'!C37+'ACP_PS_11(i)'!H37+'ACP_PS_11(i)'!M37+'ACP_PS_11(ii)'!C37+H37+M37</f>
        <v>2050</v>
      </c>
      <c r="R37" s="163" t="str">
        <f>'ACP_Agri_9(ii)'!N37+ACP_MSME_10!D37+'ACP_PS_11(i)'!D37+'ACP_PS_11(i)'!I37+'ACP_PS_11(i)'!N37+'ACP_PS_11(ii)'!D37+I37+N37</f>
        <v>10206</v>
      </c>
      <c r="S37" s="163" t="str">
        <f>'ACP_Agri_9(ii)'!O37+ACP_MSME_10!O37+'ACP_PS_11(i)'!E37+'ACP_PS_11(i)'!J37+'ACP_PS_11(i)'!O37+'ACP_PS_11(ii)'!E37+J37+O37</f>
        <v>1395</v>
      </c>
      <c r="T37" s="163" t="str">
        <f>'ACP_Agri_9(ii)'!P37+ACP_MSME_10!P37+'ACP_PS_11(i)'!F37+'ACP_PS_11(i)'!K37+'ACP_PS_11(i)'!P37+'ACP_PS_11(ii)'!F37+K37+P37</f>
        <v>1958</v>
      </c>
      <c r="U37" s="162" t="str">
        <f t="shared" si="3"/>
        <v>19.2</v>
      </c>
      <c r="V37" s="141"/>
      <c r="W37" s="141"/>
    </row>
    <row r="38" ht="12.75" customHeight="1">
      <c r="A38" s="110">
        <v>32.0</v>
      </c>
      <c r="B38" s="86" t="s">
        <v>74</v>
      </c>
      <c r="C38" s="161">
        <v>0.0</v>
      </c>
      <c r="D38" s="161">
        <v>0.0</v>
      </c>
      <c r="E38" s="161">
        <v>0.0</v>
      </c>
      <c r="F38" s="161">
        <v>0.0</v>
      </c>
      <c r="G38" s="162" t="str">
        <f t="shared" si="7"/>
        <v>#DIV/0!</v>
      </c>
      <c r="H38" s="161">
        <v>0.0</v>
      </c>
      <c r="I38" s="161">
        <v>0.0</v>
      </c>
      <c r="J38" s="161">
        <v>0.0</v>
      </c>
      <c r="K38" s="161">
        <v>0.0</v>
      </c>
      <c r="L38" s="162" t="str">
        <f t="shared" si="8"/>
        <v>#DIV/0!</v>
      </c>
      <c r="M38" s="163">
        <v>0.0</v>
      </c>
      <c r="N38" s="163">
        <v>0.0</v>
      </c>
      <c r="O38" s="161">
        <v>0.0</v>
      </c>
      <c r="P38" s="161">
        <v>0.0</v>
      </c>
      <c r="Q38" s="163" t="str">
        <f>'ACP_Agri_9(ii)'!M38+ACP_MSME_10!C38+'ACP_PS_11(i)'!C38+'ACP_PS_11(i)'!H38+'ACP_PS_11(i)'!M38+'ACP_PS_11(ii)'!C38+H38+M38</f>
        <v>229</v>
      </c>
      <c r="R38" s="163" t="str">
        <f>'ACP_Agri_9(ii)'!N38+ACP_MSME_10!D38+'ACP_PS_11(i)'!D38+'ACP_PS_11(i)'!I38+'ACP_PS_11(i)'!N38+'ACP_PS_11(ii)'!D38+I38+N38</f>
        <v>993</v>
      </c>
      <c r="S38" s="163" t="str">
        <f>'ACP_Agri_9(ii)'!O38+ACP_MSME_10!O38+'ACP_PS_11(i)'!E38+'ACP_PS_11(i)'!J38+'ACP_PS_11(i)'!O38+'ACP_PS_11(ii)'!E38+J38+O38</f>
        <v>0</v>
      </c>
      <c r="T38" s="163" t="str">
        <f>'ACP_Agri_9(ii)'!P38+ACP_MSME_10!P38+'ACP_PS_11(i)'!F38+'ACP_PS_11(i)'!K38+'ACP_PS_11(i)'!P38+'ACP_PS_11(ii)'!F38+K38+P38</f>
        <v>0</v>
      </c>
      <c r="U38" s="162" t="str">
        <f t="shared" si="3"/>
        <v>0.0</v>
      </c>
      <c r="V38" s="141"/>
      <c r="W38" s="141"/>
    </row>
    <row r="39" ht="12.75" customHeight="1">
      <c r="A39" s="110">
        <v>33.0</v>
      </c>
      <c r="B39" s="86" t="s">
        <v>42</v>
      </c>
      <c r="C39" s="161">
        <v>0.0</v>
      </c>
      <c r="D39" s="161">
        <v>0.0</v>
      </c>
      <c r="E39" s="161">
        <v>0.0</v>
      </c>
      <c r="F39" s="161">
        <v>0.0</v>
      </c>
      <c r="G39" s="162" t="str">
        <f t="shared" si="7"/>
        <v>#DIV/0!</v>
      </c>
      <c r="H39" s="161">
        <v>0.0</v>
      </c>
      <c r="I39" s="161">
        <v>0.0</v>
      </c>
      <c r="J39" s="161">
        <v>0.0</v>
      </c>
      <c r="K39" s="161">
        <v>0.0</v>
      </c>
      <c r="L39" s="162" t="str">
        <f t="shared" si="8"/>
        <v>#DIV/0!</v>
      </c>
      <c r="M39" s="163">
        <v>0.0</v>
      </c>
      <c r="N39" s="163">
        <v>0.0</v>
      </c>
      <c r="O39" s="161">
        <v>1.0</v>
      </c>
      <c r="P39" s="161">
        <v>0.1</v>
      </c>
      <c r="Q39" s="163" t="str">
        <f>'ACP_Agri_9(ii)'!M39+ACP_MSME_10!C39+'ACP_PS_11(i)'!C39+'ACP_PS_11(i)'!H39+'ACP_PS_11(i)'!M39+'ACP_PS_11(ii)'!C39+H39+M39</f>
        <v>1002</v>
      </c>
      <c r="R39" s="163" t="str">
        <f>'ACP_Agri_9(ii)'!N39+ACP_MSME_10!D39+'ACP_PS_11(i)'!D39+'ACP_PS_11(i)'!I39+'ACP_PS_11(i)'!N39+'ACP_PS_11(ii)'!D39+I39+N39</f>
        <v>2203</v>
      </c>
      <c r="S39" s="163" t="str">
        <f>'ACP_Agri_9(ii)'!O39+ACP_MSME_10!O39+'ACP_PS_11(i)'!E39+'ACP_PS_11(i)'!J39+'ACP_PS_11(i)'!O39+'ACP_PS_11(ii)'!E39+J39+O39</f>
        <v>511</v>
      </c>
      <c r="T39" s="163" t="str">
        <f>'ACP_Agri_9(ii)'!P39+ACP_MSME_10!P39+'ACP_PS_11(i)'!F39+'ACP_PS_11(i)'!K39+'ACP_PS_11(i)'!P39+'ACP_PS_11(ii)'!F39+K39+P39</f>
        <v>1910</v>
      </c>
      <c r="U39" s="162" t="str">
        <f t="shared" si="3"/>
        <v>86.7</v>
      </c>
      <c r="V39" s="141"/>
      <c r="W39" s="141"/>
    </row>
    <row r="40" ht="12.75" customHeight="1">
      <c r="A40" s="110">
        <v>34.0</v>
      </c>
      <c r="B40" s="86" t="s">
        <v>43</v>
      </c>
      <c r="C40" s="161">
        <v>82.0</v>
      </c>
      <c r="D40" s="161">
        <v>318.0</v>
      </c>
      <c r="E40" s="161">
        <v>0.0</v>
      </c>
      <c r="F40" s="161">
        <v>0.0</v>
      </c>
      <c r="G40" s="162" t="str">
        <f t="shared" si="7"/>
        <v>0.0</v>
      </c>
      <c r="H40" s="161">
        <v>131.0</v>
      </c>
      <c r="I40" s="161">
        <v>568.0</v>
      </c>
      <c r="J40" s="161">
        <v>0.0</v>
      </c>
      <c r="K40" s="161">
        <v>0.0</v>
      </c>
      <c r="L40" s="162" t="str">
        <f t="shared" si="8"/>
        <v>0.0</v>
      </c>
      <c r="M40" s="163">
        <v>1.0</v>
      </c>
      <c r="N40" s="163">
        <v>41.0</v>
      </c>
      <c r="O40" s="161">
        <v>776.0</v>
      </c>
      <c r="P40" s="161">
        <v>300.65999999999997</v>
      </c>
      <c r="Q40" s="163" t="str">
        <f>'ACP_Agri_9(ii)'!M40+ACP_MSME_10!C40+'ACP_PS_11(i)'!C40+'ACP_PS_11(i)'!H40+'ACP_PS_11(i)'!M40+'ACP_PS_11(ii)'!C40+H40+M40</f>
        <v>18852</v>
      </c>
      <c r="R40" s="163" t="str">
        <f>'ACP_Agri_9(ii)'!N40+ACP_MSME_10!D40+'ACP_PS_11(i)'!D40+'ACP_PS_11(i)'!I40+'ACP_PS_11(i)'!N40+'ACP_PS_11(ii)'!D40+I40+N40</f>
        <v>65815</v>
      </c>
      <c r="S40" s="163" t="str">
        <f>'ACP_Agri_9(ii)'!O40+ACP_MSME_10!O40+'ACP_PS_11(i)'!E40+'ACP_PS_11(i)'!J40+'ACP_PS_11(i)'!O40+'ACP_PS_11(ii)'!E40+J40+O40</f>
        <v>43068</v>
      </c>
      <c r="T40" s="163" t="str">
        <f>'ACP_Agri_9(ii)'!P40+ACP_MSME_10!P40+'ACP_PS_11(i)'!F40+'ACP_PS_11(i)'!K40+'ACP_PS_11(i)'!P40+'ACP_PS_11(ii)'!F40+K40+P40</f>
        <v>314314</v>
      </c>
      <c r="U40" s="162" t="str">
        <f t="shared" si="3"/>
        <v>477.6</v>
      </c>
      <c r="V40" s="141"/>
      <c r="W40" s="141"/>
    </row>
    <row r="41" ht="12.75" customHeight="1">
      <c r="A41" s="100"/>
      <c r="B41" s="103" t="s">
        <v>183</v>
      </c>
      <c r="C41" s="164" t="str">
        <f t="shared" ref="C41:F41" si="9">SUM(C19:C40)</f>
        <v>3940</v>
      </c>
      <c r="D41" s="164" t="str">
        <f t="shared" si="9"/>
        <v>16111</v>
      </c>
      <c r="E41" s="164" t="str">
        <f t="shared" si="9"/>
        <v>710</v>
      </c>
      <c r="F41" s="164" t="str">
        <f t="shared" si="9"/>
        <v>862</v>
      </c>
      <c r="G41" s="165" t="str">
        <f t="shared" si="7"/>
        <v>5.3</v>
      </c>
      <c r="H41" s="164" t="str">
        <f t="shared" ref="H41:K41" si="10">SUM(H19:H40)</f>
        <v>4229</v>
      </c>
      <c r="I41" s="164" t="str">
        <f t="shared" si="10"/>
        <v>16732</v>
      </c>
      <c r="J41" s="164" t="str">
        <f t="shared" si="10"/>
        <v>0</v>
      </c>
      <c r="K41" s="164" t="str">
        <f t="shared" si="10"/>
        <v>0</v>
      </c>
      <c r="L41" s="165" t="str">
        <f t="shared" si="8"/>
        <v>0.0</v>
      </c>
      <c r="M41" s="164" t="str">
        <f t="shared" ref="M41:T41" si="11">SUM(M19:M40)</f>
        <v>251</v>
      </c>
      <c r="N41" s="164" t="str">
        <f t="shared" si="11"/>
        <v>800</v>
      </c>
      <c r="O41" s="164" t="str">
        <f t="shared" si="11"/>
        <v>353547</v>
      </c>
      <c r="P41" s="164" t="str">
        <f t="shared" si="11"/>
        <v>175145</v>
      </c>
      <c r="Q41" s="164" t="str">
        <f t="shared" si="11"/>
        <v>813996</v>
      </c>
      <c r="R41" s="164" t="str">
        <f t="shared" si="11"/>
        <v>3505780</v>
      </c>
      <c r="S41" s="164" t="str">
        <f t="shared" si="11"/>
        <v>1621715</v>
      </c>
      <c r="T41" s="164" t="str">
        <f t="shared" si="11"/>
        <v>4913491</v>
      </c>
      <c r="U41" s="165" t="str">
        <f t="shared" si="3"/>
        <v>140.2</v>
      </c>
      <c r="V41" s="142"/>
      <c r="W41" s="142"/>
    </row>
    <row r="42" ht="12.75" customHeight="1">
      <c r="A42" s="100"/>
      <c r="B42" s="103" t="s">
        <v>45</v>
      </c>
      <c r="C42" s="164" t="str">
        <f t="shared" ref="C42:F42" si="12">C41+C18</f>
        <v>15694</v>
      </c>
      <c r="D42" s="164" t="str">
        <f t="shared" si="12"/>
        <v>71631</v>
      </c>
      <c r="E42" s="164" t="str">
        <f t="shared" si="12"/>
        <v>756</v>
      </c>
      <c r="F42" s="164" t="str">
        <f t="shared" si="12"/>
        <v>2335</v>
      </c>
      <c r="G42" s="165" t="str">
        <f t="shared" si="7"/>
        <v>3.3</v>
      </c>
      <c r="H42" s="164" t="str">
        <f t="shared" ref="H42:K42" si="13">H41+H18</f>
        <v>16856</v>
      </c>
      <c r="I42" s="164" t="str">
        <f t="shared" si="13"/>
        <v>57300</v>
      </c>
      <c r="J42" s="164" t="str">
        <f t="shared" si="13"/>
        <v>12</v>
      </c>
      <c r="K42" s="164" t="str">
        <f t="shared" si="13"/>
        <v>130</v>
      </c>
      <c r="L42" s="165" t="str">
        <f t="shared" si="8"/>
        <v>0.2</v>
      </c>
      <c r="M42" s="164" t="str">
        <f t="shared" ref="M42:P42" si="14">M41+M18</f>
        <v>2639</v>
      </c>
      <c r="N42" s="164" t="str">
        <f t="shared" si="14"/>
        <v>19476</v>
      </c>
      <c r="O42" s="164" t="str">
        <f t="shared" si="14"/>
        <v>357402</v>
      </c>
      <c r="P42" s="164" t="str">
        <f t="shared" si="14"/>
        <v>198280</v>
      </c>
      <c r="Q42" s="163" t="str">
        <f>'ACP_Agri_9(ii)'!M42+ACP_MSME_10!C42+'ACP_PS_11(i)'!C42+'ACP_PS_11(i)'!H42+'ACP_PS_11(i)'!M42+'ACP_PS_11(ii)'!C42+H42+M42</f>
        <v>5452039</v>
      </c>
      <c r="R42" s="163" t="str">
        <f>'ACP_Agri_9(ii)'!N42+ACP_MSME_10!D42+'ACP_PS_11(i)'!D42+'ACP_PS_11(i)'!I42+'ACP_PS_11(i)'!N42+'ACP_PS_11(ii)'!D42+I42+N42</f>
        <v>16662847</v>
      </c>
      <c r="S42" s="166" t="str">
        <f>'ACP_Agri_9(ii)'!O42+ACP_MSME_10!O42+'ACP_PS_11(i)'!E42+'ACP_PS_11(i)'!J42+'ACP_PS_11(i)'!O42+'ACP_PS_11(ii)'!E42+J42+O42</f>
        <v>3621910</v>
      </c>
      <c r="T42" s="166" t="str">
        <f>'ACP_Agri_9(ii)'!P42+ACP_MSME_10!P42+'ACP_PS_11(i)'!F42+'ACP_PS_11(i)'!K42+'ACP_PS_11(i)'!P42+'ACP_PS_11(ii)'!F42+K42+P42</f>
        <v>11115691</v>
      </c>
      <c r="U42" s="165" t="str">
        <f t="shared" si="3"/>
        <v>66.7</v>
      </c>
      <c r="V42" s="142"/>
      <c r="W42" s="142"/>
    </row>
    <row r="43" ht="12.75" customHeight="1">
      <c r="A43" s="110">
        <v>35.0</v>
      </c>
      <c r="B43" s="65" t="s">
        <v>46</v>
      </c>
      <c r="C43" s="161">
        <v>369.0</v>
      </c>
      <c r="D43" s="161">
        <v>3149.0</v>
      </c>
      <c r="E43" s="161">
        <v>0.0</v>
      </c>
      <c r="F43" s="161">
        <v>0.0</v>
      </c>
      <c r="G43" s="162" t="str">
        <f t="shared" si="7"/>
        <v>0.0</v>
      </c>
      <c r="H43" s="161">
        <v>553.0</v>
      </c>
      <c r="I43" s="161">
        <v>1602.0</v>
      </c>
      <c r="J43" s="161">
        <v>0.0</v>
      </c>
      <c r="K43" s="161">
        <v>0.0</v>
      </c>
      <c r="L43" s="162" t="str">
        <f t="shared" si="8"/>
        <v>0.0</v>
      </c>
      <c r="M43" s="163">
        <v>1024.0</v>
      </c>
      <c r="N43" s="163">
        <v>4047.0</v>
      </c>
      <c r="O43" s="161">
        <v>387.0</v>
      </c>
      <c r="P43" s="161">
        <v>417.55</v>
      </c>
      <c r="Q43" s="163" t="str">
        <f>'ACP_Agri_9(ii)'!M43+ACP_MSME_10!C43+'ACP_PS_11(i)'!C43+'ACP_PS_11(i)'!H43+'ACP_PS_11(i)'!M43+'ACP_PS_11(ii)'!C43+H43+M43</f>
        <v>558778</v>
      </c>
      <c r="R43" s="163" t="str">
        <f>'ACP_Agri_9(ii)'!N43+ACP_MSME_10!D43+'ACP_PS_11(i)'!D43+'ACP_PS_11(i)'!I43+'ACP_PS_11(i)'!N43+'ACP_PS_11(ii)'!D43+I43+N43</f>
        <v>1262712</v>
      </c>
      <c r="S43" s="163" t="str">
        <f>'ACP_Agri_9(ii)'!O43+ACP_MSME_10!O43+'ACP_PS_11(i)'!E43+'ACP_PS_11(i)'!J43+'ACP_PS_11(i)'!O43+'ACP_PS_11(ii)'!E43+J43+O43</f>
        <v>135331</v>
      </c>
      <c r="T43" s="163" t="str">
        <f>'ACP_Agri_9(ii)'!P43+ACP_MSME_10!P43+'ACP_PS_11(i)'!F43+'ACP_PS_11(i)'!K43+'ACP_PS_11(i)'!P43+'ACP_PS_11(ii)'!F43+K43+P43</f>
        <v>185330</v>
      </c>
      <c r="U43" s="162" t="str">
        <f t="shared" si="3"/>
        <v>14.7</v>
      </c>
      <c r="V43" s="141"/>
      <c r="W43" s="141"/>
    </row>
    <row r="44" ht="12.75" customHeight="1">
      <c r="A44" s="110">
        <v>36.0</v>
      </c>
      <c r="B44" s="65" t="s">
        <v>47</v>
      </c>
      <c r="C44" s="161">
        <v>764.0</v>
      </c>
      <c r="D44" s="161">
        <v>2832.0</v>
      </c>
      <c r="E44" s="161">
        <v>6.0</v>
      </c>
      <c r="F44" s="161">
        <v>53.75</v>
      </c>
      <c r="G44" s="162" t="str">
        <f t="shared" si="7"/>
        <v>1.9</v>
      </c>
      <c r="H44" s="161">
        <v>775.0</v>
      </c>
      <c r="I44" s="161">
        <v>1297.0</v>
      </c>
      <c r="J44" s="161">
        <v>0.0</v>
      </c>
      <c r="K44" s="161">
        <v>0.0</v>
      </c>
      <c r="L44" s="162" t="str">
        <f t="shared" si="8"/>
        <v>0.0</v>
      </c>
      <c r="M44" s="163">
        <v>0.0</v>
      </c>
      <c r="N44" s="163">
        <v>0.0</v>
      </c>
      <c r="O44" s="161">
        <v>44315.0</v>
      </c>
      <c r="P44" s="161">
        <v>68760.31999999996</v>
      </c>
      <c r="Q44" s="163" t="str">
        <f>'ACP_Agri_9(ii)'!M44+ACP_MSME_10!C44+'ACP_PS_11(i)'!C44+'ACP_PS_11(i)'!H44+'ACP_PS_11(i)'!M44+'ACP_PS_11(ii)'!C44+H44+M44</f>
        <v>379872</v>
      </c>
      <c r="R44" s="163" t="str">
        <f>'ACP_Agri_9(ii)'!N44+ACP_MSME_10!D44+'ACP_PS_11(i)'!D44+'ACP_PS_11(i)'!I44+'ACP_PS_11(i)'!N44+'ACP_PS_11(ii)'!D44+I44+N44</f>
        <v>803615</v>
      </c>
      <c r="S44" s="163" t="str">
        <f>'ACP_Agri_9(ii)'!O44+ACP_MSME_10!O44+'ACP_PS_11(i)'!E44+'ACP_PS_11(i)'!J44+'ACP_PS_11(i)'!O44+'ACP_PS_11(ii)'!E44+J44+O44</f>
        <v>406629</v>
      </c>
      <c r="T44" s="163" t="str">
        <f>'ACP_Agri_9(ii)'!P44+ACP_MSME_10!P44+'ACP_PS_11(i)'!F44+'ACP_PS_11(i)'!K44+'ACP_PS_11(i)'!P44+'ACP_PS_11(ii)'!F44+K44+P44</f>
        <v>606002</v>
      </c>
      <c r="U44" s="162" t="str">
        <f t="shared" si="3"/>
        <v>75.4</v>
      </c>
      <c r="V44" s="141"/>
      <c r="W44" s="141"/>
    </row>
    <row r="45" ht="12.75" customHeight="1">
      <c r="A45" s="100"/>
      <c r="B45" s="103" t="s">
        <v>48</v>
      </c>
      <c r="C45" s="164" t="str">
        <f t="shared" ref="C45:F45" si="15">SUM(C43:C44)</f>
        <v>1133</v>
      </c>
      <c r="D45" s="164" t="str">
        <f t="shared" si="15"/>
        <v>5981</v>
      </c>
      <c r="E45" s="164" t="str">
        <f t="shared" si="15"/>
        <v>6</v>
      </c>
      <c r="F45" s="164" t="str">
        <f t="shared" si="15"/>
        <v>54</v>
      </c>
      <c r="G45" s="165" t="str">
        <f t="shared" si="7"/>
        <v>0.9</v>
      </c>
      <c r="H45" s="164" t="str">
        <f t="shared" ref="H45:K45" si="16">SUM(H43:H44)</f>
        <v>1328</v>
      </c>
      <c r="I45" s="164" t="str">
        <f t="shared" si="16"/>
        <v>2899</v>
      </c>
      <c r="J45" s="164" t="str">
        <f t="shared" si="16"/>
        <v>0</v>
      </c>
      <c r="K45" s="164" t="str">
        <f t="shared" si="16"/>
        <v>0</v>
      </c>
      <c r="L45" s="165" t="str">
        <f t="shared" si="8"/>
        <v>0.0</v>
      </c>
      <c r="M45" s="164" t="str">
        <f t="shared" ref="M45:P45" si="17">SUM(M43:M44)</f>
        <v>1024</v>
      </c>
      <c r="N45" s="164" t="str">
        <f t="shared" si="17"/>
        <v>4047</v>
      </c>
      <c r="O45" s="164" t="str">
        <f t="shared" si="17"/>
        <v>44702</v>
      </c>
      <c r="P45" s="164" t="str">
        <f t="shared" si="17"/>
        <v>69178</v>
      </c>
      <c r="Q45" s="163" t="str">
        <f>'ACP_Agri_9(ii)'!M45+ACP_MSME_10!C45+'ACP_PS_11(i)'!C45+'ACP_PS_11(i)'!H45+'ACP_PS_11(i)'!M45+'ACP_PS_11(ii)'!C45+H45+M45</f>
        <v>938650</v>
      </c>
      <c r="R45" s="166" t="str">
        <f>'ACP_Agri_9(ii)'!N45+ACP_MSME_10!D45+'ACP_PS_11(i)'!D45+'ACP_PS_11(i)'!I45+'ACP_PS_11(i)'!N45+'ACP_PS_11(ii)'!D45+I45+N45</f>
        <v>2066327</v>
      </c>
      <c r="S45" s="166" t="str">
        <f>'ACP_Agri_9(ii)'!O45+ACP_MSME_10!O45+'ACP_PS_11(i)'!E45+'ACP_PS_11(i)'!J45+'ACP_PS_11(i)'!O45+'ACP_PS_11(ii)'!E45+J45+O45</f>
        <v>541960</v>
      </c>
      <c r="T45" s="166" t="str">
        <f>'ACP_Agri_9(ii)'!P45+ACP_MSME_10!P45+'ACP_PS_11(i)'!F45+'ACP_PS_11(i)'!K45+'ACP_PS_11(i)'!P45+'ACP_PS_11(ii)'!F45+K45+P45</f>
        <v>791332</v>
      </c>
      <c r="U45" s="165" t="str">
        <f t="shared" si="3"/>
        <v>38.3</v>
      </c>
      <c r="V45" s="142"/>
      <c r="W45" s="142"/>
    </row>
    <row r="46" ht="12.75" customHeight="1">
      <c r="A46" s="110">
        <v>37.0</v>
      </c>
      <c r="B46" s="65" t="s">
        <v>49</v>
      </c>
      <c r="C46" s="161">
        <v>262.0</v>
      </c>
      <c r="D46" s="161">
        <v>865.0</v>
      </c>
      <c r="E46" s="161">
        <v>0.0</v>
      </c>
      <c r="F46" s="161">
        <v>0.0</v>
      </c>
      <c r="G46" s="162" t="str">
        <f t="shared" si="7"/>
        <v>0.0</v>
      </c>
      <c r="H46" s="161">
        <v>59.0</v>
      </c>
      <c r="I46" s="161">
        <v>190.0</v>
      </c>
      <c r="J46" s="161">
        <v>0.0</v>
      </c>
      <c r="K46" s="161">
        <v>0.0</v>
      </c>
      <c r="L46" s="162" t="str">
        <f t="shared" si="8"/>
        <v>0.0</v>
      </c>
      <c r="M46" s="163">
        <v>30.0</v>
      </c>
      <c r="N46" s="163">
        <v>30.0</v>
      </c>
      <c r="O46" s="161">
        <v>0.0</v>
      </c>
      <c r="P46" s="161">
        <v>0.0</v>
      </c>
      <c r="Q46" s="163" t="str">
        <f>'ACP_Agri_9(ii)'!M46+ACP_MSME_10!C46+'ACP_PS_11(i)'!C46+'ACP_PS_11(i)'!H46+'ACP_PS_11(i)'!M46+'ACP_PS_11(ii)'!C46+H46+M46</f>
        <v>1891095</v>
      </c>
      <c r="R46" s="163" t="str">
        <f>'ACP_Agri_9(ii)'!N46+ACP_MSME_10!D46+'ACP_PS_11(i)'!D46+'ACP_PS_11(i)'!I46+'ACP_PS_11(i)'!N46+'ACP_PS_11(ii)'!D46+I46+N46</f>
        <v>3318130</v>
      </c>
      <c r="S46" s="163" t="str">
        <f>'ACP_Agri_9(ii)'!O46+ACP_MSME_10!O46+'ACP_PS_11(i)'!E46+'ACP_PS_11(i)'!J46+'ACP_PS_11(i)'!O46+'ACP_PS_11(ii)'!E46+J46+O46</f>
        <v>2168400</v>
      </c>
      <c r="T46" s="163" t="str">
        <f>'ACP_Agri_9(ii)'!P46+ACP_MSME_10!P46+'ACP_PS_11(i)'!F46+'ACP_PS_11(i)'!K46+'ACP_PS_11(i)'!P46+'ACP_PS_11(ii)'!F46+K46+P46</f>
        <v>1862424</v>
      </c>
      <c r="U46" s="162" t="str">
        <f t="shared" si="3"/>
        <v>56.1</v>
      </c>
      <c r="V46" s="141"/>
      <c r="W46" s="141"/>
    </row>
    <row r="47" ht="12.75" customHeight="1">
      <c r="A47" s="100"/>
      <c r="B47" s="103" t="s">
        <v>50</v>
      </c>
      <c r="C47" s="164" t="str">
        <f t="shared" ref="C47:F47" si="18">C46</f>
        <v>262</v>
      </c>
      <c r="D47" s="164" t="str">
        <f t="shared" si="18"/>
        <v>865</v>
      </c>
      <c r="E47" s="164" t="str">
        <f t="shared" si="18"/>
        <v>0</v>
      </c>
      <c r="F47" s="164" t="str">
        <f t="shared" si="18"/>
        <v>0</v>
      </c>
      <c r="G47" s="165" t="str">
        <f t="shared" si="7"/>
        <v>0.0</v>
      </c>
      <c r="H47" s="164" t="str">
        <f t="shared" ref="H47:K47" si="19">H46</f>
        <v>59</v>
      </c>
      <c r="I47" s="164" t="str">
        <f t="shared" si="19"/>
        <v>190</v>
      </c>
      <c r="J47" s="164" t="str">
        <f t="shared" si="19"/>
        <v>0</v>
      </c>
      <c r="K47" s="164" t="str">
        <f t="shared" si="19"/>
        <v>0</v>
      </c>
      <c r="L47" s="165" t="str">
        <f t="shared" si="8"/>
        <v>0.0</v>
      </c>
      <c r="M47" s="164" t="str">
        <f t="shared" ref="M47:P47" si="20">M46</f>
        <v>30</v>
      </c>
      <c r="N47" s="164" t="str">
        <f t="shared" si="20"/>
        <v>30</v>
      </c>
      <c r="O47" s="164" t="str">
        <f t="shared" si="20"/>
        <v>0</v>
      </c>
      <c r="P47" s="164" t="str">
        <f t="shared" si="20"/>
        <v>0</v>
      </c>
      <c r="Q47" s="166" t="str">
        <f>'ACP_Agri_9(ii)'!M47+ACP_MSME_10!C47+'ACP_PS_11(i)'!C47+'ACP_PS_11(i)'!H47+'ACP_PS_11(i)'!M47+'ACP_PS_11(ii)'!C47+H47+M47</f>
        <v>1891095</v>
      </c>
      <c r="R47" s="166" t="str">
        <f>'ACP_Agri_9(ii)'!N47+ACP_MSME_10!D47+'ACP_PS_11(i)'!D47+'ACP_PS_11(i)'!I47+'ACP_PS_11(i)'!N47+'ACP_PS_11(ii)'!D47+I47+N47</f>
        <v>3318130</v>
      </c>
      <c r="S47" s="166" t="str">
        <f>'ACP_Agri_9(ii)'!O47+ACP_MSME_10!O47+'ACP_PS_11(i)'!E47+'ACP_PS_11(i)'!J47+'ACP_PS_11(i)'!O47+'ACP_PS_11(ii)'!E47+J47+O47</f>
        <v>2168400</v>
      </c>
      <c r="T47" s="166" t="str">
        <f>'ACP_Agri_9(ii)'!P47+ACP_MSME_10!P47+'ACP_PS_11(i)'!F47+'ACP_PS_11(i)'!K47+'ACP_PS_11(i)'!P47+'ACP_PS_11(ii)'!F47+K47+P47</f>
        <v>1862424</v>
      </c>
      <c r="U47" s="165" t="str">
        <f t="shared" si="3"/>
        <v>56.1</v>
      </c>
      <c r="V47" s="142"/>
      <c r="W47" s="142"/>
    </row>
    <row r="48" ht="12.75" customHeight="1">
      <c r="A48" s="110">
        <v>38.0</v>
      </c>
      <c r="B48" s="65" t="s">
        <v>51</v>
      </c>
      <c r="C48" s="161">
        <v>243.0</v>
      </c>
      <c r="D48" s="161">
        <v>1218.0</v>
      </c>
      <c r="E48" s="161">
        <v>1.0</v>
      </c>
      <c r="F48" s="161">
        <v>20.0</v>
      </c>
      <c r="G48" s="162" t="str">
        <f t="shared" si="7"/>
        <v>1.6</v>
      </c>
      <c r="H48" s="161">
        <v>164.0</v>
      </c>
      <c r="I48" s="161">
        <v>747.0</v>
      </c>
      <c r="J48" s="161">
        <v>0.0</v>
      </c>
      <c r="K48" s="161">
        <v>0.0</v>
      </c>
      <c r="L48" s="162" t="str">
        <f t="shared" si="8"/>
        <v>0.0</v>
      </c>
      <c r="M48" s="163">
        <v>8.0</v>
      </c>
      <c r="N48" s="163">
        <v>53.0</v>
      </c>
      <c r="O48" s="161">
        <v>49.0</v>
      </c>
      <c r="P48" s="161">
        <v>7.199999999999999</v>
      </c>
      <c r="Q48" s="163" t="str">
        <f>'ACP_Agri_9(ii)'!M48+ACP_MSME_10!C48+'ACP_PS_11(i)'!C48+'ACP_PS_11(i)'!H48+'ACP_PS_11(i)'!M48+'ACP_PS_11(ii)'!C48+H48+M48</f>
        <v>34514</v>
      </c>
      <c r="R48" s="163" t="str">
        <f>'ACP_Agri_9(ii)'!N48+ACP_MSME_10!D48+'ACP_PS_11(i)'!D48+'ACP_PS_11(i)'!I48+'ACP_PS_11(i)'!N48+'ACP_PS_11(ii)'!D48+I48+N48</f>
        <v>108185</v>
      </c>
      <c r="S48" s="163" t="str">
        <f>'ACP_Agri_9(ii)'!O48+ACP_MSME_10!O48+'ACP_PS_11(i)'!E48+'ACP_PS_11(i)'!J48+'ACP_PS_11(i)'!O48+'ACP_PS_11(ii)'!E48+J48+O48</f>
        <v>29577</v>
      </c>
      <c r="T48" s="163" t="str">
        <f>'ACP_Agri_9(ii)'!P48+ACP_MSME_10!P48+'ACP_PS_11(i)'!F48+'ACP_PS_11(i)'!K48+'ACP_PS_11(i)'!P48+'ACP_PS_11(ii)'!F48+K48+P48</f>
        <v>244204</v>
      </c>
      <c r="U48" s="162" t="str">
        <f t="shared" si="3"/>
        <v>225.7</v>
      </c>
      <c r="V48" s="141"/>
      <c r="W48" s="141"/>
    </row>
    <row r="49" ht="12.75" customHeight="1">
      <c r="A49" s="110">
        <v>39.0</v>
      </c>
      <c r="B49" s="65" t="s">
        <v>52</v>
      </c>
      <c r="C49" s="163">
        <v>56.0</v>
      </c>
      <c r="D49" s="163">
        <v>265.0</v>
      </c>
      <c r="E49" s="163">
        <v>0.0</v>
      </c>
      <c r="F49" s="163">
        <v>0.0</v>
      </c>
      <c r="G49" s="162" t="str">
        <f t="shared" si="7"/>
        <v>0.0</v>
      </c>
      <c r="H49" s="163">
        <v>106.0</v>
      </c>
      <c r="I49" s="163">
        <v>501.0</v>
      </c>
      <c r="J49" s="163">
        <v>0.0</v>
      </c>
      <c r="K49" s="163">
        <v>0.0</v>
      </c>
      <c r="L49" s="162" t="str">
        <f t="shared" si="8"/>
        <v>0.0</v>
      </c>
      <c r="M49" s="163">
        <v>9.0</v>
      </c>
      <c r="N49" s="163">
        <v>90.0</v>
      </c>
      <c r="O49" s="163">
        <v>11622.0</v>
      </c>
      <c r="P49" s="163">
        <v>4890.26</v>
      </c>
      <c r="Q49" s="163" t="str">
        <f>'ACP_Agri_9(ii)'!M49+ACP_MSME_10!C49+'ACP_PS_11(i)'!C49+'ACP_PS_11(i)'!H49+'ACP_PS_11(i)'!M49+'ACP_PS_11(ii)'!C49+H49+M49</f>
        <v>15741</v>
      </c>
      <c r="R49" s="163" t="str">
        <f>'ACP_Agri_9(ii)'!N49+ACP_MSME_10!D49+'ACP_PS_11(i)'!D49+'ACP_PS_11(i)'!I49+'ACP_PS_11(i)'!N49+'ACP_PS_11(ii)'!D49+I49+N49</f>
        <v>41701</v>
      </c>
      <c r="S49" s="163" t="str">
        <f>'ACP_Agri_9(ii)'!O49+ACP_MSME_10!O49+'ACP_PS_11(i)'!E49+'ACP_PS_11(i)'!J49+'ACP_PS_11(i)'!O49+'ACP_PS_11(ii)'!E49+J49+O49</f>
        <v>20319</v>
      </c>
      <c r="T49" s="163" t="str">
        <f>'ACP_Agri_9(ii)'!P49+ACP_MSME_10!P49+'ACP_PS_11(i)'!F49+'ACP_PS_11(i)'!K49+'ACP_PS_11(i)'!P49+'ACP_PS_11(ii)'!F49+K49+P49</f>
        <v>20227</v>
      </c>
      <c r="U49" s="162" t="str">
        <f t="shared" si="3"/>
        <v>48.5</v>
      </c>
      <c r="V49" s="141"/>
      <c r="W49" s="141"/>
    </row>
    <row r="50" ht="12.75" customHeight="1">
      <c r="A50" s="110">
        <v>40.0</v>
      </c>
      <c r="B50" s="65" t="s">
        <v>53</v>
      </c>
      <c r="C50" s="163">
        <v>36.0</v>
      </c>
      <c r="D50" s="163">
        <v>180.0</v>
      </c>
      <c r="E50" s="163">
        <v>0.0</v>
      </c>
      <c r="F50" s="163">
        <v>0.0</v>
      </c>
      <c r="G50" s="162">
        <v>0.0</v>
      </c>
      <c r="H50" s="163">
        <v>0.0</v>
      </c>
      <c r="I50" s="163">
        <v>0.0</v>
      </c>
      <c r="J50" s="163">
        <v>0.0</v>
      </c>
      <c r="K50" s="163">
        <v>0.0</v>
      </c>
      <c r="L50" s="162">
        <v>0.0</v>
      </c>
      <c r="M50" s="163">
        <v>7.0</v>
      </c>
      <c r="N50" s="163">
        <v>80.0</v>
      </c>
      <c r="O50" s="163">
        <v>7672.0</v>
      </c>
      <c r="P50" s="163">
        <v>1594.3099999999997</v>
      </c>
      <c r="Q50" s="163" t="str">
        <f>'ACP_Agri_9(ii)'!M50+ACP_MSME_10!C50+'ACP_PS_11(i)'!C50+'ACP_PS_11(i)'!H50+'ACP_PS_11(i)'!M50+'ACP_PS_11(ii)'!C50+H50+M50</f>
        <v>5533</v>
      </c>
      <c r="R50" s="163" t="str">
        <f>'ACP_Agri_9(ii)'!N50+ACP_MSME_10!D50+'ACP_PS_11(i)'!D50+'ACP_PS_11(i)'!I50+'ACP_PS_11(i)'!N50+'ACP_PS_11(ii)'!D50+I50+N50</f>
        <v>11968</v>
      </c>
      <c r="S50" s="163" t="str">
        <f>'ACP_Agri_9(ii)'!O50+ACP_MSME_10!O50+'ACP_PS_11(i)'!E50+'ACP_PS_11(i)'!J50+'ACP_PS_11(i)'!O50+'ACP_PS_11(ii)'!E50+J50+O50</f>
        <v>128476</v>
      </c>
      <c r="T50" s="163" t="str">
        <f>'ACP_Agri_9(ii)'!P50+ACP_MSME_10!P50+'ACP_PS_11(i)'!F50+'ACP_PS_11(i)'!K50+'ACP_PS_11(i)'!P50+'ACP_PS_11(ii)'!F50+K50+P50</f>
        <v>58012</v>
      </c>
      <c r="U50" s="162" t="str">
        <f t="shared" si="3"/>
        <v>484.7</v>
      </c>
      <c r="V50" s="141"/>
      <c r="W50" s="141"/>
    </row>
    <row r="51" ht="12.75" customHeight="1">
      <c r="A51" s="110">
        <v>41.0</v>
      </c>
      <c r="B51" s="65" t="s">
        <v>54</v>
      </c>
      <c r="C51" s="163">
        <v>36.0</v>
      </c>
      <c r="D51" s="163">
        <v>180.0</v>
      </c>
      <c r="E51" s="163">
        <v>31371.0</v>
      </c>
      <c r="F51" s="163">
        <v>10698.409999999998</v>
      </c>
      <c r="G51" s="162">
        <v>0.0</v>
      </c>
      <c r="H51" s="163">
        <v>15.0</v>
      </c>
      <c r="I51" s="163">
        <v>43.0</v>
      </c>
      <c r="J51" s="163">
        <v>0.0</v>
      </c>
      <c r="K51" s="163">
        <v>0.0</v>
      </c>
      <c r="L51" s="162" t="str">
        <f t="shared" ref="L51:L57" si="21">K51*100/I51</f>
        <v>0.0</v>
      </c>
      <c r="M51" s="163">
        <v>0.0</v>
      </c>
      <c r="N51" s="163">
        <v>0.0</v>
      </c>
      <c r="O51" s="163">
        <v>124.0</v>
      </c>
      <c r="P51" s="163">
        <v>42.81</v>
      </c>
      <c r="Q51" s="163" t="str">
        <f>'ACP_Agri_9(ii)'!M51+ACP_MSME_10!C51+'ACP_PS_11(i)'!C51+'ACP_PS_11(i)'!H51+'ACP_PS_11(i)'!M51+'ACP_PS_11(ii)'!C51+H51+M51</f>
        <v>27793</v>
      </c>
      <c r="R51" s="163" t="str">
        <f>'ACP_Agri_9(ii)'!N51+ACP_MSME_10!D51+'ACP_PS_11(i)'!D51+'ACP_PS_11(i)'!I51+'ACP_PS_11(i)'!N51+'ACP_PS_11(ii)'!D51+I51+N51</f>
        <v>62922</v>
      </c>
      <c r="S51" s="163" t="str">
        <f>'ACP_Agri_9(ii)'!O51+ACP_MSME_10!O51+'ACP_PS_11(i)'!E51+'ACP_PS_11(i)'!J51+'ACP_PS_11(i)'!O51+'ACP_PS_11(ii)'!E51+J51+O51</f>
        <v>99243</v>
      </c>
      <c r="T51" s="163" t="str">
        <f>'ACP_Agri_9(ii)'!P51+ACP_MSME_10!P51+'ACP_PS_11(i)'!F51+'ACP_PS_11(i)'!K51+'ACP_PS_11(i)'!P51+'ACP_PS_11(ii)'!F51+K51+P51</f>
        <v>34518</v>
      </c>
      <c r="U51" s="162" t="str">
        <f t="shared" si="3"/>
        <v>54.9</v>
      </c>
      <c r="V51" s="141"/>
      <c r="W51" s="141"/>
    </row>
    <row r="52" ht="12.75" customHeight="1">
      <c r="A52" s="110">
        <v>42.0</v>
      </c>
      <c r="B52" s="65" t="s">
        <v>55</v>
      </c>
      <c r="C52" s="161">
        <v>0.0</v>
      </c>
      <c r="D52" s="161">
        <v>0.0</v>
      </c>
      <c r="E52" s="161">
        <v>0.0</v>
      </c>
      <c r="F52" s="161">
        <v>0.0</v>
      </c>
      <c r="G52" s="162">
        <v>0.0</v>
      </c>
      <c r="H52" s="161">
        <v>92.0</v>
      </c>
      <c r="I52" s="161">
        <v>430.0</v>
      </c>
      <c r="J52" s="161">
        <v>0.0</v>
      </c>
      <c r="K52" s="161">
        <v>0.0</v>
      </c>
      <c r="L52" s="162" t="str">
        <f t="shared" si="21"/>
        <v>0.0</v>
      </c>
      <c r="M52" s="163">
        <v>0.0</v>
      </c>
      <c r="N52" s="163">
        <v>0.0</v>
      </c>
      <c r="O52" s="161">
        <v>40741.0</v>
      </c>
      <c r="P52" s="161">
        <v>22535.93</v>
      </c>
      <c r="Q52" s="163" t="str">
        <f>'ACP_Agri_9(ii)'!M52+ACP_MSME_10!C52+'ACP_PS_11(i)'!C52+'ACP_PS_11(i)'!H52+'ACP_PS_11(i)'!M52+'ACP_PS_11(ii)'!C52+H52+M52</f>
        <v>7171</v>
      </c>
      <c r="R52" s="163" t="str">
        <f>'ACP_Agri_9(ii)'!N52+ACP_MSME_10!D52+'ACP_PS_11(i)'!D52+'ACP_PS_11(i)'!I52+'ACP_PS_11(i)'!N52+'ACP_PS_11(ii)'!D52+I52+N52</f>
        <v>22231</v>
      </c>
      <c r="S52" s="163" t="str">
        <f>'ACP_Agri_9(ii)'!O52+ACP_MSME_10!O52+'ACP_PS_11(i)'!E52+'ACP_PS_11(i)'!J52+'ACP_PS_11(i)'!O52+'ACP_PS_11(ii)'!E52+J52+O52</f>
        <v>108418</v>
      </c>
      <c r="T52" s="163" t="str">
        <f>'ACP_Agri_9(ii)'!P52+ACP_MSME_10!P52+'ACP_PS_11(i)'!F52+'ACP_PS_11(i)'!K52+'ACP_PS_11(i)'!P52+'ACP_PS_11(ii)'!F52+K52+P52</f>
        <v>63606</v>
      </c>
      <c r="U52" s="162" t="str">
        <f t="shared" si="3"/>
        <v>286.1</v>
      </c>
      <c r="V52" s="141"/>
      <c r="W52" s="141"/>
    </row>
    <row r="53" ht="12.75" customHeight="1">
      <c r="A53" s="110">
        <v>43.0</v>
      </c>
      <c r="B53" s="65" t="s">
        <v>56</v>
      </c>
      <c r="C53" s="161">
        <v>0.0</v>
      </c>
      <c r="D53" s="161">
        <v>0.0</v>
      </c>
      <c r="E53" s="161">
        <v>0.0</v>
      </c>
      <c r="F53" s="161">
        <v>0.0</v>
      </c>
      <c r="G53" s="162">
        <v>0.0</v>
      </c>
      <c r="H53" s="161">
        <v>10.0</v>
      </c>
      <c r="I53" s="161">
        <v>24.0</v>
      </c>
      <c r="J53" s="161">
        <v>0.0</v>
      </c>
      <c r="K53" s="161">
        <v>0.0</v>
      </c>
      <c r="L53" s="162" t="str">
        <f t="shared" si="21"/>
        <v>0.0</v>
      </c>
      <c r="M53" s="163">
        <v>1.0</v>
      </c>
      <c r="N53" s="163">
        <v>37.0</v>
      </c>
      <c r="O53" s="161">
        <v>9528.0</v>
      </c>
      <c r="P53" s="161">
        <v>4278.43</v>
      </c>
      <c r="Q53" s="163" t="str">
        <f>'ACP_Agri_9(ii)'!M53+ACP_MSME_10!C53+'ACP_PS_11(i)'!C53+'ACP_PS_11(i)'!H53+'ACP_PS_11(i)'!M53+'ACP_PS_11(ii)'!C53+H53+M53</f>
        <v>4851</v>
      </c>
      <c r="R53" s="163" t="str">
        <f>'ACP_Agri_9(ii)'!N53+ACP_MSME_10!D53+'ACP_PS_11(i)'!D53+'ACP_PS_11(i)'!I53+'ACP_PS_11(i)'!N53+'ACP_PS_11(ii)'!D53+I53+N53</f>
        <v>17462</v>
      </c>
      <c r="S53" s="163" t="str">
        <f>'ACP_Agri_9(ii)'!O53+ACP_MSME_10!O53+'ACP_PS_11(i)'!E53+'ACP_PS_11(i)'!J53+'ACP_PS_11(i)'!O53+'ACP_PS_11(ii)'!E53+J53+O53</f>
        <v>33956</v>
      </c>
      <c r="T53" s="163" t="str">
        <f>'ACP_Agri_9(ii)'!P53+ACP_MSME_10!P53+'ACP_PS_11(i)'!F53+'ACP_PS_11(i)'!K53+'ACP_PS_11(i)'!P53+'ACP_PS_11(ii)'!F53+K53+P53</f>
        <v>15906</v>
      </c>
      <c r="U53" s="162" t="str">
        <f t="shared" si="3"/>
        <v>91.1</v>
      </c>
      <c r="V53" s="141"/>
      <c r="W53" s="141"/>
    </row>
    <row r="54" ht="12.75" customHeight="1">
      <c r="A54" s="110">
        <v>44.0</v>
      </c>
      <c r="B54" s="65" t="s">
        <v>57</v>
      </c>
      <c r="C54" s="163">
        <v>0.0</v>
      </c>
      <c r="D54" s="163">
        <v>0.0</v>
      </c>
      <c r="E54" s="163">
        <v>0.0</v>
      </c>
      <c r="F54" s="163">
        <v>0.0</v>
      </c>
      <c r="G54" s="162">
        <v>0.0</v>
      </c>
      <c r="H54" s="163">
        <v>10.0</v>
      </c>
      <c r="I54" s="163">
        <v>24.0</v>
      </c>
      <c r="J54" s="163">
        <v>0.0</v>
      </c>
      <c r="K54" s="163">
        <v>0.0</v>
      </c>
      <c r="L54" s="162" t="str">
        <f t="shared" si="21"/>
        <v>0.0</v>
      </c>
      <c r="M54" s="163">
        <v>0.0</v>
      </c>
      <c r="N54" s="163">
        <v>0.0</v>
      </c>
      <c r="O54" s="163">
        <v>6853.0</v>
      </c>
      <c r="P54" s="163">
        <v>3534.1299999999997</v>
      </c>
      <c r="Q54" s="163" t="str">
        <f>'ACP_Agri_9(ii)'!M54+ACP_MSME_10!C54+'ACP_PS_11(i)'!C54+'ACP_PS_11(i)'!H54+'ACP_PS_11(i)'!M54+'ACP_PS_11(ii)'!C54+H54+M54</f>
        <v>4090</v>
      </c>
      <c r="R54" s="163" t="str">
        <f>'ACP_Agri_9(ii)'!N54+ACP_MSME_10!D54+'ACP_PS_11(i)'!D54+'ACP_PS_11(i)'!I54+'ACP_PS_11(i)'!N54+'ACP_PS_11(ii)'!D54+I54+N54</f>
        <v>14024</v>
      </c>
      <c r="S54" s="163" t="str">
        <f>'ACP_Agri_9(ii)'!O54+ACP_MSME_10!O54+'ACP_PS_11(i)'!E54+'ACP_PS_11(i)'!J54+'ACP_PS_11(i)'!O54+'ACP_PS_11(ii)'!E54+J54+O54</f>
        <v>9863</v>
      </c>
      <c r="T54" s="163" t="str">
        <f>'ACP_Agri_9(ii)'!P54+ACP_MSME_10!P54+'ACP_PS_11(i)'!F54+'ACP_PS_11(i)'!K54+'ACP_PS_11(i)'!P54+'ACP_PS_11(ii)'!F54+K54+P54</f>
        <v>9082</v>
      </c>
      <c r="U54" s="162" t="str">
        <f t="shared" si="3"/>
        <v>64.8</v>
      </c>
      <c r="V54" s="141"/>
      <c r="W54" s="141"/>
    </row>
    <row r="55" ht="12.75" customHeight="1">
      <c r="A55" s="110">
        <v>45.0</v>
      </c>
      <c r="B55" s="65" t="s">
        <v>58</v>
      </c>
      <c r="C55" s="163">
        <v>0.0</v>
      </c>
      <c r="D55" s="163">
        <v>0.0</v>
      </c>
      <c r="E55" s="163">
        <v>50.0</v>
      </c>
      <c r="F55" s="163">
        <v>23.299999999999997</v>
      </c>
      <c r="G55" s="162">
        <v>0.0</v>
      </c>
      <c r="H55" s="163">
        <v>10.0</v>
      </c>
      <c r="I55" s="163">
        <v>35.0</v>
      </c>
      <c r="J55" s="163">
        <v>0.0</v>
      </c>
      <c r="K55" s="163">
        <v>0.0</v>
      </c>
      <c r="L55" s="162" t="str">
        <f t="shared" si="21"/>
        <v>0.0</v>
      </c>
      <c r="M55" s="163">
        <v>24.0</v>
      </c>
      <c r="N55" s="163">
        <v>165.0</v>
      </c>
      <c r="O55" s="163">
        <v>37048.0</v>
      </c>
      <c r="P55" s="163">
        <v>16405.55</v>
      </c>
      <c r="Q55" s="163" t="str">
        <f>'ACP_Agri_9(ii)'!M55+ACP_MSME_10!C55+'ACP_PS_11(i)'!C55+'ACP_PS_11(i)'!H55+'ACP_PS_11(i)'!M55+'ACP_PS_11(ii)'!C55+H55+M55</f>
        <v>3797</v>
      </c>
      <c r="R55" s="163" t="str">
        <f>'ACP_Agri_9(ii)'!N55+ACP_MSME_10!D55+'ACP_PS_11(i)'!D55+'ACP_PS_11(i)'!I55+'ACP_PS_11(i)'!N55+'ACP_PS_11(ii)'!D55+I55+N55</f>
        <v>14648</v>
      </c>
      <c r="S55" s="163" t="str">
        <f>'ACP_Agri_9(ii)'!O55+ACP_MSME_10!O55+'ACP_PS_11(i)'!E55+'ACP_PS_11(i)'!J55+'ACP_PS_11(i)'!O55+'ACP_PS_11(ii)'!E55+J55+O55</f>
        <v>55625</v>
      </c>
      <c r="T55" s="163" t="str">
        <f>'ACP_Agri_9(ii)'!P55+ACP_MSME_10!P55+'ACP_PS_11(i)'!F55+'ACP_PS_11(i)'!K55+'ACP_PS_11(i)'!P55+'ACP_PS_11(ii)'!F55+K55+P55</f>
        <v>27920</v>
      </c>
      <c r="U55" s="162" t="str">
        <f t="shared" si="3"/>
        <v>190.6</v>
      </c>
      <c r="V55" s="141"/>
      <c r="W55" s="141"/>
    </row>
    <row r="56" ht="12.75" customHeight="1">
      <c r="A56" s="100"/>
      <c r="B56" s="103" t="s">
        <v>59</v>
      </c>
      <c r="C56" s="166" t="str">
        <f t="shared" ref="C56:F56" si="22">SUM(C48:C55)</f>
        <v>371</v>
      </c>
      <c r="D56" s="166" t="str">
        <f t="shared" si="22"/>
        <v>1843</v>
      </c>
      <c r="E56" s="166" t="str">
        <f t="shared" si="22"/>
        <v>31422</v>
      </c>
      <c r="F56" s="166" t="str">
        <f t="shared" si="22"/>
        <v>10742</v>
      </c>
      <c r="G56" s="165" t="str">
        <f t="shared" ref="G56:G57" si="26">F56*100/D56</f>
        <v>582.8</v>
      </c>
      <c r="H56" s="166" t="str">
        <f t="shared" ref="H56:K56" si="23">SUM(H48:H55)</f>
        <v>407</v>
      </c>
      <c r="I56" s="166" t="str">
        <f t="shared" si="23"/>
        <v>1804</v>
      </c>
      <c r="J56" s="166" t="str">
        <f t="shared" si="23"/>
        <v>0</v>
      </c>
      <c r="K56" s="166" t="str">
        <f t="shared" si="23"/>
        <v>0</v>
      </c>
      <c r="L56" s="165" t="str">
        <f t="shared" si="21"/>
        <v>0.0</v>
      </c>
      <c r="M56" s="166" t="str">
        <f t="shared" ref="M56:P56" si="24">SUM(M48:M55)</f>
        <v>49</v>
      </c>
      <c r="N56" s="166" t="str">
        <f t="shared" si="24"/>
        <v>425</v>
      </c>
      <c r="O56" s="166" t="str">
        <f t="shared" si="24"/>
        <v>113637</v>
      </c>
      <c r="P56" s="166" t="str">
        <f t="shared" si="24"/>
        <v>53289</v>
      </c>
      <c r="Q56" s="166" t="str">
        <f>'ACP_Agri_9(ii)'!M56+ACP_MSME_10!C56+'ACP_PS_11(i)'!C56+'ACP_PS_11(i)'!H56+'ACP_PS_11(i)'!M56+'ACP_PS_11(ii)'!C56+H56+M56</f>
        <v>108670</v>
      </c>
      <c r="R56" s="166" t="str">
        <f>'ACP_Agri_9(ii)'!N56+ACP_MSME_10!D56+'ACP_PS_11(i)'!D56+'ACP_PS_11(i)'!I56+'ACP_PS_11(i)'!N56+'ACP_PS_11(ii)'!D56+I56+N56</f>
        <v>297596</v>
      </c>
      <c r="S56" s="166" t="str">
        <f>'ACP_Agri_9(ii)'!O56+ACP_MSME_10!O56+'ACP_PS_11(i)'!E56+'ACP_PS_11(i)'!J56+'ACP_PS_11(i)'!O56+'ACP_PS_11(ii)'!E56+J56+O56</f>
        <v>517867</v>
      </c>
      <c r="T56" s="166" t="str">
        <f>'ACP_Agri_9(ii)'!P56+ACP_MSME_10!P56+'ACP_PS_11(i)'!F56+'ACP_PS_11(i)'!K56+'ACP_PS_11(i)'!P56+'ACP_PS_11(ii)'!F56+K56+P56</f>
        <v>487525</v>
      </c>
      <c r="U56" s="165" t="str">
        <f t="shared" si="3"/>
        <v>163.8</v>
      </c>
      <c r="V56" s="142"/>
      <c r="W56" s="142"/>
    </row>
    <row r="57" ht="12.75" customHeight="1">
      <c r="A57" s="103"/>
      <c r="B57" s="103" t="s">
        <v>8</v>
      </c>
      <c r="C57" s="166" t="str">
        <f t="shared" ref="C57:F57" si="25">C56+C47+C45+C42</f>
        <v>17460</v>
      </c>
      <c r="D57" s="166" t="str">
        <f t="shared" si="25"/>
        <v>80320</v>
      </c>
      <c r="E57" s="166" t="str">
        <f t="shared" si="25"/>
        <v>32184</v>
      </c>
      <c r="F57" s="166" t="str">
        <f t="shared" si="25"/>
        <v>13131</v>
      </c>
      <c r="G57" s="165" t="str">
        <f t="shared" si="26"/>
        <v>16.3</v>
      </c>
      <c r="H57" s="166" t="str">
        <f t="shared" ref="H57:K57" si="27">H56+H47+H45+H42</f>
        <v>18650</v>
      </c>
      <c r="I57" s="166" t="str">
        <f t="shared" si="27"/>
        <v>62193</v>
      </c>
      <c r="J57" s="166" t="str">
        <f t="shared" si="27"/>
        <v>12</v>
      </c>
      <c r="K57" s="166" t="str">
        <f t="shared" si="27"/>
        <v>130</v>
      </c>
      <c r="L57" s="165" t="str">
        <f t="shared" si="21"/>
        <v>0.2</v>
      </c>
      <c r="M57" s="166" t="str">
        <f t="shared" ref="M57:P57" si="28">M56+M47+M45+M42</f>
        <v>3742</v>
      </c>
      <c r="N57" s="166" t="str">
        <f t="shared" si="28"/>
        <v>23978</v>
      </c>
      <c r="O57" s="166" t="str">
        <f t="shared" si="28"/>
        <v>515741</v>
      </c>
      <c r="P57" s="166" t="str">
        <f t="shared" si="28"/>
        <v>320746</v>
      </c>
      <c r="Q57" s="166" t="str">
        <f>'ACP_Agri_9(ii)'!M57+ACP_MSME_10!C57+'ACP_PS_11(i)'!C57+'ACP_PS_11(i)'!H57+'ACP_PS_11(i)'!M57+'ACP_PS_11(ii)'!C57+H57+M57</f>
        <v>8390454</v>
      </c>
      <c r="R57" s="166" t="str">
        <f>'ACP_Agri_9(ii)'!N57+ACP_MSME_10!D57+'ACP_PS_11(i)'!D57+'ACP_PS_11(i)'!I57+'ACP_PS_11(i)'!N57+'ACP_PS_11(ii)'!D57+I57+N57</f>
        <v>22344900</v>
      </c>
      <c r="S57" s="166" t="str">
        <f>'ACP_Agri_9(ii)'!O57+ACP_MSME_10!O57+'ACP_PS_11(i)'!E57+'ACP_PS_11(i)'!J57+'ACP_PS_11(i)'!O57+'ACP_PS_11(ii)'!E57+J57+O57</f>
        <v>6850137</v>
      </c>
      <c r="T57" s="166" t="str">
        <f>'ACP_Agri_9(ii)'!P57+ACP_MSME_10!P57+'ACP_PS_11(i)'!F57+'ACP_PS_11(i)'!K57+'ACP_PS_11(i)'!P57+'ACP_PS_11(ii)'!F57+K57+P57</f>
        <v>14256972</v>
      </c>
      <c r="U57" s="165" t="str">
        <f t="shared" si="3"/>
        <v>63.8</v>
      </c>
      <c r="V57" s="142"/>
      <c r="W57" s="142"/>
    </row>
    <row r="58" ht="13.5" customHeight="1">
      <c r="A58" s="106"/>
      <c r="B58" s="106"/>
      <c r="C58" s="93"/>
      <c r="D58" s="93"/>
      <c r="E58" s="93"/>
      <c r="F58" s="93"/>
      <c r="G58" s="92"/>
      <c r="H58" s="93"/>
      <c r="I58" s="93"/>
      <c r="J58" s="93"/>
      <c r="K58" s="96" t="s">
        <v>231</v>
      </c>
      <c r="L58" s="92"/>
      <c r="M58" s="96"/>
      <c r="N58" s="93"/>
      <c r="O58" s="93"/>
      <c r="P58" s="93"/>
      <c r="Q58" s="93"/>
      <c r="R58" s="93"/>
      <c r="S58" s="96"/>
      <c r="T58" s="96"/>
      <c r="U58" s="92"/>
      <c r="V58" s="141"/>
      <c r="W58" s="141"/>
    </row>
    <row r="59" ht="13.5" customHeight="1">
      <c r="A59" s="106"/>
      <c r="B59" s="106"/>
      <c r="C59" s="93"/>
      <c r="D59" s="93"/>
      <c r="E59" s="93"/>
      <c r="F59" s="93"/>
      <c r="G59" s="92"/>
      <c r="H59" s="93"/>
      <c r="I59" s="93"/>
      <c r="J59" s="93"/>
      <c r="K59" s="93"/>
      <c r="L59" s="92"/>
      <c r="M59" s="93"/>
      <c r="N59" s="93"/>
      <c r="O59" s="93"/>
      <c r="P59" s="93"/>
      <c r="Q59" s="93"/>
      <c r="R59" s="93"/>
      <c r="S59" s="96"/>
      <c r="T59" s="96"/>
      <c r="U59" s="92"/>
      <c r="V59" s="141"/>
      <c r="W59" s="141"/>
    </row>
    <row r="60" ht="13.5" customHeight="1">
      <c r="A60" s="106"/>
      <c r="B60" s="106"/>
      <c r="C60" s="93"/>
      <c r="D60" s="93"/>
      <c r="E60" s="93"/>
      <c r="F60" s="93"/>
      <c r="G60" s="92"/>
      <c r="H60" s="93"/>
      <c r="I60" s="93"/>
      <c r="J60" s="93"/>
      <c r="K60" s="93"/>
      <c r="L60" s="92"/>
      <c r="M60" s="93"/>
      <c r="N60" s="93"/>
      <c r="O60" s="93"/>
      <c r="P60" s="93"/>
      <c r="Q60" s="93"/>
      <c r="R60" s="93"/>
      <c r="S60" s="96"/>
      <c r="T60" s="96"/>
      <c r="U60" s="92"/>
      <c r="V60" s="141"/>
      <c r="W60" s="141"/>
    </row>
    <row r="61" ht="13.5" customHeight="1">
      <c r="A61" s="106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6"/>
      <c r="T61" s="96"/>
      <c r="U61" s="92"/>
      <c r="V61" s="141"/>
      <c r="W61" s="141"/>
    </row>
    <row r="62" ht="13.5" customHeight="1">
      <c r="A62" s="106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141"/>
      <c r="W62" s="141"/>
    </row>
    <row r="63" ht="13.5" customHeight="1">
      <c r="A63" s="106"/>
      <c r="B63" s="106"/>
      <c r="C63" s="93"/>
      <c r="D63" s="93"/>
      <c r="E63" s="93"/>
      <c r="F63" s="93"/>
      <c r="G63" s="92"/>
      <c r="H63" s="93"/>
      <c r="I63" s="93"/>
      <c r="J63" s="93"/>
      <c r="K63" s="93"/>
      <c r="L63" s="92"/>
      <c r="M63" s="93"/>
      <c r="N63" s="93"/>
      <c r="O63" s="93"/>
      <c r="P63" s="93"/>
      <c r="Q63" s="93"/>
      <c r="R63" s="93"/>
      <c r="S63" s="96"/>
      <c r="T63" s="96"/>
      <c r="U63" s="92"/>
      <c r="V63" s="141"/>
      <c r="W63" s="141"/>
    </row>
    <row r="64" ht="13.5" customHeight="1">
      <c r="A64" s="106"/>
      <c r="B64" s="106"/>
      <c r="C64" s="93"/>
      <c r="D64" s="93"/>
      <c r="E64" s="93"/>
      <c r="F64" s="93"/>
      <c r="G64" s="92"/>
      <c r="H64" s="93"/>
      <c r="I64" s="93"/>
      <c r="J64" s="93"/>
      <c r="K64" s="93"/>
      <c r="L64" s="92"/>
      <c r="M64" s="93"/>
      <c r="N64" s="93"/>
      <c r="O64" s="93"/>
      <c r="P64" s="93"/>
      <c r="Q64" s="93"/>
      <c r="R64" s="93"/>
      <c r="S64" s="96"/>
      <c r="T64" s="96"/>
      <c r="U64" s="92"/>
      <c r="V64" s="141"/>
      <c r="W64" s="141"/>
    </row>
    <row r="65" ht="13.5" customHeight="1">
      <c r="A65" s="106"/>
      <c r="B65" s="106"/>
      <c r="C65" s="93"/>
      <c r="D65" s="93"/>
      <c r="E65" s="93"/>
      <c r="F65" s="93"/>
      <c r="G65" s="92"/>
      <c r="H65" s="93"/>
      <c r="I65" s="93"/>
      <c r="J65" s="93"/>
      <c r="K65" s="93"/>
      <c r="L65" s="92"/>
      <c r="M65" s="93"/>
      <c r="N65" s="93"/>
      <c r="O65" s="93"/>
      <c r="P65" s="93"/>
      <c r="Q65" s="93"/>
      <c r="R65" s="93"/>
      <c r="S65" s="96"/>
      <c r="T65" s="96"/>
      <c r="U65" s="92"/>
      <c r="V65" s="141"/>
      <c r="W65" s="141"/>
    </row>
    <row r="66" ht="13.5" customHeight="1">
      <c r="A66" s="106"/>
      <c r="B66" s="106"/>
      <c r="C66" s="93"/>
      <c r="D66" s="93"/>
      <c r="E66" s="93"/>
      <c r="F66" s="93"/>
      <c r="G66" s="92"/>
      <c r="H66" s="93"/>
      <c r="I66" s="93"/>
      <c r="J66" s="93"/>
      <c r="K66" s="93"/>
      <c r="L66" s="92"/>
      <c r="M66" s="93"/>
      <c r="N66" s="93"/>
      <c r="O66" s="93"/>
      <c r="P66" s="93"/>
      <c r="Q66" s="93"/>
      <c r="R66" s="93"/>
      <c r="S66" s="96"/>
      <c r="T66" s="96"/>
      <c r="U66" s="92"/>
      <c r="V66" s="141"/>
      <c r="W66" s="141"/>
    </row>
    <row r="67" ht="13.5" customHeight="1">
      <c r="A67" s="106"/>
      <c r="B67" s="106"/>
      <c r="C67" s="93"/>
      <c r="D67" s="93"/>
      <c r="E67" s="93"/>
      <c r="F67" s="93"/>
      <c r="G67" s="92"/>
      <c r="H67" s="93"/>
      <c r="I67" s="93"/>
      <c r="J67" s="93"/>
      <c r="K67" s="93"/>
      <c r="L67" s="92"/>
      <c r="M67" s="93"/>
      <c r="N67" s="93"/>
      <c r="O67" s="93"/>
      <c r="P67" s="93"/>
      <c r="Q67" s="93"/>
      <c r="R67" s="93"/>
      <c r="S67" s="96"/>
      <c r="T67" s="96"/>
      <c r="U67" s="92"/>
      <c r="V67" s="141"/>
      <c r="W67" s="141"/>
    </row>
    <row r="68" ht="13.5" customHeight="1">
      <c r="A68" s="106"/>
      <c r="B68" s="106"/>
      <c r="C68" s="93"/>
      <c r="D68" s="93"/>
      <c r="E68" s="93"/>
      <c r="F68" s="93"/>
      <c r="G68" s="92"/>
      <c r="H68" s="93"/>
      <c r="I68" s="93"/>
      <c r="J68" s="93"/>
      <c r="K68" s="93"/>
      <c r="L68" s="92"/>
      <c r="M68" s="93"/>
      <c r="N68" s="93"/>
      <c r="O68" s="93"/>
      <c r="P68" s="93"/>
      <c r="Q68" s="93"/>
      <c r="R68" s="93"/>
      <c r="S68" s="96"/>
      <c r="T68" s="96"/>
      <c r="U68" s="92"/>
      <c r="V68" s="141"/>
      <c r="W68" s="141"/>
    </row>
    <row r="69" ht="13.5" customHeight="1">
      <c r="A69" s="106"/>
      <c r="B69" s="106"/>
      <c r="C69" s="93"/>
      <c r="D69" s="93"/>
      <c r="E69" s="93"/>
      <c r="F69" s="93"/>
      <c r="G69" s="92"/>
      <c r="H69" s="93"/>
      <c r="I69" s="93"/>
      <c r="J69" s="93"/>
      <c r="K69" s="93"/>
      <c r="L69" s="92"/>
      <c r="M69" s="93"/>
      <c r="N69" s="93"/>
      <c r="O69" s="93"/>
      <c r="P69" s="93"/>
      <c r="Q69" s="93"/>
      <c r="R69" s="93"/>
      <c r="S69" s="96"/>
      <c r="T69" s="96"/>
      <c r="U69" s="92"/>
      <c r="V69" s="141"/>
      <c r="W69" s="141"/>
    </row>
    <row r="70" ht="13.5" customHeight="1">
      <c r="A70" s="106"/>
      <c r="B70" s="106"/>
      <c r="C70" s="93"/>
      <c r="D70" s="93"/>
      <c r="E70" s="93"/>
      <c r="F70" s="93"/>
      <c r="G70" s="92"/>
      <c r="H70" s="93"/>
      <c r="I70" s="93"/>
      <c r="J70" s="93"/>
      <c r="K70" s="93"/>
      <c r="L70" s="92"/>
      <c r="M70" s="93"/>
      <c r="N70" s="93"/>
      <c r="O70" s="93"/>
      <c r="P70" s="93"/>
      <c r="Q70" s="93"/>
      <c r="R70" s="93"/>
      <c r="S70" s="96"/>
      <c r="T70" s="96"/>
      <c r="U70" s="92"/>
      <c r="V70" s="141"/>
      <c r="W70" s="141"/>
    </row>
    <row r="71" ht="13.5" customHeight="1">
      <c r="A71" s="106"/>
      <c r="B71" s="106"/>
      <c r="C71" s="93"/>
      <c r="D71" s="93"/>
      <c r="E71" s="93"/>
      <c r="F71" s="93"/>
      <c r="G71" s="92"/>
      <c r="H71" s="93"/>
      <c r="I71" s="93"/>
      <c r="J71" s="93"/>
      <c r="K71" s="93"/>
      <c r="L71" s="92"/>
      <c r="M71" s="93"/>
      <c r="N71" s="93"/>
      <c r="O71" s="93"/>
      <c r="P71" s="93"/>
      <c r="Q71" s="93"/>
      <c r="R71" s="93"/>
      <c r="S71" s="96"/>
      <c r="T71" s="96"/>
      <c r="U71" s="92"/>
      <c r="V71" s="141"/>
      <c r="W71" s="141"/>
    </row>
    <row r="72" ht="13.5" customHeight="1">
      <c r="A72" s="106"/>
      <c r="B72" s="106"/>
      <c r="C72" s="93"/>
      <c r="D72" s="93"/>
      <c r="E72" s="93"/>
      <c r="F72" s="93"/>
      <c r="G72" s="92"/>
      <c r="H72" s="93"/>
      <c r="I72" s="93"/>
      <c r="J72" s="93"/>
      <c r="K72" s="93"/>
      <c r="L72" s="92"/>
      <c r="M72" s="93"/>
      <c r="N72" s="93"/>
      <c r="O72" s="93"/>
      <c r="P72" s="93"/>
      <c r="Q72" s="93"/>
      <c r="R72" s="93"/>
      <c r="S72" s="96"/>
      <c r="T72" s="96"/>
      <c r="U72" s="92"/>
      <c r="V72" s="141"/>
      <c r="W72" s="141"/>
    </row>
    <row r="73" ht="13.5" customHeight="1">
      <c r="A73" s="106"/>
      <c r="B73" s="106"/>
      <c r="C73" s="93"/>
      <c r="D73" s="93"/>
      <c r="E73" s="93"/>
      <c r="F73" s="93"/>
      <c r="G73" s="92"/>
      <c r="H73" s="93"/>
      <c r="I73" s="93"/>
      <c r="J73" s="93"/>
      <c r="K73" s="93"/>
      <c r="L73" s="92"/>
      <c r="M73" s="93"/>
      <c r="N73" s="93"/>
      <c r="O73" s="93"/>
      <c r="P73" s="93"/>
      <c r="Q73" s="93"/>
      <c r="R73" s="93"/>
      <c r="S73" s="96"/>
      <c r="T73" s="96"/>
      <c r="U73" s="92"/>
      <c r="V73" s="141"/>
      <c r="W73" s="141"/>
    </row>
    <row r="74" ht="13.5" customHeight="1">
      <c r="A74" s="106"/>
      <c r="B74" s="106"/>
      <c r="C74" s="93"/>
      <c r="D74" s="93"/>
      <c r="E74" s="93"/>
      <c r="F74" s="93"/>
      <c r="G74" s="92"/>
      <c r="H74" s="93"/>
      <c r="I74" s="93"/>
      <c r="J74" s="93"/>
      <c r="K74" s="93"/>
      <c r="L74" s="92"/>
      <c r="M74" s="93"/>
      <c r="N74" s="93"/>
      <c r="O74" s="93"/>
      <c r="P74" s="93"/>
      <c r="Q74" s="93"/>
      <c r="R74" s="93"/>
      <c r="S74" s="96"/>
      <c r="T74" s="96"/>
      <c r="U74" s="92"/>
      <c r="V74" s="141"/>
      <c r="W74" s="141"/>
    </row>
    <row r="75" ht="13.5" customHeight="1">
      <c r="A75" s="106"/>
      <c r="B75" s="106"/>
      <c r="C75" s="93"/>
      <c r="D75" s="93"/>
      <c r="E75" s="93"/>
      <c r="F75" s="93"/>
      <c r="G75" s="92"/>
      <c r="H75" s="93"/>
      <c r="I75" s="93"/>
      <c r="J75" s="93"/>
      <c r="K75" s="93"/>
      <c r="L75" s="92"/>
      <c r="M75" s="93"/>
      <c r="N75" s="93"/>
      <c r="O75" s="93"/>
      <c r="P75" s="93"/>
      <c r="Q75" s="93"/>
      <c r="R75" s="93"/>
      <c r="S75" s="96"/>
      <c r="T75" s="96"/>
      <c r="U75" s="92"/>
      <c r="V75" s="141"/>
      <c r="W75" s="141"/>
    </row>
    <row r="76" ht="13.5" customHeight="1">
      <c r="A76" s="106"/>
      <c r="B76" s="106"/>
      <c r="C76" s="93"/>
      <c r="D76" s="93"/>
      <c r="E76" s="93"/>
      <c r="F76" s="93"/>
      <c r="G76" s="92"/>
      <c r="H76" s="93"/>
      <c r="I76" s="93"/>
      <c r="J76" s="93"/>
      <c r="K76" s="93"/>
      <c r="L76" s="92"/>
      <c r="M76" s="93"/>
      <c r="N76" s="93"/>
      <c r="O76" s="93"/>
      <c r="P76" s="93"/>
      <c r="Q76" s="93"/>
      <c r="R76" s="93"/>
      <c r="S76" s="96"/>
      <c r="T76" s="96"/>
      <c r="U76" s="92"/>
      <c r="V76" s="141"/>
      <c r="W76" s="141"/>
    </row>
    <row r="77" ht="13.5" customHeight="1">
      <c r="A77" s="106"/>
      <c r="B77" s="106"/>
      <c r="C77" s="93"/>
      <c r="D77" s="93"/>
      <c r="E77" s="93"/>
      <c r="F77" s="93"/>
      <c r="G77" s="92"/>
      <c r="H77" s="93"/>
      <c r="I77" s="93"/>
      <c r="J77" s="93"/>
      <c r="K77" s="93"/>
      <c r="L77" s="92"/>
      <c r="M77" s="93"/>
      <c r="N77" s="93"/>
      <c r="O77" s="93"/>
      <c r="P77" s="93"/>
      <c r="Q77" s="93"/>
      <c r="R77" s="93"/>
      <c r="S77" s="96"/>
      <c r="T77" s="96"/>
      <c r="U77" s="92"/>
      <c r="V77" s="141"/>
      <c r="W77" s="141"/>
    </row>
    <row r="78" ht="13.5" customHeight="1">
      <c r="A78" s="106"/>
      <c r="B78" s="106"/>
      <c r="C78" s="93"/>
      <c r="D78" s="93"/>
      <c r="E78" s="93"/>
      <c r="F78" s="93"/>
      <c r="G78" s="92"/>
      <c r="H78" s="93"/>
      <c r="I78" s="93"/>
      <c r="J78" s="93"/>
      <c r="K78" s="93"/>
      <c r="L78" s="92"/>
      <c r="M78" s="93"/>
      <c r="N78" s="93"/>
      <c r="O78" s="93"/>
      <c r="P78" s="93"/>
      <c r="Q78" s="93"/>
      <c r="R78" s="93"/>
      <c r="S78" s="96"/>
      <c r="T78" s="96"/>
      <c r="U78" s="92"/>
      <c r="V78" s="141"/>
      <c r="W78" s="141"/>
    </row>
    <row r="79" ht="13.5" customHeight="1">
      <c r="A79" s="106"/>
      <c r="B79" s="106"/>
      <c r="C79" s="93"/>
      <c r="D79" s="93"/>
      <c r="E79" s="93"/>
      <c r="F79" s="93"/>
      <c r="G79" s="92"/>
      <c r="H79" s="93"/>
      <c r="I79" s="93"/>
      <c r="J79" s="93"/>
      <c r="K79" s="93"/>
      <c r="L79" s="92"/>
      <c r="M79" s="93"/>
      <c r="N79" s="93"/>
      <c r="O79" s="93"/>
      <c r="P79" s="93"/>
      <c r="Q79" s="93"/>
      <c r="R79" s="93"/>
      <c r="S79" s="96"/>
      <c r="T79" s="96"/>
      <c r="U79" s="92"/>
      <c r="V79" s="141"/>
      <c r="W79" s="141"/>
    </row>
    <row r="80" ht="13.5" customHeight="1">
      <c r="A80" s="106"/>
      <c r="B80" s="106"/>
      <c r="C80" s="93"/>
      <c r="D80" s="93"/>
      <c r="E80" s="93"/>
      <c r="F80" s="93"/>
      <c r="G80" s="92"/>
      <c r="H80" s="93"/>
      <c r="I80" s="93"/>
      <c r="J80" s="93"/>
      <c r="K80" s="93"/>
      <c r="L80" s="92"/>
      <c r="M80" s="93"/>
      <c r="N80" s="93"/>
      <c r="O80" s="93"/>
      <c r="P80" s="93"/>
      <c r="Q80" s="93"/>
      <c r="R80" s="93"/>
      <c r="S80" s="96"/>
      <c r="T80" s="96"/>
      <c r="U80" s="92"/>
      <c r="V80" s="141"/>
      <c r="W80" s="141"/>
    </row>
    <row r="81" ht="13.5" customHeight="1">
      <c r="A81" s="106"/>
      <c r="B81" s="106"/>
      <c r="C81" s="93"/>
      <c r="D81" s="93"/>
      <c r="E81" s="93"/>
      <c r="F81" s="93"/>
      <c r="G81" s="92"/>
      <c r="H81" s="93"/>
      <c r="I81" s="93"/>
      <c r="J81" s="93"/>
      <c r="K81" s="93"/>
      <c r="L81" s="92"/>
      <c r="M81" s="93"/>
      <c r="N81" s="93"/>
      <c r="O81" s="93"/>
      <c r="P81" s="93"/>
      <c r="Q81" s="93"/>
      <c r="R81" s="93"/>
      <c r="S81" s="96"/>
      <c r="T81" s="96"/>
      <c r="U81" s="92"/>
      <c r="V81" s="141"/>
      <c r="W81" s="141"/>
    </row>
    <row r="82" ht="13.5" customHeight="1">
      <c r="A82" s="106"/>
      <c r="B82" s="106"/>
      <c r="C82" s="93"/>
      <c r="D82" s="93"/>
      <c r="E82" s="93"/>
      <c r="F82" s="93"/>
      <c r="G82" s="92"/>
      <c r="H82" s="93"/>
      <c r="I82" s="93"/>
      <c r="J82" s="93"/>
      <c r="K82" s="93"/>
      <c r="L82" s="92"/>
      <c r="M82" s="93"/>
      <c r="N82" s="93"/>
      <c r="O82" s="93"/>
      <c r="P82" s="93"/>
      <c r="Q82" s="93"/>
      <c r="R82" s="93"/>
      <c r="S82" s="96"/>
      <c r="T82" s="96"/>
      <c r="U82" s="92"/>
      <c r="V82" s="141"/>
      <c r="W82" s="141"/>
    </row>
    <row r="83" ht="13.5" customHeight="1">
      <c r="A83" s="106"/>
      <c r="B83" s="106"/>
      <c r="C83" s="93"/>
      <c r="D83" s="93"/>
      <c r="E83" s="93"/>
      <c r="F83" s="93"/>
      <c r="G83" s="92"/>
      <c r="H83" s="93"/>
      <c r="I83" s="93"/>
      <c r="J83" s="93"/>
      <c r="K83" s="93"/>
      <c r="L83" s="92"/>
      <c r="M83" s="93"/>
      <c r="N83" s="93"/>
      <c r="O83" s="93"/>
      <c r="P83" s="93"/>
      <c r="Q83" s="93"/>
      <c r="R83" s="93"/>
      <c r="S83" s="96"/>
      <c r="T83" s="96"/>
      <c r="U83" s="92"/>
      <c r="V83" s="141"/>
      <c r="W83" s="141"/>
    </row>
    <row r="84" ht="13.5" customHeight="1">
      <c r="A84" s="106"/>
      <c r="B84" s="106"/>
      <c r="C84" s="93"/>
      <c r="D84" s="93"/>
      <c r="E84" s="93"/>
      <c r="F84" s="93"/>
      <c r="G84" s="92"/>
      <c r="H84" s="93"/>
      <c r="I84" s="93"/>
      <c r="J84" s="93"/>
      <c r="K84" s="93"/>
      <c r="L84" s="92"/>
      <c r="M84" s="93"/>
      <c r="N84" s="93"/>
      <c r="O84" s="93"/>
      <c r="P84" s="93"/>
      <c r="Q84" s="93"/>
      <c r="R84" s="93"/>
      <c r="S84" s="96"/>
      <c r="T84" s="96"/>
      <c r="U84" s="92"/>
      <c r="V84" s="141"/>
      <c r="W84" s="141"/>
    </row>
    <row r="85" ht="13.5" customHeight="1">
      <c r="A85" s="106"/>
      <c r="B85" s="106"/>
      <c r="C85" s="93"/>
      <c r="D85" s="93"/>
      <c r="E85" s="93"/>
      <c r="F85" s="93"/>
      <c r="G85" s="92"/>
      <c r="H85" s="93"/>
      <c r="I85" s="93"/>
      <c r="J85" s="93"/>
      <c r="K85" s="93"/>
      <c r="L85" s="92"/>
      <c r="M85" s="93"/>
      <c r="N85" s="93"/>
      <c r="O85" s="93"/>
      <c r="P85" s="93"/>
      <c r="Q85" s="93"/>
      <c r="R85" s="93"/>
      <c r="S85" s="96"/>
      <c r="T85" s="96"/>
      <c r="U85" s="92"/>
      <c r="V85" s="141"/>
      <c r="W85" s="141"/>
    </row>
    <row r="86" ht="13.5" customHeight="1">
      <c r="A86" s="106"/>
      <c r="B86" s="106"/>
      <c r="C86" s="93"/>
      <c r="D86" s="93"/>
      <c r="E86" s="93"/>
      <c r="F86" s="93"/>
      <c r="G86" s="92"/>
      <c r="H86" s="93"/>
      <c r="I86" s="93"/>
      <c r="J86" s="93"/>
      <c r="K86" s="93"/>
      <c r="L86" s="92"/>
      <c r="M86" s="93"/>
      <c r="N86" s="93"/>
      <c r="O86" s="93"/>
      <c r="P86" s="93"/>
      <c r="Q86" s="93"/>
      <c r="R86" s="93"/>
      <c r="S86" s="96"/>
      <c r="T86" s="96"/>
      <c r="U86" s="92"/>
      <c r="V86" s="141"/>
      <c r="W86" s="141"/>
    </row>
    <row r="87" ht="13.5" customHeight="1">
      <c r="A87" s="106"/>
      <c r="B87" s="106"/>
      <c r="C87" s="93"/>
      <c r="D87" s="93"/>
      <c r="E87" s="93"/>
      <c r="F87" s="93"/>
      <c r="G87" s="92"/>
      <c r="H87" s="93"/>
      <c r="I87" s="93"/>
      <c r="J87" s="93"/>
      <c r="K87" s="93"/>
      <c r="L87" s="92"/>
      <c r="M87" s="93"/>
      <c r="N87" s="93"/>
      <c r="O87" s="93"/>
      <c r="P87" s="93"/>
      <c r="Q87" s="93"/>
      <c r="R87" s="93"/>
      <c r="S87" s="96"/>
      <c r="T87" s="96"/>
      <c r="U87" s="92"/>
      <c r="V87" s="141"/>
      <c r="W87" s="141"/>
    </row>
    <row r="88" ht="13.5" customHeight="1">
      <c r="A88" s="106"/>
      <c r="B88" s="106"/>
      <c r="C88" s="93"/>
      <c r="D88" s="93"/>
      <c r="E88" s="93"/>
      <c r="F88" s="93"/>
      <c r="G88" s="92"/>
      <c r="H88" s="93"/>
      <c r="I88" s="93"/>
      <c r="J88" s="93"/>
      <c r="K88" s="93"/>
      <c r="L88" s="92"/>
      <c r="M88" s="93"/>
      <c r="N88" s="93"/>
      <c r="O88" s="93"/>
      <c r="P88" s="93"/>
      <c r="Q88" s="93"/>
      <c r="R88" s="93"/>
      <c r="S88" s="96"/>
      <c r="T88" s="96"/>
      <c r="U88" s="92"/>
      <c r="V88" s="141"/>
      <c r="W88" s="141"/>
    </row>
    <row r="89" ht="13.5" customHeight="1">
      <c r="A89" s="106"/>
      <c r="B89" s="106"/>
      <c r="C89" s="93"/>
      <c r="D89" s="93"/>
      <c r="E89" s="93"/>
      <c r="F89" s="93"/>
      <c r="G89" s="92"/>
      <c r="H89" s="93"/>
      <c r="I89" s="93"/>
      <c r="J89" s="93"/>
      <c r="K89" s="93"/>
      <c r="L89" s="92"/>
      <c r="M89" s="93"/>
      <c r="N89" s="93"/>
      <c r="O89" s="93"/>
      <c r="P89" s="93"/>
      <c r="Q89" s="93"/>
      <c r="R89" s="93"/>
      <c r="S89" s="96"/>
      <c r="T89" s="96"/>
      <c r="U89" s="92"/>
      <c r="V89" s="141"/>
      <c r="W89" s="141"/>
    </row>
    <row r="90" ht="13.5" customHeight="1">
      <c r="A90" s="106"/>
      <c r="B90" s="106"/>
      <c r="C90" s="93"/>
      <c r="D90" s="93"/>
      <c r="E90" s="93"/>
      <c r="F90" s="93"/>
      <c r="G90" s="92"/>
      <c r="H90" s="93"/>
      <c r="I90" s="93"/>
      <c r="J90" s="93"/>
      <c r="K90" s="93"/>
      <c r="L90" s="92"/>
      <c r="M90" s="93"/>
      <c r="N90" s="93"/>
      <c r="O90" s="93"/>
      <c r="P90" s="93"/>
      <c r="Q90" s="93"/>
      <c r="R90" s="93"/>
      <c r="S90" s="96"/>
      <c r="T90" s="96"/>
      <c r="U90" s="92"/>
      <c r="V90" s="141"/>
      <c r="W90" s="141"/>
    </row>
    <row r="91" ht="13.5" customHeight="1">
      <c r="A91" s="106"/>
      <c r="B91" s="106"/>
      <c r="C91" s="93"/>
      <c r="D91" s="93"/>
      <c r="E91" s="93"/>
      <c r="F91" s="93"/>
      <c r="G91" s="92"/>
      <c r="H91" s="93"/>
      <c r="I91" s="93"/>
      <c r="J91" s="93"/>
      <c r="K91" s="93"/>
      <c r="L91" s="92"/>
      <c r="M91" s="93"/>
      <c r="N91" s="93"/>
      <c r="O91" s="93"/>
      <c r="P91" s="93"/>
      <c r="Q91" s="93"/>
      <c r="R91" s="93"/>
      <c r="S91" s="96"/>
      <c r="T91" s="96"/>
      <c r="U91" s="92"/>
      <c r="V91" s="141"/>
      <c r="W91" s="141"/>
    </row>
    <row r="92" ht="13.5" customHeight="1">
      <c r="A92" s="106"/>
      <c r="B92" s="106"/>
      <c r="C92" s="93"/>
      <c r="D92" s="93"/>
      <c r="E92" s="93"/>
      <c r="F92" s="93"/>
      <c r="G92" s="92"/>
      <c r="H92" s="93"/>
      <c r="I92" s="93"/>
      <c r="J92" s="93"/>
      <c r="K92" s="93"/>
      <c r="L92" s="92"/>
      <c r="M92" s="93"/>
      <c r="N92" s="93"/>
      <c r="O92" s="93"/>
      <c r="P92" s="93"/>
      <c r="Q92" s="93"/>
      <c r="R92" s="93"/>
      <c r="S92" s="96"/>
      <c r="T92" s="96"/>
      <c r="U92" s="92"/>
      <c r="V92" s="141"/>
      <c r="W92" s="141"/>
    </row>
    <row r="93" ht="13.5" customHeight="1">
      <c r="A93" s="106"/>
      <c r="B93" s="106"/>
      <c r="C93" s="93"/>
      <c r="D93" s="93"/>
      <c r="E93" s="93"/>
      <c r="F93" s="93"/>
      <c r="G93" s="92"/>
      <c r="H93" s="93"/>
      <c r="I93" s="93"/>
      <c r="J93" s="93"/>
      <c r="K93" s="93"/>
      <c r="L93" s="92"/>
      <c r="M93" s="93"/>
      <c r="N93" s="93"/>
      <c r="O93" s="93"/>
      <c r="P93" s="93"/>
      <c r="Q93" s="93"/>
      <c r="R93" s="93"/>
      <c r="S93" s="96"/>
      <c r="T93" s="96"/>
      <c r="U93" s="92"/>
      <c r="V93" s="141"/>
      <c r="W93" s="141"/>
    </row>
    <row r="94" ht="13.5" customHeight="1">
      <c r="A94" s="106"/>
      <c r="B94" s="106"/>
      <c r="C94" s="93"/>
      <c r="D94" s="93"/>
      <c r="E94" s="93"/>
      <c r="F94" s="93"/>
      <c r="G94" s="92"/>
      <c r="H94" s="93"/>
      <c r="I94" s="93"/>
      <c r="J94" s="93"/>
      <c r="K94" s="93"/>
      <c r="L94" s="92"/>
      <c r="M94" s="93"/>
      <c r="N94" s="93"/>
      <c r="O94" s="93"/>
      <c r="P94" s="93"/>
      <c r="Q94" s="93"/>
      <c r="R94" s="93"/>
      <c r="S94" s="96"/>
      <c r="T94" s="96"/>
      <c r="U94" s="92"/>
      <c r="V94" s="141"/>
      <c r="W94" s="141"/>
    </row>
    <row r="95" ht="13.5" customHeight="1">
      <c r="A95" s="106"/>
      <c r="B95" s="106"/>
      <c r="C95" s="93"/>
      <c r="D95" s="93"/>
      <c r="E95" s="93"/>
      <c r="F95" s="93"/>
      <c r="G95" s="92"/>
      <c r="H95" s="93"/>
      <c r="I95" s="93"/>
      <c r="J95" s="93"/>
      <c r="K95" s="93"/>
      <c r="L95" s="92"/>
      <c r="M95" s="93"/>
      <c r="N95" s="93"/>
      <c r="O95" s="93"/>
      <c r="P95" s="93"/>
      <c r="Q95" s="93"/>
      <c r="R95" s="93"/>
      <c r="S95" s="96"/>
      <c r="T95" s="96"/>
      <c r="U95" s="92"/>
      <c r="V95" s="141"/>
      <c r="W95" s="141"/>
    </row>
    <row r="96" ht="13.5" customHeight="1">
      <c r="A96" s="106"/>
      <c r="B96" s="106"/>
      <c r="C96" s="93"/>
      <c r="D96" s="93"/>
      <c r="E96" s="93"/>
      <c r="F96" s="93"/>
      <c r="G96" s="92"/>
      <c r="H96" s="93"/>
      <c r="I96" s="93"/>
      <c r="J96" s="93"/>
      <c r="K96" s="93"/>
      <c r="L96" s="92"/>
      <c r="M96" s="93"/>
      <c r="N96" s="93"/>
      <c r="O96" s="93"/>
      <c r="P96" s="93"/>
      <c r="Q96" s="93"/>
      <c r="R96" s="93"/>
      <c r="S96" s="96"/>
      <c r="T96" s="96"/>
      <c r="U96" s="92"/>
      <c r="V96" s="141"/>
      <c r="W96" s="141"/>
    </row>
    <row r="97" ht="13.5" customHeight="1">
      <c r="A97" s="106"/>
      <c r="B97" s="106"/>
      <c r="C97" s="93"/>
      <c r="D97" s="93"/>
      <c r="E97" s="93"/>
      <c r="F97" s="93"/>
      <c r="G97" s="92"/>
      <c r="H97" s="93"/>
      <c r="I97" s="93"/>
      <c r="J97" s="93"/>
      <c r="K97" s="93"/>
      <c r="L97" s="92"/>
      <c r="M97" s="93"/>
      <c r="N97" s="93"/>
      <c r="O97" s="93"/>
      <c r="P97" s="93"/>
      <c r="Q97" s="93"/>
      <c r="R97" s="93"/>
      <c r="S97" s="96"/>
      <c r="T97" s="96"/>
      <c r="U97" s="92"/>
      <c r="V97" s="141"/>
      <c r="W97" s="141"/>
    </row>
    <row r="98" ht="13.5" customHeight="1">
      <c r="A98" s="106"/>
      <c r="B98" s="106"/>
      <c r="C98" s="93"/>
      <c r="D98" s="93"/>
      <c r="E98" s="93"/>
      <c r="F98" s="93"/>
      <c r="G98" s="92"/>
      <c r="H98" s="93"/>
      <c r="I98" s="93"/>
      <c r="J98" s="93"/>
      <c r="K98" s="93"/>
      <c r="L98" s="92"/>
      <c r="M98" s="93"/>
      <c r="N98" s="93"/>
      <c r="O98" s="93"/>
      <c r="P98" s="93"/>
      <c r="Q98" s="93"/>
      <c r="R98" s="93"/>
      <c r="S98" s="96"/>
      <c r="T98" s="96"/>
      <c r="U98" s="92"/>
      <c r="V98" s="141"/>
      <c r="W98" s="141"/>
    </row>
    <row r="99" ht="13.5" customHeight="1">
      <c r="A99" s="106"/>
      <c r="B99" s="106"/>
      <c r="C99" s="93"/>
      <c r="D99" s="93"/>
      <c r="E99" s="93"/>
      <c r="F99" s="93"/>
      <c r="G99" s="92"/>
      <c r="H99" s="93"/>
      <c r="I99" s="93"/>
      <c r="J99" s="93"/>
      <c r="K99" s="93"/>
      <c r="L99" s="92"/>
      <c r="M99" s="93"/>
      <c r="N99" s="93"/>
      <c r="O99" s="93"/>
      <c r="P99" s="93"/>
      <c r="Q99" s="93"/>
      <c r="R99" s="93"/>
      <c r="S99" s="96"/>
      <c r="T99" s="96"/>
      <c r="U99" s="92"/>
      <c r="V99" s="141"/>
      <c r="W99" s="141"/>
    </row>
    <row r="100" ht="13.5" customHeight="1">
      <c r="A100" s="106"/>
      <c r="B100" s="106"/>
      <c r="C100" s="93"/>
      <c r="D100" s="93"/>
      <c r="E100" s="93"/>
      <c r="F100" s="93"/>
      <c r="G100" s="92"/>
      <c r="H100" s="93"/>
      <c r="I100" s="93"/>
      <c r="J100" s="93"/>
      <c r="K100" s="93"/>
      <c r="L100" s="92"/>
      <c r="M100" s="93"/>
      <c r="N100" s="93"/>
      <c r="O100" s="93"/>
      <c r="P100" s="93"/>
      <c r="Q100" s="93"/>
      <c r="R100" s="93"/>
      <c r="S100" s="96"/>
      <c r="T100" s="96"/>
      <c r="U100" s="92"/>
      <c r="V100" s="141"/>
      <c r="W100" s="141"/>
    </row>
  </sheetData>
  <autoFilter ref="$S$5:$T$56"/>
  <mergeCells count="18">
    <mergeCell ref="A3:A5"/>
    <mergeCell ref="B3:B5"/>
    <mergeCell ref="S4:T4"/>
    <mergeCell ref="Q4:R4"/>
    <mergeCell ref="M3:P3"/>
    <mergeCell ref="C3:F3"/>
    <mergeCell ref="H3:K3"/>
    <mergeCell ref="C4:D4"/>
    <mergeCell ref="E4:F4"/>
    <mergeCell ref="J4:K4"/>
    <mergeCell ref="H4:I4"/>
    <mergeCell ref="Q3:T3"/>
    <mergeCell ref="M4:N4"/>
    <mergeCell ref="O4:P4"/>
    <mergeCell ref="U3:U5"/>
    <mergeCell ref="A1:T1"/>
    <mergeCell ref="L3:L5"/>
    <mergeCell ref="G3:G5"/>
  </mergeCells>
  <conditionalFormatting sqref="V1:W100">
    <cfRule type="cellIs" dxfId="3" priority="1" operator="greaterThan">
      <formula>100</formula>
    </cfRule>
  </conditionalFormatting>
  <printOptions/>
  <pageMargins bottom="0.25" footer="0.0" header="0.0" left="1.0" right="0.2" top="0.25"/>
  <pageSetup paperSize="9" scale="7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23.14"/>
    <col customWidth="1" min="3" max="3" width="9.57"/>
    <col customWidth="1" min="4" max="4" width="9.86"/>
    <col customWidth="1" min="5" max="5" width="7.0"/>
    <col customWidth="1" min="6" max="6" width="7.57"/>
    <col customWidth="1" min="7" max="7" width="6.14"/>
    <col customWidth="1" min="8" max="8" width="7.71"/>
    <col customWidth="1" min="9" max="9" width="7.43"/>
    <col customWidth="1" min="10" max="10" width="8.86"/>
    <col customWidth="1" min="11" max="11" width="8.0"/>
    <col customWidth="1" min="12" max="12" width="8.86"/>
    <col customWidth="1" min="13" max="13" width="8.71"/>
    <col customWidth="1" min="14" max="14" width="9.0"/>
    <col customWidth="1" min="15" max="15" width="8.86"/>
    <col customWidth="1" min="16" max="17" width="9.0"/>
  </cols>
  <sheetData>
    <row r="1" ht="13.5" customHeight="1">
      <c r="A1" s="9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3.5" customHeight="1">
      <c r="A2" s="106"/>
      <c r="B2" s="95" t="s">
        <v>147</v>
      </c>
      <c r="C2" s="93"/>
      <c r="D2" s="93"/>
      <c r="E2" s="93"/>
      <c r="F2" s="93"/>
      <c r="G2" s="96"/>
      <c r="H2" s="96"/>
      <c r="I2" s="93"/>
      <c r="J2" s="93"/>
      <c r="K2" s="93"/>
      <c r="L2" s="93"/>
      <c r="M2" s="93"/>
      <c r="N2" s="93" t="s">
        <v>233</v>
      </c>
      <c r="O2" s="96"/>
      <c r="P2" s="96"/>
      <c r="Q2" s="93"/>
    </row>
    <row r="3" ht="15.0" customHeight="1">
      <c r="A3" s="108" t="s">
        <v>234</v>
      </c>
      <c r="B3" s="108" t="s">
        <v>235</v>
      </c>
      <c r="C3" s="168" t="s">
        <v>236</v>
      </c>
      <c r="D3" s="33"/>
      <c r="E3" s="119" t="s">
        <v>198</v>
      </c>
      <c r="F3" s="120"/>
      <c r="G3" s="119" t="s">
        <v>177</v>
      </c>
      <c r="H3" s="120"/>
      <c r="I3" s="119" t="s">
        <v>178</v>
      </c>
      <c r="J3" s="120"/>
      <c r="K3" s="119" t="s">
        <v>199</v>
      </c>
      <c r="L3" s="120"/>
      <c r="M3" s="119" t="s">
        <v>181</v>
      </c>
      <c r="N3" s="120"/>
      <c r="O3" s="119" t="s">
        <v>200</v>
      </c>
      <c r="P3" s="120"/>
      <c r="Q3" s="109" t="s">
        <v>237</v>
      </c>
    </row>
    <row r="4" ht="15.0" customHeight="1">
      <c r="A4" s="99"/>
      <c r="B4" s="99"/>
      <c r="C4" s="108" t="s">
        <v>158</v>
      </c>
      <c r="D4" s="108" t="s">
        <v>159</v>
      </c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99"/>
    </row>
    <row r="5" ht="15.0" customHeight="1">
      <c r="A5" s="62"/>
      <c r="B5" s="62"/>
      <c r="C5" s="62"/>
      <c r="D5" s="62"/>
      <c r="E5" s="63" t="s">
        <v>158</v>
      </c>
      <c r="F5" s="63" t="s">
        <v>159</v>
      </c>
      <c r="G5" s="63" t="s">
        <v>158</v>
      </c>
      <c r="H5" s="63" t="s">
        <v>159</v>
      </c>
      <c r="I5" s="63" t="s">
        <v>158</v>
      </c>
      <c r="J5" s="63" t="s">
        <v>159</v>
      </c>
      <c r="K5" s="63" t="s">
        <v>158</v>
      </c>
      <c r="L5" s="63" t="s">
        <v>159</v>
      </c>
      <c r="M5" s="63" t="s">
        <v>158</v>
      </c>
      <c r="N5" s="63" t="s">
        <v>159</v>
      </c>
      <c r="O5" s="63" t="s">
        <v>158</v>
      </c>
      <c r="P5" s="63" t="s">
        <v>159</v>
      </c>
      <c r="Q5" s="62"/>
    </row>
    <row r="6" ht="12.75" customHeight="1">
      <c r="A6" s="110">
        <v>1.0</v>
      </c>
      <c r="B6" s="65" t="s">
        <v>10</v>
      </c>
      <c r="C6" s="40">
        <v>7566.0</v>
      </c>
      <c r="D6" s="40">
        <v>124619.0</v>
      </c>
      <c r="E6" s="40">
        <v>8.0</v>
      </c>
      <c r="F6" s="40">
        <v>1631.71</v>
      </c>
      <c r="G6" s="40">
        <v>288.0</v>
      </c>
      <c r="H6" s="40">
        <v>3207.8599999999997</v>
      </c>
      <c r="I6" s="40">
        <v>1620.0</v>
      </c>
      <c r="J6" s="40">
        <v>30220.169999999987</v>
      </c>
      <c r="K6" s="40">
        <v>22460.0</v>
      </c>
      <c r="L6" s="40">
        <v>44786.549999999996</v>
      </c>
      <c r="M6" s="40">
        <v>8789.0</v>
      </c>
      <c r="N6" s="40">
        <v>190134.17000000007</v>
      </c>
      <c r="O6" s="65" t="str">
        <f t="shared" ref="O6:P6" si="1">E6+G6+I6+K6+M6</f>
        <v>33165</v>
      </c>
      <c r="P6" s="65" t="str">
        <f t="shared" si="1"/>
        <v>269980</v>
      </c>
      <c r="Q6" s="65" t="str">
        <f t="shared" ref="Q6:Q57" si="3">P6*100/D6</f>
        <v>217</v>
      </c>
    </row>
    <row r="7" ht="12.75" customHeight="1">
      <c r="A7" s="110">
        <v>2.0</v>
      </c>
      <c r="B7" s="65" t="s">
        <v>11</v>
      </c>
      <c r="C7" s="40">
        <v>8158.0</v>
      </c>
      <c r="D7" s="40">
        <v>141075.0</v>
      </c>
      <c r="E7" s="40">
        <v>0.0</v>
      </c>
      <c r="F7" s="40">
        <v>0.0</v>
      </c>
      <c r="G7" s="40">
        <v>49.0</v>
      </c>
      <c r="H7" s="40">
        <v>550.74</v>
      </c>
      <c r="I7" s="40">
        <v>877.0</v>
      </c>
      <c r="J7" s="40">
        <v>26685.409999999993</v>
      </c>
      <c r="K7" s="40">
        <v>6498.0</v>
      </c>
      <c r="L7" s="40">
        <v>30368.949999999986</v>
      </c>
      <c r="M7" s="157">
        <v>19517.0</v>
      </c>
      <c r="N7" s="40">
        <v>767592.9499999998</v>
      </c>
      <c r="O7" s="65" t="str">
        <f t="shared" ref="O7:P7" si="2">E7+G7+I7+K7+M7</f>
        <v>26941</v>
      </c>
      <c r="P7" s="65" t="str">
        <f t="shared" si="2"/>
        <v>825198</v>
      </c>
      <c r="Q7" s="65" t="str">
        <f t="shared" si="3"/>
        <v>585</v>
      </c>
    </row>
    <row r="8" ht="12.75" customHeight="1">
      <c r="A8" s="110">
        <v>3.0</v>
      </c>
      <c r="B8" s="65" t="s">
        <v>12</v>
      </c>
      <c r="C8" s="40">
        <v>4272.0</v>
      </c>
      <c r="D8" s="40">
        <v>72645.0</v>
      </c>
      <c r="E8" s="40">
        <v>0.0</v>
      </c>
      <c r="F8" s="40">
        <v>0.0</v>
      </c>
      <c r="G8" s="40">
        <v>178.0</v>
      </c>
      <c r="H8" s="40">
        <v>928.5899999999999</v>
      </c>
      <c r="I8" s="40">
        <v>1035.0</v>
      </c>
      <c r="J8" s="40">
        <v>12978.5</v>
      </c>
      <c r="K8" s="40">
        <v>467.0</v>
      </c>
      <c r="L8" s="40">
        <v>2528.6199999999994</v>
      </c>
      <c r="M8" s="40">
        <v>8948.0</v>
      </c>
      <c r="N8" s="40">
        <v>382991.83</v>
      </c>
      <c r="O8" s="65" t="str">
        <f t="shared" ref="O8:P8" si="4">E8+G8+I8+K8+M8</f>
        <v>10628</v>
      </c>
      <c r="P8" s="65" t="str">
        <f t="shared" si="4"/>
        <v>399428</v>
      </c>
      <c r="Q8" s="65" t="str">
        <f t="shared" si="3"/>
        <v>550</v>
      </c>
    </row>
    <row r="9" ht="12.75" customHeight="1">
      <c r="A9" s="110">
        <v>4.0</v>
      </c>
      <c r="B9" s="65" t="s">
        <v>13</v>
      </c>
      <c r="C9" s="40">
        <v>5758.0</v>
      </c>
      <c r="D9" s="40">
        <v>89679.0</v>
      </c>
      <c r="E9" s="40">
        <v>25.0</v>
      </c>
      <c r="F9" s="40">
        <v>105.29999999999998</v>
      </c>
      <c r="G9" s="40">
        <v>96.0</v>
      </c>
      <c r="H9" s="40">
        <v>1119.3</v>
      </c>
      <c r="I9" s="40">
        <v>638.0</v>
      </c>
      <c r="J9" s="40">
        <v>12582.230000000007</v>
      </c>
      <c r="K9" s="40">
        <v>3342.0</v>
      </c>
      <c r="L9" s="40">
        <v>10160.550000000008</v>
      </c>
      <c r="M9" s="40">
        <v>9894.0</v>
      </c>
      <c r="N9" s="40">
        <v>793818.2599999998</v>
      </c>
      <c r="O9" s="65" t="str">
        <f t="shared" ref="O9:P9" si="5">E9+G9+I9+K9+M9</f>
        <v>13995</v>
      </c>
      <c r="P9" s="65" t="str">
        <f t="shared" si="5"/>
        <v>817786</v>
      </c>
      <c r="Q9" s="65" t="str">
        <f t="shared" si="3"/>
        <v>912</v>
      </c>
    </row>
    <row r="10" ht="12.75" customHeight="1">
      <c r="A10" s="110">
        <v>5.0</v>
      </c>
      <c r="B10" s="65" t="s">
        <v>14</v>
      </c>
      <c r="C10" s="40">
        <v>16127.0</v>
      </c>
      <c r="D10" s="40">
        <v>230751.0</v>
      </c>
      <c r="E10" s="40">
        <v>0.0</v>
      </c>
      <c r="F10" s="40">
        <v>0.0</v>
      </c>
      <c r="G10" s="40">
        <v>25.0</v>
      </c>
      <c r="H10" s="40">
        <v>172.67000000000002</v>
      </c>
      <c r="I10" s="40">
        <v>33.0</v>
      </c>
      <c r="J10" s="40">
        <v>16.820000000000004</v>
      </c>
      <c r="K10" s="40">
        <v>20893.0</v>
      </c>
      <c r="L10" s="40">
        <v>114820.25000000006</v>
      </c>
      <c r="M10" s="40">
        <v>23019.0</v>
      </c>
      <c r="N10" s="40">
        <v>153950.04</v>
      </c>
      <c r="O10" s="65" t="str">
        <f t="shared" ref="O10:P10" si="6">E10+G10+I10+K10+M10</f>
        <v>43970</v>
      </c>
      <c r="P10" s="65" t="str">
        <f t="shared" si="6"/>
        <v>268960</v>
      </c>
      <c r="Q10" s="65" t="str">
        <f t="shared" si="3"/>
        <v>117</v>
      </c>
    </row>
    <row r="11" ht="12.75" customHeight="1">
      <c r="A11" s="110">
        <v>6.0</v>
      </c>
      <c r="B11" s="65" t="s">
        <v>15</v>
      </c>
      <c r="C11" s="40">
        <v>8979.0</v>
      </c>
      <c r="D11" s="40">
        <v>112847.0</v>
      </c>
      <c r="E11" s="40">
        <v>2511.0</v>
      </c>
      <c r="F11" s="40">
        <v>4234.899999999998</v>
      </c>
      <c r="G11" s="40">
        <v>52.0</v>
      </c>
      <c r="H11" s="40">
        <v>566.3799999999999</v>
      </c>
      <c r="I11" s="40">
        <v>747.0</v>
      </c>
      <c r="J11" s="40">
        <v>11274.810000000001</v>
      </c>
      <c r="K11" s="40">
        <v>17401.0</v>
      </c>
      <c r="L11" s="40">
        <v>69507.06999999998</v>
      </c>
      <c r="M11" s="40">
        <v>1355.0</v>
      </c>
      <c r="N11" s="40">
        <v>156001.72000000006</v>
      </c>
      <c r="O11" s="65" t="str">
        <f t="shared" ref="O11:P11" si="7">E11+G11+I11+K11+M11</f>
        <v>22066</v>
      </c>
      <c r="P11" s="65" t="str">
        <f t="shared" si="7"/>
        <v>241585</v>
      </c>
      <c r="Q11" s="65" t="str">
        <f t="shared" si="3"/>
        <v>214</v>
      </c>
    </row>
    <row r="12" ht="12.75" customHeight="1">
      <c r="A12" s="110">
        <v>7.0</v>
      </c>
      <c r="B12" s="65" t="s">
        <v>16</v>
      </c>
      <c r="C12" s="40">
        <v>1211.0</v>
      </c>
      <c r="D12" s="40">
        <v>17028.0</v>
      </c>
      <c r="E12" s="40">
        <v>0.0</v>
      </c>
      <c r="F12" s="40">
        <v>0.0</v>
      </c>
      <c r="G12" s="40">
        <v>5.0</v>
      </c>
      <c r="H12" s="40">
        <v>35.01</v>
      </c>
      <c r="I12" s="40">
        <v>242.0</v>
      </c>
      <c r="J12" s="40">
        <v>3926.980000000001</v>
      </c>
      <c r="K12" s="40">
        <v>270.0</v>
      </c>
      <c r="L12" s="40">
        <v>1078.94</v>
      </c>
      <c r="M12" s="40">
        <v>3418.0</v>
      </c>
      <c r="N12" s="40">
        <v>29024.900000000005</v>
      </c>
      <c r="O12" s="65" t="str">
        <f t="shared" ref="O12:P12" si="8">E12+G12+I12+K12+M12</f>
        <v>3935</v>
      </c>
      <c r="P12" s="65" t="str">
        <f t="shared" si="8"/>
        <v>34066</v>
      </c>
      <c r="Q12" s="65" t="str">
        <f t="shared" si="3"/>
        <v>200</v>
      </c>
    </row>
    <row r="13" ht="12.75" customHeight="1">
      <c r="A13" s="110">
        <v>8.0</v>
      </c>
      <c r="B13" s="65" t="s">
        <v>17</v>
      </c>
      <c r="C13" s="40">
        <v>1042.0</v>
      </c>
      <c r="D13" s="40">
        <v>16452.0</v>
      </c>
      <c r="E13" s="40">
        <v>0.0</v>
      </c>
      <c r="F13" s="40">
        <v>0.0</v>
      </c>
      <c r="G13" s="40">
        <v>1.0</v>
      </c>
      <c r="H13" s="40">
        <v>5.59</v>
      </c>
      <c r="I13" s="40">
        <v>10.0</v>
      </c>
      <c r="J13" s="40">
        <v>400.34</v>
      </c>
      <c r="K13" s="40">
        <v>126.0</v>
      </c>
      <c r="L13" s="40">
        <v>328.95</v>
      </c>
      <c r="M13" s="40">
        <v>1288.0</v>
      </c>
      <c r="N13" s="40">
        <v>7229.470000000003</v>
      </c>
      <c r="O13" s="65" t="str">
        <f t="shared" ref="O13:P13" si="9">E13+G13+I13+K13+M13</f>
        <v>1425</v>
      </c>
      <c r="P13" s="65" t="str">
        <f t="shared" si="9"/>
        <v>7964</v>
      </c>
      <c r="Q13" s="65" t="str">
        <f t="shared" si="3"/>
        <v>48</v>
      </c>
    </row>
    <row r="14" ht="13.5" customHeight="1">
      <c r="A14" s="110">
        <v>9.0</v>
      </c>
      <c r="B14" s="65" t="s">
        <v>18</v>
      </c>
      <c r="C14" s="40">
        <v>10732.0</v>
      </c>
      <c r="D14" s="40">
        <v>161253.0</v>
      </c>
      <c r="E14" s="40">
        <v>39.0</v>
      </c>
      <c r="F14" s="40">
        <v>699364.44</v>
      </c>
      <c r="G14" s="40">
        <v>136.0</v>
      </c>
      <c r="H14" s="40">
        <v>1827.8600000000001</v>
      </c>
      <c r="I14" s="40">
        <v>1149.0</v>
      </c>
      <c r="J14" s="40">
        <v>27422.38</v>
      </c>
      <c r="K14" s="40">
        <v>4994.0</v>
      </c>
      <c r="L14" s="40">
        <v>16901.470000000005</v>
      </c>
      <c r="M14" s="40">
        <v>7094.0</v>
      </c>
      <c r="N14" s="40">
        <v>1030465.8200000001</v>
      </c>
      <c r="O14" s="65" t="str">
        <f t="shared" ref="O14:P14" si="10">E14+G14+I14+K14+M14</f>
        <v>13412</v>
      </c>
      <c r="P14" s="65" t="str">
        <f t="shared" si="10"/>
        <v>1775982</v>
      </c>
      <c r="Q14" s="65" t="str">
        <f t="shared" si="3"/>
        <v>1101</v>
      </c>
    </row>
    <row r="15" ht="12.75" customHeight="1">
      <c r="A15" s="110">
        <v>10.0</v>
      </c>
      <c r="B15" s="65" t="s">
        <v>19</v>
      </c>
      <c r="C15" s="40">
        <v>53334.0</v>
      </c>
      <c r="D15" s="40">
        <v>887581.0</v>
      </c>
      <c r="E15" s="40">
        <v>2377.0</v>
      </c>
      <c r="F15" s="40">
        <v>4131.12</v>
      </c>
      <c r="G15" s="40">
        <v>0.0</v>
      </c>
      <c r="H15" s="40">
        <v>0.0</v>
      </c>
      <c r="I15" s="40">
        <v>18412.0</v>
      </c>
      <c r="J15" s="40">
        <v>226324.27000000005</v>
      </c>
      <c r="K15" s="40">
        <v>38236.0</v>
      </c>
      <c r="L15" s="40">
        <v>76485.22999999991</v>
      </c>
      <c r="M15" s="40">
        <v>254878.0</v>
      </c>
      <c r="N15" s="40">
        <v>5442603.5399999935</v>
      </c>
      <c r="O15" s="65" t="str">
        <f t="shared" ref="O15:P15" si="11">E15+G15+I15+K15+M15</f>
        <v>313903</v>
      </c>
      <c r="P15" s="65" t="str">
        <f t="shared" si="11"/>
        <v>5749544</v>
      </c>
      <c r="Q15" s="65" t="str">
        <f t="shared" si="3"/>
        <v>648</v>
      </c>
    </row>
    <row r="16" ht="12.75" customHeight="1">
      <c r="A16" s="110">
        <v>11.0</v>
      </c>
      <c r="B16" s="65" t="s">
        <v>20</v>
      </c>
      <c r="C16" s="40">
        <v>3945.0</v>
      </c>
      <c r="D16" s="40">
        <v>70773.0</v>
      </c>
      <c r="E16" s="40">
        <v>0.0</v>
      </c>
      <c r="F16" s="40">
        <v>0.0</v>
      </c>
      <c r="G16" s="40">
        <v>11.0</v>
      </c>
      <c r="H16" s="40">
        <v>80.93</v>
      </c>
      <c r="I16" s="40">
        <v>423.0</v>
      </c>
      <c r="J16" s="40">
        <v>9692.13</v>
      </c>
      <c r="K16" s="40">
        <v>202.0</v>
      </c>
      <c r="L16" s="40">
        <v>426.1399999999999</v>
      </c>
      <c r="M16" s="40">
        <v>3596.0</v>
      </c>
      <c r="N16" s="40">
        <v>229626.51999999987</v>
      </c>
      <c r="O16" s="65" t="str">
        <f t="shared" ref="O16:P16" si="12">E16+G16+I16+K16+M16</f>
        <v>4232</v>
      </c>
      <c r="P16" s="65" t="str">
        <f t="shared" si="12"/>
        <v>239826</v>
      </c>
      <c r="Q16" s="65" t="str">
        <f t="shared" si="3"/>
        <v>339</v>
      </c>
    </row>
    <row r="17" ht="12.75" customHeight="1">
      <c r="A17" s="110">
        <v>12.0</v>
      </c>
      <c r="B17" s="65" t="s">
        <v>21</v>
      </c>
      <c r="C17" s="40">
        <v>15959.0</v>
      </c>
      <c r="D17" s="40">
        <v>153377.0</v>
      </c>
      <c r="E17" s="40">
        <v>11.0</v>
      </c>
      <c r="F17" s="40">
        <v>17650.77</v>
      </c>
      <c r="G17" s="40">
        <v>185.0</v>
      </c>
      <c r="H17" s="40">
        <v>1620.91</v>
      </c>
      <c r="I17" s="40">
        <v>1060.0</v>
      </c>
      <c r="J17" s="40">
        <v>20662.759999999995</v>
      </c>
      <c r="K17" s="40">
        <v>12004.0</v>
      </c>
      <c r="L17" s="40">
        <v>73406.82000000002</v>
      </c>
      <c r="M17" s="40">
        <v>3549.0</v>
      </c>
      <c r="N17" s="40">
        <v>165925.13000000003</v>
      </c>
      <c r="O17" s="65" t="str">
        <f t="shared" ref="O17:P17" si="13">E17+G17+I17+K17+M17</f>
        <v>16809</v>
      </c>
      <c r="P17" s="65" t="str">
        <f t="shared" si="13"/>
        <v>279266</v>
      </c>
      <c r="Q17" s="65" t="str">
        <f t="shared" si="3"/>
        <v>182</v>
      </c>
    </row>
    <row r="18" ht="12.75" customHeight="1">
      <c r="A18" s="100"/>
      <c r="B18" s="103" t="s">
        <v>22</v>
      </c>
      <c r="C18" s="45" t="str">
        <f t="shared" ref="C18:N18" si="14">SUM(C6:C17)</f>
        <v>137083</v>
      </c>
      <c r="D18" s="45" t="str">
        <f t="shared" si="14"/>
        <v>2078080</v>
      </c>
      <c r="E18" s="45" t="str">
        <f t="shared" si="14"/>
        <v>4971</v>
      </c>
      <c r="F18" s="45" t="str">
        <f t="shared" si="14"/>
        <v>727118</v>
      </c>
      <c r="G18" s="45" t="str">
        <f t="shared" si="14"/>
        <v>1026</v>
      </c>
      <c r="H18" s="45" t="str">
        <f t="shared" si="14"/>
        <v>10116</v>
      </c>
      <c r="I18" s="45" t="str">
        <f t="shared" si="14"/>
        <v>26246</v>
      </c>
      <c r="J18" s="45" t="str">
        <f t="shared" si="14"/>
        <v>382187</v>
      </c>
      <c r="K18" s="45" t="str">
        <f t="shared" si="14"/>
        <v>126893</v>
      </c>
      <c r="L18" s="45" t="str">
        <f t="shared" si="14"/>
        <v>440800</v>
      </c>
      <c r="M18" s="45" t="str">
        <f t="shared" si="14"/>
        <v>345345</v>
      </c>
      <c r="N18" s="45" t="str">
        <f t="shared" si="14"/>
        <v>9349364</v>
      </c>
      <c r="O18" s="65" t="str">
        <f t="shared" ref="O18:P18" si="15">E18+G18+I18+K18+M18</f>
        <v>504481</v>
      </c>
      <c r="P18" s="65" t="str">
        <f t="shared" si="15"/>
        <v>10909585</v>
      </c>
      <c r="Q18" s="103" t="str">
        <f t="shared" si="3"/>
        <v>525</v>
      </c>
    </row>
    <row r="19" ht="12.75" customHeight="1">
      <c r="A19" s="110">
        <v>13.0</v>
      </c>
      <c r="B19" s="86" t="s">
        <v>23</v>
      </c>
      <c r="C19" s="40">
        <v>4565.0</v>
      </c>
      <c r="D19" s="40">
        <v>57172.0</v>
      </c>
      <c r="E19" s="40">
        <v>7.0</v>
      </c>
      <c r="F19" s="40">
        <v>573.88</v>
      </c>
      <c r="G19" s="40">
        <v>116.0</v>
      </c>
      <c r="H19" s="40">
        <v>3068.07</v>
      </c>
      <c r="I19" s="40">
        <v>440.0</v>
      </c>
      <c r="J19" s="40">
        <v>18701.170000000006</v>
      </c>
      <c r="K19" s="40">
        <v>1280.0</v>
      </c>
      <c r="L19" s="40">
        <v>7677.230000000001</v>
      </c>
      <c r="M19" s="40">
        <v>29401.0</v>
      </c>
      <c r="N19" s="40">
        <v>154159.94999999998</v>
      </c>
      <c r="O19" s="65" t="str">
        <f t="shared" ref="O19:P19" si="16">E19+G19+I19+K19+M19</f>
        <v>31244</v>
      </c>
      <c r="P19" s="65" t="str">
        <f t="shared" si="16"/>
        <v>184180</v>
      </c>
      <c r="Q19" s="65" t="str">
        <f t="shared" si="3"/>
        <v>322</v>
      </c>
    </row>
    <row r="20" ht="12.75" customHeight="1">
      <c r="A20" s="110">
        <v>14.0</v>
      </c>
      <c r="B20" s="86" t="s">
        <v>24</v>
      </c>
      <c r="C20" s="40">
        <v>636.0</v>
      </c>
      <c r="D20" s="40">
        <v>7230.0</v>
      </c>
      <c r="E20" s="40">
        <v>0.0</v>
      </c>
      <c r="F20" s="40">
        <v>0.0</v>
      </c>
      <c r="G20" s="40">
        <v>0.0</v>
      </c>
      <c r="H20" s="40">
        <v>0.0</v>
      </c>
      <c r="I20" s="40">
        <v>3143.0</v>
      </c>
      <c r="J20" s="40">
        <v>40427.38</v>
      </c>
      <c r="K20" s="40">
        <v>2002.0</v>
      </c>
      <c r="L20" s="40">
        <v>3408.3600000000006</v>
      </c>
      <c r="M20" s="40">
        <v>41058.0</v>
      </c>
      <c r="N20" s="40">
        <v>46446.34</v>
      </c>
      <c r="O20" s="65" t="str">
        <f t="shared" ref="O20:P20" si="17">E20+G20+I20+K20+M20</f>
        <v>46203</v>
      </c>
      <c r="P20" s="65" t="str">
        <f t="shared" si="17"/>
        <v>90282</v>
      </c>
      <c r="Q20" s="65" t="str">
        <f t="shared" si="3"/>
        <v>1249</v>
      </c>
    </row>
    <row r="21" ht="12.75" customHeight="1">
      <c r="A21" s="110">
        <v>15.0</v>
      </c>
      <c r="B21" s="86" t="s">
        <v>25</v>
      </c>
      <c r="C21" s="40">
        <v>55.0</v>
      </c>
      <c r="D21" s="40">
        <v>746.0</v>
      </c>
      <c r="E21" s="40">
        <v>0.0</v>
      </c>
      <c r="F21" s="40">
        <v>0.0</v>
      </c>
      <c r="G21" s="40">
        <v>0.0</v>
      </c>
      <c r="H21" s="40">
        <v>0.0</v>
      </c>
      <c r="I21" s="40">
        <v>0.0</v>
      </c>
      <c r="J21" s="40">
        <v>0.0</v>
      </c>
      <c r="K21" s="40">
        <v>447.0</v>
      </c>
      <c r="L21" s="40">
        <v>648.5400000000001</v>
      </c>
      <c r="M21" s="40">
        <v>40.0</v>
      </c>
      <c r="N21" s="40">
        <v>83.44999999999999</v>
      </c>
      <c r="O21" s="65" t="str">
        <f t="shared" ref="O21:P21" si="18">E21+G21+I21+K21+M21</f>
        <v>487</v>
      </c>
      <c r="P21" s="65" t="str">
        <f t="shared" si="18"/>
        <v>732</v>
      </c>
      <c r="Q21" s="65" t="str">
        <f t="shared" si="3"/>
        <v>98</v>
      </c>
    </row>
    <row r="22" ht="12.75" customHeight="1">
      <c r="A22" s="110">
        <v>16.0</v>
      </c>
      <c r="B22" s="86" t="s">
        <v>26</v>
      </c>
      <c r="C22" s="40">
        <v>59.0</v>
      </c>
      <c r="D22" s="40">
        <v>833.0</v>
      </c>
      <c r="E22" s="40">
        <v>0.0</v>
      </c>
      <c r="F22" s="40">
        <v>0.0</v>
      </c>
      <c r="G22" s="40">
        <v>1.0</v>
      </c>
      <c r="H22" s="40">
        <v>12.64</v>
      </c>
      <c r="I22" s="40">
        <v>2.0</v>
      </c>
      <c r="J22" s="40">
        <v>27.009999999999998</v>
      </c>
      <c r="K22" s="40">
        <v>288.0</v>
      </c>
      <c r="L22" s="40">
        <v>726.29</v>
      </c>
      <c r="M22" s="40">
        <v>7.0</v>
      </c>
      <c r="N22" s="40">
        <v>78.89</v>
      </c>
      <c r="O22" s="65" t="str">
        <f t="shared" ref="O22:P22" si="19">E22+G22+I22+K22+M22</f>
        <v>298</v>
      </c>
      <c r="P22" s="65" t="str">
        <f t="shared" si="19"/>
        <v>845</v>
      </c>
      <c r="Q22" s="65" t="str">
        <f t="shared" si="3"/>
        <v>101</v>
      </c>
    </row>
    <row r="23" ht="12.75" customHeight="1">
      <c r="A23" s="110">
        <v>17.0</v>
      </c>
      <c r="B23" s="86" t="s">
        <v>27</v>
      </c>
      <c r="C23" s="40">
        <v>721.0</v>
      </c>
      <c r="D23" s="40">
        <v>13601.0</v>
      </c>
      <c r="E23" s="40">
        <v>5922.0</v>
      </c>
      <c r="F23" s="40">
        <v>2463.9900000000002</v>
      </c>
      <c r="G23" s="40">
        <v>1.0</v>
      </c>
      <c r="H23" s="40">
        <v>1.56</v>
      </c>
      <c r="I23" s="40">
        <v>125.0</v>
      </c>
      <c r="J23" s="40">
        <v>3505.9699999999993</v>
      </c>
      <c r="K23" s="40">
        <v>0.0</v>
      </c>
      <c r="L23" s="40">
        <v>0.0</v>
      </c>
      <c r="M23" s="40">
        <v>16485.0</v>
      </c>
      <c r="N23" s="40">
        <v>11648.57</v>
      </c>
      <c r="O23" s="65" t="str">
        <f t="shared" ref="O23:P23" si="20">E23+G23+I23+K23+M23</f>
        <v>22533</v>
      </c>
      <c r="P23" s="65" t="str">
        <f t="shared" si="20"/>
        <v>17620</v>
      </c>
      <c r="Q23" s="65" t="str">
        <f t="shared" si="3"/>
        <v>130</v>
      </c>
    </row>
    <row r="24" ht="12.75" customHeight="1">
      <c r="A24" s="110">
        <v>18.0</v>
      </c>
      <c r="B24" s="86" t="s">
        <v>28</v>
      </c>
      <c r="C24" s="40">
        <v>55.0</v>
      </c>
      <c r="D24" s="40">
        <v>746.0</v>
      </c>
      <c r="E24" s="40">
        <v>0.0</v>
      </c>
      <c r="F24" s="40">
        <v>0.0</v>
      </c>
      <c r="G24" s="40">
        <v>0.0</v>
      </c>
      <c r="H24" s="40">
        <v>0.0</v>
      </c>
      <c r="I24" s="40">
        <v>0.0</v>
      </c>
      <c r="J24" s="40">
        <v>0.0</v>
      </c>
      <c r="K24" s="40">
        <v>5.0</v>
      </c>
      <c r="L24" s="40">
        <v>7.1</v>
      </c>
      <c r="M24" s="40">
        <v>166.0</v>
      </c>
      <c r="N24" s="40">
        <v>430.27</v>
      </c>
      <c r="O24" s="65" t="str">
        <f t="shared" ref="O24:P24" si="21">E24+G24+I24+K24+M24</f>
        <v>171</v>
      </c>
      <c r="P24" s="65" t="str">
        <f t="shared" si="21"/>
        <v>437</v>
      </c>
      <c r="Q24" s="65" t="str">
        <f t="shared" si="3"/>
        <v>59</v>
      </c>
    </row>
    <row r="25" ht="12.75" customHeight="1">
      <c r="A25" s="110">
        <v>19.0</v>
      </c>
      <c r="B25" s="86" t="s">
        <v>29</v>
      </c>
      <c r="C25" s="40">
        <v>176.0</v>
      </c>
      <c r="D25" s="40">
        <v>2746.0</v>
      </c>
      <c r="E25" s="40">
        <v>0.0</v>
      </c>
      <c r="F25" s="40">
        <v>0.0</v>
      </c>
      <c r="G25" s="40">
        <v>4.0</v>
      </c>
      <c r="H25" s="40">
        <v>25.35</v>
      </c>
      <c r="I25" s="40">
        <v>14.0</v>
      </c>
      <c r="J25" s="40">
        <v>567.35</v>
      </c>
      <c r="K25" s="40">
        <v>144.0</v>
      </c>
      <c r="L25" s="40">
        <v>313.15999999999997</v>
      </c>
      <c r="M25" s="40">
        <v>5675.0</v>
      </c>
      <c r="N25" s="40">
        <v>42831.27</v>
      </c>
      <c r="O25" s="65" t="str">
        <f t="shared" ref="O25:P25" si="22">E25+G25+I25+K25+M25</f>
        <v>5837</v>
      </c>
      <c r="P25" s="65" t="str">
        <f t="shared" si="22"/>
        <v>43737</v>
      </c>
      <c r="Q25" s="65" t="str">
        <f t="shared" si="3"/>
        <v>1593</v>
      </c>
    </row>
    <row r="26" ht="12.75" customHeight="1">
      <c r="A26" s="110">
        <v>20.0</v>
      </c>
      <c r="B26" s="86" t="s">
        <v>30</v>
      </c>
      <c r="C26" s="40">
        <v>9829.0</v>
      </c>
      <c r="D26" s="40">
        <v>257656.0</v>
      </c>
      <c r="E26" s="40">
        <v>165.0</v>
      </c>
      <c r="F26" s="40">
        <v>14238.360000000002</v>
      </c>
      <c r="G26" s="40">
        <v>21.0</v>
      </c>
      <c r="H26" s="40">
        <v>102.11999999999999</v>
      </c>
      <c r="I26" s="40">
        <v>0.0</v>
      </c>
      <c r="J26" s="40">
        <v>0.0</v>
      </c>
      <c r="K26" s="40">
        <v>22421.0</v>
      </c>
      <c r="L26" s="40">
        <v>118371.97999999998</v>
      </c>
      <c r="M26" s="40">
        <v>115950.0</v>
      </c>
      <c r="N26" s="40">
        <v>1159428.6599999997</v>
      </c>
      <c r="O26" s="65" t="str">
        <f t="shared" ref="O26:P26" si="23">E26+G26+I26+K26+M26</f>
        <v>138557</v>
      </c>
      <c r="P26" s="65" t="str">
        <f t="shared" si="23"/>
        <v>1292141</v>
      </c>
      <c r="Q26" s="65" t="str">
        <f t="shared" si="3"/>
        <v>501</v>
      </c>
    </row>
    <row r="27" ht="12.75" customHeight="1">
      <c r="A27" s="110">
        <v>21.0</v>
      </c>
      <c r="B27" s="86" t="s">
        <v>31</v>
      </c>
      <c r="C27" s="40">
        <v>9413.0</v>
      </c>
      <c r="D27" s="40">
        <v>135501.0</v>
      </c>
      <c r="E27" s="40">
        <v>0.0</v>
      </c>
      <c r="F27" s="40">
        <v>0.0</v>
      </c>
      <c r="G27" s="40">
        <v>100.0</v>
      </c>
      <c r="H27" s="40">
        <v>2556.1499999999987</v>
      </c>
      <c r="I27" s="40">
        <v>2933.0</v>
      </c>
      <c r="J27" s="40">
        <v>81673.20000000003</v>
      </c>
      <c r="K27" s="40">
        <v>17379.0</v>
      </c>
      <c r="L27" s="40">
        <v>105719.51</v>
      </c>
      <c r="M27" s="40">
        <v>331564.0</v>
      </c>
      <c r="N27" s="40">
        <v>767572.9499999997</v>
      </c>
      <c r="O27" s="65" t="str">
        <f t="shared" ref="O27:P27" si="24">E27+G27+I27+K27+M27</f>
        <v>351976</v>
      </c>
      <c r="P27" s="65" t="str">
        <f t="shared" si="24"/>
        <v>957522</v>
      </c>
      <c r="Q27" s="65" t="str">
        <f t="shared" si="3"/>
        <v>707</v>
      </c>
    </row>
    <row r="28" ht="12.75" customHeight="1">
      <c r="A28" s="110">
        <v>22.0</v>
      </c>
      <c r="B28" s="86" t="s">
        <v>32</v>
      </c>
      <c r="C28" s="40">
        <v>2921.0</v>
      </c>
      <c r="D28" s="40">
        <v>36835.0</v>
      </c>
      <c r="E28" s="40">
        <v>0.0</v>
      </c>
      <c r="F28" s="40">
        <v>0.0</v>
      </c>
      <c r="G28" s="40">
        <v>79.0</v>
      </c>
      <c r="H28" s="40">
        <v>646.1999999999999</v>
      </c>
      <c r="I28" s="40">
        <v>1610.0</v>
      </c>
      <c r="J28" s="40">
        <v>25198.279999999995</v>
      </c>
      <c r="K28" s="40">
        <v>1384.0</v>
      </c>
      <c r="L28" s="40">
        <v>10293.160000000002</v>
      </c>
      <c r="M28" s="40">
        <v>8180.0</v>
      </c>
      <c r="N28" s="40">
        <v>66684.15999999999</v>
      </c>
      <c r="O28" s="65" t="str">
        <f t="shared" ref="O28:P28" si="25">E28+G28+I28+K28+M28</f>
        <v>11253</v>
      </c>
      <c r="P28" s="65" t="str">
        <f t="shared" si="25"/>
        <v>102822</v>
      </c>
      <c r="Q28" s="65" t="str">
        <f t="shared" si="3"/>
        <v>279</v>
      </c>
    </row>
    <row r="29" ht="12.75" customHeight="1">
      <c r="A29" s="110">
        <v>23.0</v>
      </c>
      <c r="B29" s="86" t="s">
        <v>33</v>
      </c>
      <c r="C29" s="40">
        <v>540.0</v>
      </c>
      <c r="D29" s="40">
        <v>9469.0</v>
      </c>
      <c r="E29" s="40">
        <v>35.0</v>
      </c>
      <c r="F29" s="40">
        <v>799.27</v>
      </c>
      <c r="G29" s="40">
        <v>126.0</v>
      </c>
      <c r="H29" s="40">
        <v>2863.5299999999997</v>
      </c>
      <c r="I29" s="40">
        <v>539.0</v>
      </c>
      <c r="J29" s="40">
        <v>13209.149999999998</v>
      </c>
      <c r="K29" s="40">
        <v>6806.0</v>
      </c>
      <c r="L29" s="40">
        <v>9657.730000000001</v>
      </c>
      <c r="M29" s="40">
        <v>244740.0</v>
      </c>
      <c r="N29" s="40">
        <v>164889.06</v>
      </c>
      <c r="O29" s="65" t="str">
        <f t="shared" ref="O29:P29" si="26">E29+G29+I29+K29+M29</f>
        <v>252246</v>
      </c>
      <c r="P29" s="65" t="str">
        <f t="shared" si="26"/>
        <v>191419</v>
      </c>
      <c r="Q29" s="65" t="str">
        <f t="shared" si="3"/>
        <v>2022</v>
      </c>
    </row>
    <row r="30" ht="12.75" customHeight="1">
      <c r="A30" s="110">
        <v>24.0</v>
      </c>
      <c r="B30" s="86" t="s">
        <v>34</v>
      </c>
      <c r="C30" s="40">
        <v>1097.0</v>
      </c>
      <c r="D30" s="40">
        <v>15378.0</v>
      </c>
      <c r="E30" s="40">
        <v>0.0</v>
      </c>
      <c r="F30" s="40">
        <v>0.0</v>
      </c>
      <c r="G30" s="40">
        <v>0.0</v>
      </c>
      <c r="H30" s="40">
        <v>0.0</v>
      </c>
      <c r="I30" s="40">
        <v>112.0</v>
      </c>
      <c r="J30" s="40">
        <v>629.23</v>
      </c>
      <c r="K30" s="40">
        <v>0.0</v>
      </c>
      <c r="L30" s="40">
        <v>0.0</v>
      </c>
      <c r="M30" s="40">
        <v>84636.0</v>
      </c>
      <c r="N30" s="40">
        <v>193807.88999999998</v>
      </c>
      <c r="O30" s="65" t="str">
        <f t="shared" ref="O30:P30" si="27">E30+G30+I30+K30+M30</f>
        <v>84748</v>
      </c>
      <c r="P30" s="65" t="str">
        <f t="shared" si="27"/>
        <v>194437</v>
      </c>
      <c r="Q30" s="65" t="str">
        <f t="shared" si="3"/>
        <v>1264</v>
      </c>
    </row>
    <row r="31" ht="12.75" customHeight="1">
      <c r="A31" s="110">
        <v>25.0</v>
      </c>
      <c r="B31" s="86" t="s">
        <v>35</v>
      </c>
      <c r="C31" s="40">
        <v>80.0</v>
      </c>
      <c r="D31" s="40">
        <v>1055.0</v>
      </c>
      <c r="E31" s="40">
        <v>0.0</v>
      </c>
      <c r="F31" s="40">
        <v>0.0</v>
      </c>
      <c r="G31" s="40">
        <v>0.0</v>
      </c>
      <c r="H31" s="40">
        <v>0.0</v>
      </c>
      <c r="I31" s="40">
        <v>4.0</v>
      </c>
      <c r="J31" s="40">
        <v>65.4</v>
      </c>
      <c r="K31" s="40">
        <v>73.0</v>
      </c>
      <c r="L31" s="40">
        <v>262.12</v>
      </c>
      <c r="M31" s="40">
        <v>20.0</v>
      </c>
      <c r="N31" s="40">
        <v>197.98</v>
      </c>
      <c r="O31" s="65" t="str">
        <f t="shared" ref="O31:P31" si="28">E31+G31+I31+K31+M31</f>
        <v>97</v>
      </c>
      <c r="P31" s="65" t="str">
        <f t="shared" si="28"/>
        <v>526</v>
      </c>
      <c r="Q31" s="65" t="str">
        <f t="shared" si="3"/>
        <v>50</v>
      </c>
    </row>
    <row r="32" ht="12.75" customHeight="1">
      <c r="A32" s="110">
        <v>26.0</v>
      </c>
      <c r="B32" s="86" t="s">
        <v>36</v>
      </c>
      <c r="C32" s="40">
        <v>99.0</v>
      </c>
      <c r="D32" s="40">
        <v>1272.0</v>
      </c>
      <c r="E32" s="40">
        <v>0.0</v>
      </c>
      <c r="F32" s="40">
        <v>0.0</v>
      </c>
      <c r="G32" s="40">
        <v>1.0</v>
      </c>
      <c r="H32" s="40">
        <v>10.8</v>
      </c>
      <c r="I32" s="40">
        <v>14.0</v>
      </c>
      <c r="J32" s="40">
        <v>274.07</v>
      </c>
      <c r="K32" s="40">
        <v>37.0</v>
      </c>
      <c r="L32" s="40">
        <v>814.12</v>
      </c>
      <c r="M32" s="40">
        <v>193.0</v>
      </c>
      <c r="N32" s="40">
        <v>1326.77</v>
      </c>
      <c r="O32" s="65" t="str">
        <f t="shared" ref="O32:P32" si="29">E32+G32+I32+K32+M32</f>
        <v>245</v>
      </c>
      <c r="P32" s="65" t="str">
        <f t="shared" si="29"/>
        <v>2426</v>
      </c>
      <c r="Q32" s="65" t="str">
        <f t="shared" si="3"/>
        <v>191</v>
      </c>
    </row>
    <row r="33" ht="12.75" customHeight="1">
      <c r="A33" s="110">
        <v>27.0</v>
      </c>
      <c r="B33" s="86" t="s">
        <v>37</v>
      </c>
      <c r="C33" s="40">
        <v>130.0</v>
      </c>
      <c r="D33" s="40">
        <v>2240.0</v>
      </c>
      <c r="E33" s="40">
        <v>70.0</v>
      </c>
      <c r="F33" s="40">
        <v>270.78000000000003</v>
      </c>
      <c r="G33" s="40">
        <v>0.0</v>
      </c>
      <c r="H33" s="40">
        <v>0.0</v>
      </c>
      <c r="I33" s="40">
        <v>6.0</v>
      </c>
      <c r="J33" s="40">
        <v>145.13</v>
      </c>
      <c r="K33" s="40">
        <v>289.0</v>
      </c>
      <c r="L33" s="40">
        <v>973.51</v>
      </c>
      <c r="M33" s="40">
        <v>82.0</v>
      </c>
      <c r="N33" s="40">
        <v>382.97</v>
      </c>
      <c r="O33" s="65" t="str">
        <f t="shared" ref="O33:P33" si="30">E33+G33+I33+K33+M33</f>
        <v>447</v>
      </c>
      <c r="P33" s="65" t="str">
        <f t="shared" si="30"/>
        <v>1772</v>
      </c>
      <c r="Q33" s="65" t="str">
        <f t="shared" si="3"/>
        <v>79</v>
      </c>
    </row>
    <row r="34" ht="12.75" customHeight="1">
      <c r="A34" s="110">
        <v>28.0</v>
      </c>
      <c r="B34" s="86" t="s">
        <v>38</v>
      </c>
      <c r="C34" s="40">
        <v>634.0</v>
      </c>
      <c r="D34" s="40">
        <v>10296.0</v>
      </c>
      <c r="E34" s="40">
        <v>0.0</v>
      </c>
      <c r="F34" s="40">
        <v>0.0</v>
      </c>
      <c r="G34" s="40">
        <v>0.0</v>
      </c>
      <c r="H34" s="40">
        <v>0.0</v>
      </c>
      <c r="I34" s="40">
        <v>0.0</v>
      </c>
      <c r="J34" s="40">
        <v>0.0</v>
      </c>
      <c r="K34" s="40">
        <v>0.0</v>
      </c>
      <c r="L34" s="40">
        <v>0.0</v>
      </c>
      <c r="M34" s="40">
        <v>24212.0</v>
      </c>
      <c r="N34" s="40">
        <v>101570.22999999998</v>
      </c>
      <c r="O34" s="65" t="str">
        <f t="shared" ref="O34:P34" si="31">E34+G34+I34+K34+M34</f>
        <v>24212</v>
      </c>
      <c r="P34" s="65" t="str">
        <f t="shared" si="31"/>
        <v>101570</v>
      </c>
      <c r="Q34" s="65" t="str">
        <f t="shared" si="3"/>
        <v>987</v>
      </c>
    </row>
    <row r="35" ht="12.75" customHeight="1">
      <c r="A35" s="110">
        <v>29.0</v>
      </c>
      <c r="B35" s="86" t="s">
        <v>39</v>
      </c>
      <c r="C35" s="40">
        <v>83.0</v>
      </c>
      <c r="D35" s="40">
        <v>1305.0</v>
      </c>
      <c r="E35" s="40">
        <v>0.0</v>
      </c>
      <c r="F35" s="40">
        <v>0.0</v>
      </c>
      <c r="G35" s="40">
        <v>0.0</v>
      </c>
      <c r="H35" s="40">
        <v>0.0</v>
      </c>
      <c r="I35" s="40">
        <v>0.0</v>
      </c>
      <c r="J35" s="40">
        <v>0.0</v>
      </c>
      <c r="K35" s="40">
        <v>79.0</v>
      </c>
      <c r="L35" s="40">
        <v>202.15000000000003</v>
      </c>
      <c r="M35" s="40">
        <v>11.0</v>
      </c>
      <c r="N35" s="40">
        <v>2859.62</v>
      </c>
      <c r="O35" s="65" t="str">
        <f t="shared" ref="O35:P35" si="32">E35+G35+I35+K35+M35</f>
        <v>90</v>
      </c>
      <c r="P35" s="65" t="str">
        <f t="shared" si="32"/>
        <v>3062</v>
      </c>
      <c r="Q35" s="65" t="str">
        <f t="shared" si="3"/>
        <v>235</v>
      </c>
    </row>
    <row r="36" ht="12.75" customHeight="1">
      <c r="A36" s="110">
        <v>30.0</v>
      </c>
      <c r="B36" s="86" t="s">
        <v>40</v>
      </c>
      <c r="C36" s="40">
        <v>391.0</v>
      </c>
      <c r="D36" s="40">
        <v>6431.0</v>
      </c>
      <c r="E36" s="40">
        <v>28.0</v>
      </c>
      <c r="F36" s="40">
        <v>566.8399999999999</v>
      </c>
      <c r="G36" s="40">
        <v>0.0</v>
      </c>
      <c r="H36" s="40">
        <v>0.0</v>
      </c>
      <c r="I36" s="40">
        <v>138.0</v>
      </c>
      <c r="J36" s="40">
        <v>3255.79</v>
      </c>
      <c r="K36" s="40">
        <v>0.0</v>
      </c>
      <c r="L36" s="40">
        <v>0.0</v>
      </c>
      <c r="M36" s="40">
        <v>218.0</v>
      </c>
      <c r="N36" s="40">
        <v>7401.509999999999</v>
      </c>
      <c r="O36" s="65" t="str">
        <f t="shared" ref="O36:P36" si="33">E36+G36+I36+K36+M36</f>
        <v>384</v>
      </c>
      <c r="P36" s="65" t="str">
        <f t="shared" si="33"/>
        <v>11224</v>
      </c>
      <c r="Q36" s="65" t="str">
        <f t="shared" si="3"/>
        <v>175</v>
      </c>
    </row>
    <row r="37" ht="12.75" customHeight="1">
      <c r="A37" s="110">
        <v>31.0</v>
      </c>
      <c r="B37" s="86" t="s">
        <v>73</v>
      </c>
      <c r="C37" s="40">
        <v>98.0</v>
      </c>
      <c r="D37" s="40">
        <v>1255.0</v>
      </c>
      <c r="E37" s="40">
        <v>0.0</v>
      </c>
      <c r="F37" s="40">
        <v>0.0</v>
      </c>
      <c r="G37" s="40">
        <v>0.0</v>
      </c>
      <c r="H37" s="40">
        <v>0.0</v>
      </c>
      <c r="I37" s="40">
        <v>17.0</v>
      </c>
      <c r="J37" s="40">
        <v>2.12</v>
      </c>
      <c r="K37" s="40">
        <v>409.0</v>
      </c>
      <c r="L37" s="40">
        <v>343.21000000000004</v>
      </c>
      <c r="M37" s="40">
        <v>48.0</v>
      </c>
      <c r="N37" s="40">
        <v>67.7</v>
      </c>
      <c r="O37" s="65" t="str">
        <f t="shared" ref="O37:P37" si="34">E37+G37+I37+K37+M37</f>
        <v>474</v>
      </c>
      <c r="P37" s="65" t="str">
        <f t="shared" si="34"/>
        <v>413</v>
      </c>
      <c r="Q37" s="65" t="str">
        <f t="shared" si="3"/>
        <v>33</v>
      </c>
    </row>
    <row r="38" ht="12.75" customHeight="1">
      <c r="A38" s="110">
        <v>32.0</v>
      </c>
      <c r="B38" s="86" t="s">
        <v>74</v>
      </c>
      <c r="C38" s="40">
        <v>11.0</v>
      </c>
      <c r="D38" s="40">
        <v>294.0</v>
      </c>
      <c r="E38" s="40">
        <v>0.0</v>
      </c>
      <c r="F38" s="40">
        <v>0.0</v>
      </c>
      <c r="G38" s="40">
        <v>0.0</v>
      </c>
      <c r="H38" s="40">
        <v>0.0</v>
      </c>
      <c r="I38" s="40">
        <v>0.0</v>
      </c>
      <c r="J38" s="40">
        <v>0.0</v>
      </c>
      <c r="K38" s="40">
        <v>0.0</v>
      </c>
      <c r="L38" s="40">
        <v>0.0</v>
      </c>
      <c r="M38" s="40">
        <v>0.0</v>
      </c>
      <c r="N38" s="40">
        <v>0.0</v>
      </c>
      <c r="O38" s="65" t="str">
        <f t="shared" ref="O38:P38" si="35">E38+G38+I38+K38+M38</f>
        <v>0</v>
      </c>
      <c r="P38" s="65" t="str">
        <f t="shared" si="35"/>
        <v>0</v>
      </c>
      <c r="Q38" s="65" t="str">
        <f t="shared" si="3"/>
        <v>0</v>
      </c>
    </row>
    <row r="39" ht="12.75" customHeight="1">
      <c r="A39" s="110">
        <v>33.0</v>
      </c>
      <c r="B39" s="86" t="s">
        <v>42</v>
      </c>
      <c r="C39" s="40">
        <v>42.0</v>
      </c>
      <c r="D39" s="40">
        <v>995.0</v>
      </c>
      <c r="E39" s="40">
        <v>0.0</v>
      </c>
      <c r="F39" s="40">
        <v>0.0</v>
      </c>
      <c r="G39" s="40">
        <v>0.0</v>
      </c>
      <c r="H39" s="40">
        <v>0.0</v>
      </c>
      <c r="I39" s="40">
        <v>3.0</v>
      </c>
      <c r="J39" s="40">
        <v>17.0</v>
      </c>
      <c r="K39" s="40">
        <v>111.0</v>
      </c>
      <c r="L39" s="40">
        <v>220.95</v>
      </c>
      <c r="M39" s="40">
        <v>21.0</v>
      </c>
      <c r="N39" s="40">
        <v>3124.08</v>
      </c>
      <c r="O39" s="65" t="str">
        <f t="shared" ref="O39:P39" si="36">E39+G39+I39+K39+M39</f>
        <v>135</v>
      </c>
      <c r="P39" s="65" t="str">
        <f t="shared" si="36"/>
        <v>3362</v>
      </c>
      <c r="Q39" s="65" t="str">
        <f t="shared" si="3"/>
        <v>338</v>
      </c>
    </row>
    <row r="40" ht="12.75" customHeight="1">
      <c r="A40" s="110">
        <v>34.0</v>
      </c>
      <c r="B40" s="86" t="s">
        <v>43</v>
      </c>
      <c r="C40" s="40">
        <v>498.0</v>
      </c>
      <c r="D40" s="40">
        <v>8313.0</v>
      </c>
      <c r="E40" s="40">
        <v>0.0</v>
      </c>
      <c r="F40" s="40">
        <v>0.0</v>
      </c>
      <c r="G40" s="40">
        <v>0.0</v>
      </c>
      <c r="H40" s="40">
        <v>0.0</v>
      </c>
      <c r="I40" s="40">
        <v>934.0</v>
      </c>
      <c r="J40" s="40">
        <v>34198.810000000005</v>
      </c>
      <c r="K40" s="40">
        <v>2662.0</v>
      </c>
      <c r="L40" s="40">
        <v>11783.27</v>
      </c>
      <c r="M40" s="40">
        <v>67314.0</v>
      </c>
      <c r="N40" s="40">
        <v>195502.34</v>
      </c>
      <c r="O40" s="65" t="str">
        <f t="shared" ref="O40:P40" si="37">E40+G40+I40+K40+M40</f>
        <v>70910</v>
      </c>
      <c r="P40" s="65" t="str">
        <f t="shared" si="37"/>
        <v>241484</v>
      </c>
      <c r="Q40" s="65" t="str">
        <f t="shared" si="3"/>
        <v>2905</v>
      </c>
    </row>
    <row r="41" ht="12.75" customHeight="1">
      <c r="A41" s="100"/>
      <c r="B41" s="103" t="s">
        <v>183</v>
      </c>
      <c r="C41" s="45" t="str">
        <f t="shared" ref="C41:P41" si="38">SUM(C19:C40)</f>
        <v>32133</v>
      </c>
      <c r="D41" s="45" t="str">
        <f t="shared" si="38"/>
        <v>571369</v>
      </c>
      <c r="E41" s="45" t="str">
        <f t="shared" si="38"/>
        <v>6227</v>
      </c>
      <c r="F41" s="45" t="str">
        <f t="shared" si="38"/>
        <v>18913</v>
      </c>
      <c r="G41" s="45" t="str">
        <f t="shared" si="38"/>
        <v>449</v>
      </c>
      <c r="H41" s="45" t="str">
        <f t="shared" si="38"/>
        <v>9286</v>
      </c>
      <c r="I41" s="45" t="str">
        <f t="shared" si="38"/>
        <v>10034</v>
      </c>
      <c r="J41" s="45" t="str">
        <f t="shared" si="38"/>
        <v>221897</v>
      </c>
      <c r="K41" s="45" t="str">
        <f t="shared" si="38"/>
        <v>55816</v>
      </c>
      <c r="L41" s="45" t="str">
        <f t="shared" si="38"/>
        <v>271422</v>
      </c>
      <c r="M41" s="45" t="str">
        <f t="shared" si="38"/>
        <v>970021</v>
      </c>
      <c r="N41" s="45" t="str">
        <f t="shared" si="38"/>
        <v>2920495</v>
      </c>
      <c r="O41" s="45" t="str">
        <f t="shared" si="38"/>
        <v>1042547</v>
      </c>
      <c r="P41" s="45" t="str">
        <f t="shared" si="38"/>
        <v>3442014</v>
      </c>
      <c r="Q41" s="65" t="str">
        <f t="shared" si="3"/>
        <v>602</v>
      </c>
    </row>
    <row r="42" ht="12.75" customHeight="1">
      <c r="A42" s="100"/>
      <c r="B42" s="103" t="s">
        <v>45</v>
      </c>
      <c r="C42" s="103" t="str">
        <f t="shared" ref="C42:N42" si="39">C41+C18</f>
        <v>169216</v>
      </c>
      <c r="D42" s="103" t="str">
        <f t="shared" si="39"/>
        <v>2649449</v>
      </c>
      <c r="E42" s="103" t="str">
        <f t="shared" si="39"/>
        <v>11198</v>
      </c>
      <c r="F42" s="103" t="str">
        <f t="shared" si="39"/>
        <v>746031</v>
      </c>
      <c r="G42" s="103" t="str">
        <f t="shared" si="39"/>
        <v>1475</v>
      </c>
      <c r="H42" s="103" t="str">
        <f t="shared" si="39"/>
        <v>19402</v>
      </c>
      <c r="I42" s="103" t="str">
        <f t="shared" si="39"/>
        <v>36280</v>
      </c>
      <c r="J42" s="103" t="str">
        <f t="shared" si="39"/>
        <v>604084</v>
      </c>
      <c r="K42" s="103" t="str">
        <f t="shared" si="39"/>
        <v>182709</v>
      </c>
      <c r="L42" s="103" t="str">
        <f t="shared" si="39"/>
        <v>712222</v>
      </c>
      <c r="M42" s="103" t="str">
        <f t="shared" si="39"/>
        <v>1315366</v>
      </c>
      <c r="N42" s="103" t="str">
        <f t="shared" si="39"/>
        <v>12269859</v>
      </c>
      <c r="O42" s="103" t="str">
        <f t="shared" ref="O42:P42" si="40">E42+G42+I42+K42+M42</f>
        <v>1547028</v>
      </c>
      <c r="P42" s="103" t="str">
        <f t="shared" si="40"/>
        <v>14351598</v>
      </c>
      <c r="Q42" s="65" t="str">
        <f t="shared" si="3"/>
        <v>542</v>
      </c>
    </row>
    <row r="43" ht="12.75" customHeight="1">
      <c r="A43" s="110">
        <v>35.0</v>
      </c>
      <c r="B43" s="65" t="s">
        <v>46</v>
      </c>
      <c r="C43" s="40">
        <v>20132.0</v>
      </c>
      <c r="D43" s="40">
        <v>247749.0</v>
      </c>
      <c r="E43" s="40">
        <v>0.0</v>
      </c>
      <c r="F43" s="40">
        <v>0.0</v>
      </c>
      <c r="G43" s="40">
        <v>0.0</v>
      </c>
      <c r="H43" s="40">
        <v>0.0</v>
      </c>
      <c r="I43" s="40">
        <v>33.0</v>
      </c>
      <c r="J43" s="40">
        <v>1109.95</v>
      </c>
      <c r="K43" s="40">
        <v>991.0</v>
      </c>
      <c r="L43" s="40">
        <v>5466.790000000001</v>
      </c>
      <c r="M43" s="40">
        <v>15261.0</v>
      </c>
      <c r="N43" s="40">
        <v>34516.009999999995</v>
      </c>
      <c r="O43" s="65" t="str">
        <f t="shared" ref="O43:P43" si="41">E43+G43+I43+K43+M43</f>
        <v>16285</v>
      </c>
      <c r="P43" s="65" t="str">
        <f t="shared" si="41"/>
        <v>41093</v>
      </c>
      <c r="Q43" s="65" t="str">
        <f t="shared" si="3"/>
        <v>17</v>
      </c>
    </row>
    <row r="44" ht="12.75" customHeight="1">
      <c r="A44" s="110">
        <v>36.0</v>
      </c>
      <c r="B44" s="65" t="s">
        <v>47</v>
      </c>
      <c r="C44" s="40">
        <v>1671.0</v>
      </c>
      <c r="D44" s="40">
        <v>31509.0</v>
      </c>
      <c r="E44" s="40">
        <v>0.0</v>
      </c>
      <c r="F44" s="40">
        <v>0.0</v>
      </c>
      <c r="G44" s="40">
        <v>2.0</v>
      </c>
      <c r="H44" s="40">
        <v>36.0</v>
      </c>
      <c r="I44" s="40">
        <v>46.0</v>
      </c>
      <c r="J44" s="40">
        <v>1457.25</v>
      </c>
      <c r="K44" s="40">
        <v>1119.0</v>
      </c>
      <c r="L44" s="40">
        <v>3399.150000000001</v>
      </c>
      <c r="M44" s="40">
        <v>28290.0</v>
      </c>
      <c r="N44" s="40">
        <v>87663.23000000001</v>
      </c>
      <c r="O44" s="65" t="str">
        <f t="shared" ref="O44:P44" si="42">E44+G44+I44+K44+M44</f>
        <v>29457</v>
      </c>
      <c r="P44" s="65" t="str">
        <f t="shared" si="42"/>
        <v>92556</v>
      </c>
      <c r="Q44" s="65" t="str">
        <f t="shared" si="3"/>
        <v>294</v>
      </c>
    </row>
    <row r="45" ht="12.75" customHeight="1">
      <c r="A45" s="100"/>
      <c r="B45" s="103" t="s">
        <v>48</v>
      </c>
      <c r="C45" s="45" t="str">
        <f t="shared" ref="C45:P45" si="43">SUM(C43:C44)</f>
        <v>21803</v>
      </c>
      <c r="D45" s="45" t="str">
        <f t="shared" si="43"/>
        <v>279258</v>
      </c>
      <c r="E45" s="45" t="str">
        <f t="shared" si="43"/>
        <v>0</v>
      </c>
      <c r="F45" s="45" t="str">
        <f t="shared" si="43"/>
        <v>0</v>
      </c>
      <c r="G45" s="45" t="str">
        <f t="shared" si="43"/>
        <v>2</v>
      </c>
      <c r="H45" s="45" t="str">
        <f t="shared" si="43"/>
        <v>36</v>
      </c>
      <c r="I45" s="45" t="str">
        <f t="shared" si="43"/>
        <v>79</v>
      </c>
      <c r="J45" s="45" t="str">
        <f t="shared" si="43"/>
        <v>2567</v>
      </c>
      <c r="K45" s="45" t="str">
        <f t="shared" si="43"/>
        <v>2110</v>
      </c>
      <c r="L45" s="45" t="str">
        <f t="shared" si="43"/>
        <v>8866</v>
      </c>
      <c r="M45" s="45" t="str">
        <f t="shared" si="43"/>
        <v>43551</v>
      </c>
      <c r="N45" s="45" t="str">
        <f t="shared" si="43"/>
        <v>122179</v>
      </c>
      <c r="O45" s="45" t="str">
        <f t="shared" si="43"/>
        <v>45742</v>
      </c>
      <c r="P45" s="45" t="str">
        <f t="shared" si="43"/>
        <v>133648</v>
      </c>
      <c r="Q45" s="103" t="str">
        <f t="shared" si="3"/>
        <v>48</v>
      </c>
    </row>
    <row r="46" ht="12.75" customHeight="1">
      <c r="A46" s="110">
        <v>37.0</v>
      </c>
      <c r="B46" s="65" t="s">
        <v>49</v>
      </c>
      <c r="C46" s="40">
        <v>1847.0</v>
      </c>
      <c r="D46" s="40">
        <v>26589.0</v>
      </c>
      <c r="E46" s="40">
        <v>0.0</v>
      </c>
      <c r="F46" s="40">
        <v>0.0</v>
      </c>
      <c r="G46" s="40">
        <v>0.0</v>
      </c>
      <c r="H46" s="40">
        <v>0.0</v>
      </c>
      <c r="I46" s="40">
        <v>0.0</v>
      </c>
      <c r="J46" s="40">
        <v>0.0</v>
      </c>
      <c r="K46" s="40">
        <v>2011.0</v>
      </c>
      <c r="L46" s="40">
        <v>2998.0</v>
      </c>
      <c r="M46" s="40">
        <v>0.0</v>
      </c>
      <c r="N46" s="40">
        <v>0.0</v>
      </c>
      <c r="O46" s="65" t="str">
        <f t="shared" ref="O46:P46" si="44">E46+G46+I46+K46+M46</f>
        <v>2011</v>
      </c>
      <c r="P46" s="65" t="str">
        <f t="shared" si="44"/>
        <v>2998</v>
      </c>
      <c r="Q46" s="65" t="str">
        <f t="shared" si="3"/>
        <v>11</v>
      </c>
    </row>
    <row r="47" ht="12.75" customHeight="1">
      <c r="A47" s="100"/>
      <c r="B47" s="103" t="s">
        <v>50</v>
      </c>
      <c r="C47" s="45" t="str">
        <f t="shared" ref="C47:P47" si="45">C46</f>
        <v>1847</v>
      </c>
      <c r="D47" s="45" t="str">
        <f t="shared" si="45"/>
        <v>26589</v>
      </c>
      <c r="E47" s="45" t="str">
        <f t="shared" si="45"/>
        <v>0</v>
      </c>
      <c r="F47" s="45" t="str">
        <f t="shared" si="45"/>
        <v>0</v>
      </c>
      <c r="G47" s="45" t="str">
        <f t="shared" si="45"/>
        <v>0</v>
      </c>
      <c r="H47" s="45" t="str">
        <f t="shared" si="45"/>
        <v>0</v>
      </c>
      <c r="I47" s="45" t="str">
        <f t="shared" si="45"/>
        <v>0</v>
      </c>
      <c r="J47" s="45" t="str">
        <f t="shared" si="45"/>
        <v>0</v>
      </c>
      <c r="K47" s="45" t="str">
        <f t="shared" si="45"/>
        <v>2011</v>
      </c>
      <c r="L47" s="45" t="str">
        <f t="shared" si="45"/>
        <v>2998</v>
      </c>
      <c r="M47" s="45" t="str">
        <f t="shared" si="45"/>
        <v>0</v>
      </c>
      <c r="N47" s="45" t="str">
        <f t="shared" si="45"/>
        <v>0</v>
      </c>
      <c r="O47" s="45" t="str">
        <f t="shared" si="45"/>
        <v>2011</v>
      </c>
      <c r="P47" s="45" t="str">
        <f t="shared" si="45"/>
        <v>2998</v>
      </c>
      <c r="Q47" s="103" t="str">
        <f t="shared" si="3"/>
        <v>11</v>
      </c>
    </row>
    <row r="48" ht="12.75" customHeight="1">
      <c r="A48" s="110">
        <v>38.0</v>
      </c>
      <c r="B48" s="65" t="s">
        <v>51</v>
      </c>
      <c r="C48" s="40">
        <v>925.0</v>
      </c>
      <c r="D48" s="40">
        <v>19126.0</v>
      </c>
      <c r="E48" s="40">
        <v>49.0</v>
      </c>
      <c r="F48" s="40">
        <v>7.199999999999999</v>
      </c>
      <c r="G48" s="40">
        <v>49.0</v>
      </c>
      <c r="H48" s="40">
        <v>7.199999999999999</v>
      </c>
      <c r="I48" s="40">
        <v>1346.0</v>
      </c>
      <c r="J48" s="40">
        <v>17715.100000000006</v>
      </c>
      <c r="K48" s="40">
        <v>49.0</v>
      </c>
      <c r="L48" s="40">
        <v>7.199999999999999</v>
      </c>
      <c r="M48" s="40">
        <v>28533.0</v>
      </c>
      <c r="N48" s="40">
        <v>107035.86000000002</v>
      </c>
      <c r="O48" s="65" t="str">
        <f t="shared" ref="O48:P48" si="46">E48+G48+I48+K48+M48</f>
        <v>30026</v>
      </c>
      <c r="P48" s="65" t="str">
        <f t="shared" si="46"/>
        <v>124773</v>
      </c>
      <c r="Q48" s="65" t="str">
        <f t="shared" si="3"/>
        <v>652</v>
      </c>
    </row>
    <row r="49" ht="12.75" customHeight="1">
      <c r="A49" s="110">
        <v>39.0</v>
      </c>
      <c r="B49" s="65" t="s">
        <v>52</v>
      </c>
      <c r="C49" s="40">
        <v>762.0</v>
      </c>
      <c r="D49" s="40">
        <v>10680.0</v>
      </c>
      <c r="E49" s="40">
        <v>0.0</v>
      </c>
      <c r="F49" s="40">
        <v>0.0</v>
      </c>
      <c r="G49" s="40">
        <v>0.0</v>
      </c>
      <c r="H49" s="40">
        <v>0.0</v>
      </c>
      <c r="I49" s="40">
        <v>7.0</v>
      </c>
      <c r="J49" s="40">
        <v>59.19</v>
      </c>
      <c r="K49" s="40">
        <v>0.0</v>
      </c>
      <c r="L49" s="40">
        <v>0.0</v>
      </c>
      <c r="M49" s="40">
        <v>2023.0</v>
      </c>
      <c r="N49" s="40">
        <v>5092.66</v>
      </c>
      <c r="O49" s="65" t="str">
        <f t="shared" ref="O49:P49" si="47">E49+G49+I49+K49+M49</f>
        <v>2030</v>
      </c>
      <c r="P49" s="65" t="str">
        <f t="shared" si="47"/>
        <v>5152</v>
      </c>
      <c r="Q49" s="65" t="str">
        <f t="shared" si="3"/>
        <v>48</v>
      </c>
    </row>
    <row r="50" ht="12.75" customHeight="1">
      <c r="A50" s="110">
        <v>40.0</v>
      </c>
      <c r="B50" s="65" t="s">
        <v>53</v>
      </c>
      <c r="C50" s="40">
        <v>378.0</v>
      </c>
      <c r="D50" s="40">
        <v>2999.0</v>
      </c>
      <c r="E50" s="40">
        <v>0.0</v>
      </c>
      <c r="F50" s="40">
        <v>0.0</v>
      </c>
      <c r="G50" s="40">
        <v>0.0</v>
      </c>
      <c r="H50" s="40">
        <v>0.0</v>
      </c>
      <c r="I50" s="40">
        <v>0.0</v>
      </c>
      <c r="J50" s="40">
        <v>0.0</v>
      </c>
      <c r="K50" s="40">
        <v>0.0</v>
      </c>
      <c r="L50" s="40">
        <v>0.0</v>
      </c>
      <c r="M50" s="40">
        <v>2673.0</v>
      </c>
      <c r="N50" s="40">
        <v>2588.5499999999997</v>
      </c>
      <c r="O50" s="65" t="str">
        <f t="shared" ref="O50:P50" si="48">E50+G50+I50+K50+M50</f>
        <v>2673</v>
      </c>
      <c r="P50" s="65" t="str">
        <f t="shared" si="48"/>
        <v>2589</v>
      </c>
      <c r="Q50" s="65" t="str">
        <f t="shared" si="3"/>
        <v>86</v>
      </c>
    </row>
    <row r="51" ht="12.75" customHeight="1">
      <c r="A51" s="110">
        <v>41.0</v>
      </c>
      <c r="B51" s="65" t="s">
        <v>54</v>
      </c>
      <c r="C51" s="40">
        <v>261.0</v>
      </c>
      <c r="D51" s="40">
        <v>3129.0</v>
      </c>
      <c r="E51" s="40">
        <v>0.0</v>
      </c>
      <c r="F51" s="40">
        <v>0.0</v>
      </c>
      <c r="G51" s="40">
        <v>0.0</v>
      </c>
      <c r="H51" s="40">
        <v>0.0</v>
      </c>
      <c r="I51" s="40">
        <v>0.0</v>
      </c>
      <c r="J51" s="40">
        <v>0.0</v>
      </c>
      <c r="K51" s="40">
        <v>0.0</v>
      </c>
      <c r="L51" s="40">
        <v>0.0</v>
      </c>
      <c r="M51" s="40">
        <v>0.0</v>
      </c>
      <c r="N51" s="40">
        <v>0.0</v>
      </c>
      <c r="O51" s="65" t="str">
        <f t="shared" ref="O51:P51" si="49">E51+G51+I51+K51+M51</f>
        <v>0</v>
      </c>
      <c r="P51" s="65" t="str">
        <f t="shared" si="49"/>
        <v>0</v>
      </c>
      <c r="Q51" s="65" t="str">
        <f t="shared" si="3"/>
        <v>0</v>
      </c>
    </row>
    <row r="52" ht="12.75" customHeight="1">
      <c r="A52" s="110">
        <v>42.0</v>
      </c>
      <c r="B52" s="65" t="s">
        <v>55</v>
      </c>
      <c r="C52" s="40">
        <v>322.0</v>
      </c>
      <c r="D52" s="40">
        <v>3768.0</v>
      </c>
      <c r="E52" s="40">
        <v>0.0</v>
      </c>
      <c r="F52" s="40">
        <v>0.0</v>
      </c>
      <c r="G52" s="40">
        <v>0.0</v>
      </c>
      <c r="H52" s="40">
        <v>0.0</v>
      </c>
      <c r="I52" s="40">
        <v>89.0</v>
      </c>
      <c r="J52" s="40">
        <v>1883.89</v>
      </c>
      <c r="K52" s="40">
        <v>0.0</v>
      </c>
      <c r="L52" s="40">
        <v>0.0</v>
      </c>
      <c r="M52" s="40">
        <v>8493.0</v>
      </c>
      <c r="N52" s="40">
        <v>6721.73</v>
      </c>
      <c r="O52" s="65" t="str">
        <f t="shared" ref="O52:P52" si="50">E52+G52+I52+K52+M52</f>
        <v>8582</v>
      </c>
      <c r="P52" s="65" t="str">
        <f t="shared" si="50"/>
        <v>8606</v>
      </c>
      <c r="Q52" s="65" t="str">
        <f t="shared" si="3"/>
        <v>228</v>
      </c>
    </row>
    <row r="53" ht="12.75" customHeight="1">
      <c r="A53" s="110">
        <v>43.0</v>
      </c>
      <c r="B53" s="65" t="s">
        <v>56</v>
      </c>
      <c r="C53" s="40">
        <v>152.0</v>
      </c>
      <c r="D53" s="40">
        <v>2582.0</v>
      </c>
      <c r="E53" s="40">
        <v>0.0</v>
      </c>
      <c r="F53" s="40">
        <v>0.0</v>
      </c>
      <c r="G53" s="40">
        <v>0.0</v>
      </c>
      <c r="H53" s="40">
        <v>0.0</v>
      </c>
      <c r="I53" s="40">
        <v>6.0</v>
      </c>
      <c r="J53" s="40">
        <v>173.32</v>
      </c>
      <c r="K53" s="40">
        <v>25.0</v>
      </c>
      <c r="L53" s="40">
        <v>25.76</v>
      </c>
      <c r="M53" s="40">
        <v>19.0</v>
      </c>
      <c r="N53" s="40">
        <v>637.3</v>
      </c>
      <c r="O53" s="65" t="str">
        <f t="shared" ref="O53:P53" si="51">E53+G53+I53+K53+M53</f>
        <v>50</v>
      </c>
      <c r="P53" s="65" t="str">
        <f t="shared" si="51"/>
        <v>836</v>
      </c>
      <c r="Q53" s="65" t="str">
        <f t="shared" si="3"/>
        <v>32</v>
      </c>
    </row>
    <row r="54" ht="12.75" customHeight="1">
      <c r="A54" s="110">
        <v>44.0</v>
      </c>
      <c r="B54" s="65" t="s">
        <v>57</v>
      </c>
      <c r="C54" s="40">
        <v>0.0</v>
      </c>
      <c r="D54" s="40">
        <v>0.0</v>
      </c>
      <c r="E54" s="40">
        <v>0.0</v>
      </c>
      <c r="F54" s="40">
        <v>0.0</v>
      </c>
      <c r="G54" s="40">
        <v>0.0</v>
      </c>
      <c r="H54" s="40">
        <v>0.0</v>
      </c>
      <c r="I54" s="40">
        <v>59.0</v>
      </c>
      <c r="J54" s="40">
        <v>904.33</v>
      </c>
      <c r="K54" s="40">
        <v>12.0</v>
      </c>
      <c r="L54" s="40">
        <v>12.39</v>
      </c>
      <c r="M54" s="40">
        <v>838.0</v>
      </c>
      <c r="N54" s="40">
        <v>1545.02</v>
      </c>
      <c r="O54" s="65" t="str">
        <f t="shared" ref="O54:P54" si="52">E54+G54+I54+K54+M54</f>
        <v>909</v>
      </c>
      <c r="P54" s="65" t="str">
        <f t="shared" si="52"/>
        <v>2462</v>
      </c>
      <c r="Q54" s="65" t="str">
        <f t="shared" si="3"/>
        <v>#DIV/0!</v>
      </c>
    </row>
    <row r="55" ht="12.75" customHeight="1">
      <c r="A55" s="110">
        <v>45.0</v>
      </c>
      <c r="B55" s="65" t="s">
        <v>58</v>
      </c>
      <c r="C55" s="40">
        <v>492.0</v>
      </c>
      <c r="D55" s="40">
        <v>2420.0</v>
      </c>
      <c r="E55" s="40">
        <v>0.0</v>
      </c>
      <c r="F55" s="40">
        <v>0.0</v>
      </c>
      <c r="G55" s="40">
        <v>0.0</v>
      </c>
      <c r="H55" s="40">
        <v>0.0</v>
      </c>
      <c r="I55" s="40">
        <v>0.0</v>
      </c>
      <c r="J55" s="40">
        <v>0.0</v>
      </c>
      <c r="K55" s="40">
        <v>0.0</v>
      </c>
      <c r="L55" s="40">
        <v>0.0</v>
      </c>
      <c r="M55" s="40">
        <v>38.0</v>
      </c>
      <c r="N55" s="40">
        <v>30.119999999999997</v>
      </c>
      <c r="O55" s="65" t="str">
        <f t="shared" ref="O55:P55" si="53">E55+G55+I55+K55+M55</f>
        <v>38</v>
      </c>
      <c r="P55" s="65" t="str">
        <f t="shared" si="53"/>
        <v>30</v>
      </c>
      <c r="Q55" s="65" t="str">
        <f t="shared" si="3"/>
        <v>1</v>
      </c>
    </row>
    <row r="56" ht="12.75" customHeight="1">
      <c r="A56" s="100"/>
      <c r="B56" s="103" t="s">
        <v>59</v>
      </c>
      <c r="C56" s="45" t="str">
        <f t="shared" ref="C56:P56" si="54">SUM(C48:C55)</f>
        <v>3292</v>
      </c>
      <c r="D56" s="45" t="str">
        <f t="shared" si="54"/>
        <v>44704</v>
      </c>
      <c r="E56" s="45" t="str">
        <f t="shared" si="54"/>
        <v>49</v>
      </c>
      <c r="F56" s="45" t="str">
        <f t="shared" si="54"/>
        <v>7</v>
      </c>
      <c r="G56" s="45" t="str">
        <f t="shared" si="54"/>
        <v>49</v>
      </c>
      <c r="H56" s="45" t="str">
        <f t="shared" si="54"/>
        <v>7</v>
      </c>
      <c r="I56" s="45" t="str">
        <f t="shared" si="54"/>
        <v>1507</v>
      </c>
      <c r="J56" s="45" t="str">
        <f t="shared" si="54"/>
        <v>20736</v>
      </c>
      <c r="K56" s="45" t="str">
        <f t="shared" si="54"/>
        <v>86</v>
      </c>
      <c r="L56" s="45" t="str">
        <f t="shared" si="54"/>
        <v>45</v>
      </c>
      <c r="M56" s="45" t="str">
        <f t="shared" si="54"/>
        <v>42617</v>
      </c>
      <c r="N56" s="45" t="str">
        <f t="shared" si="54"/>
        <v>123651</v>
      </c>
      <c r="O56" s="45" t="str">
        <f t="shared" si="54"/>
        <v>44308</v>
      </c>
      <c r="P56" s="45" t="str">
        <f t="shared" si="54"/>
        <v>144447</v>
      </c>
      <c r="Q56" s="103" t="str">
        <f t="shared" si="3"/>
        <v>323</v>
      </c>
    </row>
    <row r="57" ht="12.75" customHeight="1">
      <c r="A57" s="103"/>
      <c r="B57" s="103" t="s">
        <v>8</v>
      </c>
      <c r="C57" s="45" t="str">
        <f t="shared" ref="C57:P57" si="55">C56+C47+C45+C42</f>
        <v>196158</v>
      </c>
      <c r="D57" s="45" t="str">
        <f t="shared" si="55"/>
        <v>3000000</v>
      </c>
      <c r="E57" s="45" t="str">
        <f t="shared" si="55"/>
        <v>11247</v>
      </c>
      <c r="F57" s="45" t="str">
        <f t="shared" si="55"/>
        <v>746039</v>
      </c>
      <c r="G57" s="45" t="str">
        <f t="shared" si="55"/>
        <v>1526</v>
      </c>
      <c r="H57" s="45" t="str">
        <f t="shared" si="55"/>
        <v>19445</v>
      </c>
      <c r="I57" s="45" t="str">
        <f t="shared" si="55"/>
        <v>37866</v>
      </c>
      <c r="J57" s="45" t="str">
        <f t="shared" si="55"/>
        <v>627387</v>
      </c>
      <c r="K57" s="45" t="str">
        <f t="shared" si="55"/>
        <v>186916</v>
      </c>
      <c r="L57" s="45" t="str">
        <f t="shared" si="55"/>
        <v>724131</v>
      </c>
      <c r="M57" s="45" t="str">
        <f t="shared" si="55"/>
        <v>1401534</v>
      </c>
      <c r="N57" s="45" t="str">
        <f t="shared" si="55"/>
        <v>12515689</v>
      </c>
      <c r="O57" s="45" t="str">
        <f t="shared" si="55"/>
        <v>1639089</v>
      </c>
      <c r="P57" s="45" t="str">
        <f t="shared" si="55"/>
        <v>14632692</v>
      </c>
      <c r="Q57" s="103" t="str">
        <f t="shared" si="3"/>
        <v>488</v>
      </c>
    </row>
    <row r="58" ht="13.5" customHeight="1">
      <c r="A58" s="106"/>
      <c r="B58" s="106"/>
      <c r="C58" s="93"/>
      <c r="D58" s="93"/>
      <c r="E58" s="93"/>
      <c r="F58" s="93"/>
      <c r="G58" s="93"/>
      <c r="H58" s="96" t="s">
        <v>62</v>
      </c>
      <c r="I58" s="93"/>
      <c r="J58" s="93"/>
      <c r="K58" s="93"/>
      <c r="L58" s="93"/>
      <c r="M58" s="93"/>
      <c r="N58" s="93"/>
      <c r="O58" s="93"/>
      <c r="P58" s="93"/>
      <c r="Q58" s="93"/>
    </row>
    <row r="59" ht="13.5" customHeight="1">
      <c r="A59" s="106"/>
      <c r="B59" s="106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6"/>
      <c r="P59" s="96"/>
      <c r="Q59" s="93"/>
    </row>
    <row r="60" ht="13.5" customHeight="1">
      <c r="A60" s="106"/>
      <c r="B60" s="106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6"/>
      <c r="P60" s="96"/>
      <c r="Q60" s="93"/>
    </row>
    <row r="61" ht="13.5" customHeight="1">
      <c r="A61" s="106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6"/>
      <c r="P61" s="96"/>
      <c r="Q61" s="93"/>
    </row>
    <row r="62" ht="13.5" customHeight="1">
      <c r="A62" s="106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</row>
    <row r="63" ht="13.5" customHeight="1">
      <c r="A63" s="106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6"/>
      <c r="P63" s="96"/>
      <c r="Q63" s="93"/>
    </row>
    <row r="64" ht="13.5" customHeight="1">
      <c r="A64" s="106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6"/>
      <c r="P64" s="96"/>
      <c r="Q64" s="93"/>
    </row>
    <row r="65" ht="13.5" customHeight="1">
      <c r="A65" s="106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6"/>
      <c r="P65" s="96"/>
      <c r="Q65" s="93"/>
    </row>
    <row r="66" ht="13.5" customHeight="1">
      <c r="A66" s="106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6"/>
      <c r="P66" s="96"/>
      <c r="Q66" s="93"/>
    </row>
    <row r="67" ht="13.5" customHeight="1">
      <c r="A67" s="106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6"/>
      <c r="P67" s="96"/>
      <c r="Q67" s="93"/>
    </row>
    <row r="68" ht="13.5" customHeight="1">
      <c r="A68" s="106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6"/>
      <c r="P68" s="96"/>
      <c r="Q68" s="93"/>
    </row>
    <row r="69" ht="13.5" customHeight="1">
      <c r="A69" s="106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6"/>
      <c r="P69" s="96"/>
      <c r="Q69" s="93"/>
    </row>
    <row r="70" ht="13.5" customHeight="1">
      <c r="A70" s="106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6"/>
      <c r="P70" s="96"/>
      <c r="Q70" s="93"/>
    </row>
    <row r="71" ht="13.5" customHeight="1">
      <c r="A71" s="106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6"/>
      <c r="P71" s="96"/>
      <c r="Q71" s="93"/>
    </row>
    <row r="72" ht="13.5" customHeight="1">
      <c r="A72" s="106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6"/>
      <c r="P72" s="96"/>
      <c r="Q72" s="93"/>
    </row>
    <row r="73" ht="13.5" customHeight="1">
      <c r="A73" s="106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6"/>
      <c r="P73" s="96"/>
      <c r="Q73" s="93"/>
    </row>
    <row r="74" ht="13.5" customHeight="1">
      <c r="A74" s="106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6"/>
      <c r="P74" s="96"/>
      <c r="Q74" s="93"/>
    </row>
    <row r="75" ht="13.5" customHeight="1">
      <c r="A75" s="106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6"/>
      <c r="P75" s="96"/>
      <c r="Q75" s="93"/>
    </row>
    <row r="76" ht="13.5" customHeight="1">
      <c r="A76" s="106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6"/>
      <c r="P76" s="96"/>
      <c r="Q76" s="93"/>
    </row>
    <row r="77" ht="13.5" customHeight="1">
      <c r="A77" s="106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6"/>
      <c r="P77" s="96"/>
      <c r="Q77" s="93"/>
    </row>
    <row r="78" ht="13.5" customHeight="1">
      <c r="A78" s="106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6"/>
      <c r="P78" s="96"/>
      <c r="Q78" s="93"/>
    </row>
    <row r="79" ht="13.5" customHeight="1">
      <c r="A79" s="106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6"/>
      <c r="P79" s="96"/>
      <c r="Q79" s="93"/>
    </row>
    <row r="80" ht="13.5" customHeight="1">
      <c r="A80" s="106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6"/>
      <c r="P80" s="96"/>
      <c r="Q80" s="93"/>
    </row>
    <row r="81" ht="13.5" customHeight="1">
      <c r="A81" s="106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6"/>
      <c r="P81" s="96"/>
      <c r="Q81" s="93"/>
    </row>
    <row r="82" ht="13.5" customHeight="1">
      <c r="A82" s="106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6"/>
      <c r="P82" s="96"/>
      <c r="Q82" s="93"/>
    </row>
    <row r="83" ht="13.5" customHeight="1">
      <c r="A83" s="106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6"/>
      <c r="P83" s="96"/>
      <c r="Q83" s="93"/>
    </row>
    <row r="84" ht="13.5" customHeight="1">
      <c r="A84" s="106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6"/>
      <c r="P84" s="96"/>
      <c r="Q84" s="93"/>
    </row>
    <row r="85" ht="13.5" customHeight="1">
      <c r="A85" s="106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6"/>
      <c r="P85" s="96"/>
      <c r="Q85" s="93"/>
    </row>
    <row r="86" ht="13.5" customHeight="1">
      <c r="A86" s="106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6"/>
      <c r="P86" s="96"/>
      <c r="Q86" s="93"/>
    </row>
    <row r="87" ht="13.5" customHeight="1">
      <c r="A87" s="106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6"/>
      <c r="P87" s="96"/>
      <c r="Q87" s="93"/>
    </row>
    <row r="88" ht="13.5" customHeight="1">
      <c r="A88" s="106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6"/>
      <c r="P88" s="96"/>
      <c r="Q88" s="93"/>
    </row>
    <row r="89" ht="13.5" customHeight="1">
      <c r="A89" s="106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6"/>
      <c r="P89" s="96"/>
      <c r="Q89" s="93"/>
    </row>
    <row r="90" ht="13.5" customHeight="1">
      <c r="A90" s="106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6"/>
      <c r="P90" s="96"/>
      <c r="Q90" s="93"/>
    </row>
    <row r="91" ht="13.5" customHeight="1">
      <c r="A91" s="106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6"/>
      <c r="P91" s="96"/>
      <c r="Q91" s="93"/>
    </row>
    <row r="92" ht="13.5" customHeight="1">
      <c r="A92" s="106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6"/>
      <c r="P92" s="96"/>
      <c r="Q92" s="93"/>
    </row>
    <row r="93" ht="13.5" customHeight="1">
      <c r="A93" s="106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6"/>
      <c r="P93" s="96"/>
      <c r="Q93" s="93"/>
    </row>
    <row r="94" ht="13.5" customHeight="1">
      <c r="A94" s="106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6"/>
      <c r="P94" s="96"/>
      <c r="Q94" s="93"/>
    </row>
    <row r="95" ht="13.5" customHeight="1">
      <c r="A95" s="106"/>
      <c r="B95" s="10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6"/>
      <c r="P95" s="96"/>
      <c r="Q95" s="93"/>
    </row>
    <row r="96" ht="13.5" customHeight="1">
      <c r="A96" s="106"/>
      <c r="B96" s="106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6"/>
      <c r="P96" s="96"/>
      <c r="Q96" s="93"/>
    </row>
    <row r="97" ht="13.5" customHeight="1">
      <c r="A97" s="106"/>
      <c r="B97" s="106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6"/>
      <c r="P97" s="96"/>
      <c r="Q97" s="93"/>
    </row>
    <row r="98" ht="13.5" customHeight="1">
      <c r="A98" s="106"/>
      <c r="B98" s="106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6"/>
      <c r="P98" s="96"/>
      <c r="Q98" s="93"/>
    </row>
    <row r="99" ht="13.5" customHeight="1">
      <c r="A99" s="106"/>
      <c r="B99" s="106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6"/>
      <c r="P99" s="96"/>
      <c r="Q99" s="93"/>
    </row>
    <row r="100" ht="13.5" customHeight="1">
      <c r="A100" s="106"/>
      <c r="B100" s="106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6"/>
      <c r="P100" s="96"/>
      <c r="Q100" s="93"/>
    </row>
  </sheetData>
  <mergeCells count="13">
    <mergeCell ref="Q3:Q5"/>
    <mergeCell ref="O3:P4"/>
    <mergeCell ref="G3:H4"/>
    <mergeCell ref="I3:J4"/>
    <mergeCell ref="K3:L4"/>
    <mergeCell ref="M3:N4"/>
    <mergeCell ref="A1:Q1"/>
    <mergeCell ref="A3:A5"/>
    <mergeCell ref="B3:B5"/>
    <mergeCell ref="C3:D3"/>
    <mergeCell ref="E3:F4"/>
    <mergeCell ref="C4:C5"/>
    <mergeCell ref="D4:D5"/>
  </mergeCells>
  <printOptions/>
  <pageMargins bottom="0.0" footer="0.0" header="0.0" left="1.45" right="0.7" top="0.25"/>
  <pageSetup paperSize="9" scale="70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BFDF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6.0"/>
    <col customWidth="1" min="2" max="2" width="29.14"/>
    <col customWidth="1" min="3" max="3" width="10.14"/>
    <col customWidth="1" min="4" max="4" width="11.86"/>
    <col customWidth="1" min="5" max="5" width="11.57"/>
    <col customWidth="1" min="6" max="6" width="13.57"/>
    <col customWidth="1" min="7" max="7" width="9.71"/>
    <col customWidth="1" min="8" max="8" width="13.14"/>
    <col customWidth="1" min="9" max="10" width="9.14"/>
  </cols>
  <sheetData>
    <row r="1" ht="18.75" customHeight="1">
      <c r="A1" s="169" t="s">
        <v>238</v>
      </c>
      <c r="B1" s="2"/>
      <c r="C1" s="2"/>
      <c r="D1" s="2"/>
      <c r="E1" s="2"/>
      <c r="F1" s="2"/>
      <c r="G1" s="3"/>
      <c r="H1" s="170"/>
      <c r="I1" s="170"/>
      <c r="J1" s="170"/>
      <c r="K1" s="77"/>
    </row>
    <row r="2" ht="13.5" customHeight="1">
      <c r="A2" s="61" t="s">
        <v>239</v>
      </c>
      <c r="B2" s="2"/>
      <c r="C2" s="2"/>
      <c r="D2" s="2"/>
      <c r="E2" s="2"/>
      <c r="F2" s="3"/>
      <c r="G2" s="171"/>
      <c r="H2" s="170"/>
      <c r="I2" s="170"/>
      <c r="J2" s="170"/>
      <c r="K2" s="77"/>
    </row>
    <row r="3" ht="25.5" customHeight="1">
      <c r="A3" s="27"/>
      <c r="B3" s="172" t="s">
        <v>65</v>
      </c>
      <c r="C3" s="58"/>
      <c r="D3" s="3"/>
      <c r="E3" s="173" t="s">
        <v>240</v>
      </c>
      <c r="F3" s="3"/>
      <c r="G3" s="171"/>
      <c r="H3" s="170"/>
      <c r="I3" s="170"/>
      <c r="J3" s="170"/>
      <c r="K3" s="77"/>
    </row>
    <row r="4" ht="13.5" customHeight="1">
      <c r="A4" s="132" t="s">
        <v>241</v>
      </c>
      <c r="B4" s="132" t="s">
        <v>4</v>
      </c>
      <c r="C4" s="133" t="s">
        <v>242</v>
      </c>
      <c r="D4" s="33"/>
      <c r="E4" s="133" t="s">
        <v>243</v>
      </c>
      <c r="F4" s="33"/>
      <c r="G4" s="132" t="s">
        <v>244</v>
      </c>
      <c r="H4" s="170"/>
      <c r="I4" s="170"/>
      <c r="J4" s="170"/>
      <c r="K4" s="77"/>
    </row>
    <row r="5" ht="13.5" customHeight="1">
      <c r="A5" s="62"/>
      <c r="B5" s="62"/>
      <c r="C5" s="174" t="s">
        <v>158</v>
      </c>
      <c r="D5" s="174" t="s">
        <v>159</v>
      </c>
      <c r="E5" s="174" t="s">
        <v>158</v>
      </c>
      <c r="F5" s="174" t="s">
        <v>159</v>
      </c>
      <c r="G5" s="62"/>
      <c r="H5" s="170"/>
      <c r="I5" s="170"/>
      <c r="J5" s="170"/>
      <c r="K5" s="77"/>
    </row>
    <row r="6" ht="13.5" customHeight="1">
      <c r="A6" s="134">
        <v>1.0</v>
      </c>
      <c r="B6" s="86" t="s">
        <v>10</v>
      </c>
      <c r="C6" s="135" t="str">
        <f>NPA_PS_14!O6+NPA_NPS_15!I6</f>
        <v>69802</v>
      </c>
      <c r="D6" s="135" t="str">
        <f>NPA_PS_14!P6+NPA_NPS_15!J6</f>
        <v>179204</v>
      </c>
      <c r="E6" s="135" t="str">
        <f>'Pri Sec_outstanding_6'!O6+NPS_OS_8!M6</f>
        <v>344457</v>
      </c>
      <c r="F6" s="135" t="str">
        <f>'Pri Sec_outstanding_6'!P6+NPS_OS_8!N6</f>
        <v>1748285</v>
      </c>
      <c r="G6" s="175" t="str">
        <f t="shared" ref="G6:G37" si="1">D6*100/F6</f>
        <v>10.3</v>
      </c>
      <c r="H6" s="171"/>
      <c r="I6" s="170"/>
      <c r="J6" s="170"/>
      <c r="K6" s="77"/>
    </row>
    <row r="7" ht="13.5" customHeight="1">
      <c r="A7" s="134">
        <v>2.0</v>
      </c>
      <c r="B7" s="86" t="s">
        <v>11</v>
      </c>
      <c r="C7" s="135" t="str">
        <f>NPA_PS_14!O7+NPA_NPS_15!I7</f>
        <v>200218</v>
      </c>
      <c r="D7" s="135" t="str">
        <f>NPA_PS_14!P7+NPA_NPS_15!J7</f>
        <v>320261</v>
      </c>
      <c r="E7" s="135" t="str">
        <f>'Pri Sec_outstanding_6'!O7+NPS_OS_8!M7</f>
        <v>925451</v>
      </c>
      <c r="F7" s="135" t="str">
        <f>'Pri Sec_outstanding_6'!P7+NPS_OS_8!N7</f>
        <v>2930479</v>
      </c>
      <c r="G7" s="175" t="str">
        <f t="shared" si="1"/>
        <v>10.9</v>
      </c>
      <c r="H7" s="171"/>
      <c r="I7" s="170"/>
      <c r="J7" s="170"/>
      <c r="K7" s="77"/>
    </row>
    <row r="8" ht="13.5" customHeight="1">
      <c r="A8" s="134">
        <v>3.0</v>
      </c>
      <c r="B8" s="86" t="s">
        <v>12</v>
      </c>
      <c r="C8" s="135" t="str">
        <f>NPA_PS_14!O8+NPA_NPS_15!I8</f>
        <v>35924</v>
      </c>
      <c r="D8" s="135" t="str">
        <f>NPA_PS_14!P8+NPA_NPS_15!J8</f>
        <v>30754</v>
      </c>
      <c r="E8" s="135" t="str">
        <f>'Pri Sec_outstanding_6'!O8+NPS_OS_8!M8</f>
        <v>125457</v>
      </c>
      <c r="F8" s="135" t="str">
        <f>'Pri Sec_outstanding_6'!P8+NPS_OS_8!N8</f>
        <v>719608</v>
      </c>
      <c r="G8" s="175" t="str">
        <f t="shared" si="1"/>
        <v>4.3</v>
      </c>
      <c r="H8" s="171"/>
      <c r="I8" s="171"/>
      <c r="J8" s="170"/>
      <c r="K8" s="77"/>
    </row>
    <row r="9" ht="13.5" customHeight="1">
      <c r="A9" s="134">
        <v>4.0</v>
      </c>
      <c r="B9" s="86" t="s">
        <v>13</v>
      </c>
      <c r="C9" s="135" t="str">
        <f>NPA_PS_14!O9+NPA_NPS_15!I9</f>
        <v>49843</v>
      </c>
      <c r="D9" s="135" t="str">
        <f>NPA_PS_14!P9+NPA_NPS_15!J9</f>
        <v>121022</v>
      </c>
      <c r="E9" s="135" t="str">
        <f>'Pri Sec_outstanding_6'!O9+NPS_OS_8!M9</f>
        <v>280424</v>
      </c>
      <c r="F9" s="135" t="str">
        <f>'Pri Sec_outstanding_6'!P9+NPS_OS_8!N9</f>
        <v>1779800</v>
      </c>
      <c r="G9" s="175" t="str">
        <f t="shared" si="1"/>
        <v>6.8</v>
      </c>
      <c r="H9" s="171"/>
      <c r="I9" s="171"/>
      <c r="J9" s="170"/>
      <c r="K9" s="77"/>
    </row>
    <row r="10" ht="13.5" customHeight="1">
      <c r="A10" s="134">
        <v>5.0</v>
      </c>
      <c r="B10" s="86" t="s">
        <v>14</v>
      </c>
      <c r="C10" s="135" t="str">
        <f>NPA_PS_14!O10+NPA_NPS_15!I10</f>
        <v>138173</v>
      </c>
      <c r="D10" s="135" t="str">
        <f>NPA_PS_14!P10+NPA_NPS_15!J10</f>
        <v>192784</v>
      </c>
      <c r="E10" s="135" t="str">
        <f>'Pri Sec_outstanding_6'!O10+NPS_OS_8!M10</f>
        <v>646978</v>
      </c>
      <c r="F10" s="135" t="str">
        <f>'Pri Sec_outstanding_6'!P10+NPS_OS_8!N10</f>
        <v>1951634</v>
      </c>
      <c r="G10" s="175" t="str">
        <f t="shared" si="1"/>
        <v>9.9</v>
      </c>
      <c r="H10" s="171"/>
      <c r="I10" s="171"/>
      <c r="J10" s="170"/>
      <c r="K10" s="77"/>
    </row>
    <row r="11" ht="13.5" customHeight="1">
      <c r="A11" s="134">
        <v>6.0</v>
      </c>
      <c r="B11" s="86" t="s">
        <v>15</v>
      </c>
      <c r="C11" s="135" t="str">
        <f>NPA_PS_14!O11+NPA_NPS_15!I11</f>
        <v>53239</v>
      </c>
      <c r="D11" s="135" t="str">
        <f>NPA_PS_14!P11+NPA_NPS_15!J11</f>
        <v>97730</v>
      </c>
      <c r="E11" s="135" t="str">
        <f>'Pri Sec_outstanding_6'!O11+NPS_OS_8!M11</f>
        <v>157563</v>
      </c>
      <c r="F11" s="135" t="str">
        <f>'Pri Sec_outstanding_6'!P11+NPS_OS_8!N11</f>
        <v>1062263</v>
      </c>
      <c r="G11" s="175" t="str">
        <f t="shared" si="1"/>
        <v>9.2</v>
      </c>
      <c r="H11" s="171"/>
      <c r="I11" s="171"/>
      <c r="J11" s="170"/>
      <c r="K11" s="77"/>
    </row>
    <row r="12" ht="13.5" customHeight="1">
      <c r="A12" s="134">
        <v>7.0</v>
      </c>
      <c r="B12" s="86" t="s">
        <v>16</v>
      </c>
      <c r="C12" s="135" t="str">
        <f>NPA_PS_14!O12+NPA_NPS_15!I12</f>
        <v>3961</v>
      </c>
      <c r="D12" s="135" t="str">
        <f>NPA_PS_14!P12+NPA_NPS_15!J12</f>
        <v>15164</v>
      </c>
      <c r="E12" s="135" t="str">
        <f>'Pri Sec_outstanding_6'!O12+NPS_OS_8!M12</f>
        <v>29086</v>
      </c>
      <c r="F12" s="135" t="str">
        <f>'Pri Sec_outstanding_6'!P12+NPS_OS_8!N12</f>
        <v>147974</v>
      </c>
      <c r="G12" s="175" t="str">
        <f t="shared" si="1"/>
        <v>10.2</v>
      </c>
      <c r="H12" s="171"/>
      <c r="I12" s="171"/>
      <c r="J12" s="170"/>
      <c r="K12" s="77"/>
    </row>
    <row r="13" ht="13.5" customHeight="1">
      <c r="A13" s="134">
        <v>8.0</v>
      </c>
      <c r="B13" s="86" t="s">
        <v>17</v>
      </c>
      <c r="C13" s="135" t="str">
        <f>NPA_PS_14!O13+NPA_NPS_15!I13</f>
        <v>5636</v>
      </c>
      <c r="D13" s="135" t="str">
        <f>NPA_PS_14!P13+NPA_NPS_15!J13</f>
        <v>8096</v>
      </c>
      <c r="E13" s="135" t="str">
        <f>'Pri Sec_outstanding_6'!O13+NPS_OS_8!M13</f>
        <v>19965</v>
      </c>
      <c r="F13" s="135" t="str">
        <f>'Pri Sec_outstanding_6'!P13+NPS_OS_8!N13</f>
        <v>106974</v>
      </c>
      <c r="G13" s="175" t="str">
        <f t="shared" si="1"/>
        <v>7.6</v>
      </c>
      <c r="H13" s="171"/>
      <c r="I13" s="171"/>
      <c r="J13" s="170"/>
      <c r="K13" s="77"/>
    </row>
    <row r="14" ht="13.5" customHeight="1">
      <c r="A14" s="134">
        <v>9.0</v>
      </c>
      <c r="B14" s="86" t="s">
        <v>18</v>
      </c>
      <c r="C14" s="135" t="str">
        <f>NPA_PS_14!O14+NPA_NPS_15!I14</f>
        <v>172349</v>
      </c>
      <c r="D14" s="135" t="str">
        <f>NPA_PS_14!P14+NPA_NPS_15!J14</f>
        <v>484364</v>
      </c>
      <c r="E14" s="135" t="str">
        <f>'Pri Sec_outstanding_6'!O14+NPS_OS_8!M14</f>
        <v>408162</v>
      </c>
      <c r="F14" s="135" t="str">
        <f>'Pri Sec_outstanding_6'!P14+NPS_OS_8!N14</f>
        <v>2704069</v>
      </c>
      <c r="G14" s="175" t="str">
        <f t="shared" si="1"/>
        <v>17.9</v>
      </c>
      <c r="H14" s="171"/>
      <c r="I14" s="171"/>
      <c r="J14" s="170"/>
      <c r="K14" s="77"/>
    </row>
    <row r="15" ht="13.5" customHeight="1">
      <c r="A15" s="134">
        <v>10.0</v>
      </c>
      <c r="B15" s="86" t="s">
        <v>19</v>
      </c>
      <c r="C15" s="135" t="str">
        <f>NPA_PS_14!O15+NPA_NPS_15!I15</f>
        <v>326841</v>
      </c>
      <c r="D15" s="135" t="str">
        <f>NPA_PS_14!P15+NPA_NPS_15!J15</f>
        <v>471542</v>
      </c>
      <c r="E15" s="135" t="str">
        <f>'Pri Sec_outstanding_6'!O15+NPS_OS_8!M15</f>
        <v>1865196</v>
      </c>
      <c r="F15" s="135" t="str">
        <f>'Pri Sec_outstanding_6'!P15+NPS_OS_8!N15</f>
        <v>8485189</v>
      </c>
      <c r="G15" s="175" t="str">
        <f t="shared" si="1"/>
        <v>5.6</v>
      </c>
      <c r="H15" s="171"/>
      <c r="I15" s="171"/>
      <c r="J15" s="170"/>
      <c r="K15" s="77"/>
    </row>
    <row r="16" ht="13.5" customHeight="1">
      <c r="A16" s="134">
        <v>11.0</v>
      </c>
      <c r="B16" s="86" t="s">
        <v>20</v>
      </c>
      <c r="C16" s="135" t="str">
        <f>NPA_PS_14!O16+NPA_NPS_15!I16</f>
        <v>24821</v>
      </c>
      <c r="D16" s="135" t="str">
        <f>NPA_PS_14!P16+NPA_NPS_15!J16</f>
        <v>69664</v>
      </c>
      <c r="E16" s="135" t="str">
        <f>'Pri Sec_outstanding_6'!O16+NPS_OS_8!M16</f>
        <v>113879</v>
      </c>
      <c r="F16" s="135" t="str">
        <f>'Pri Sec_outstanding_6'!P16+NPS_OS_8!N16</f>
        <v>717010</v>
      </c>
      <c r="G16" s="175" t="str">
        <f t="shared" si="1"/>
        <v>9.7</v>
      </c>
      <c r="H16" s="171"/>
      <c r="I16" s="171"/>
      <c r="J16" s="170"/>
      <c r="K16" s="77"/>
    </row>
    <row r="17" ht="13.5" customHeight="1">
      <c r="A17" s="134">
        <v>12.0</v>
      </c>
      <c r="B17" s="86" t="s">
        <v>21</v>
      </c>
      <c r="C17" s="135" t="str">
        <f>NPA_PS_14!O17+NPA_NPS_15!I17</f>
        <v>104368</v>
      </c>
      <c r="D17" s="135" t="str">
        <f>NPA_PS_14!P17+NPA_NPS_15!J17</f>
        <v>214084</v>
      </c>
      <c r="E17" s="135" t="str">
        <f>'Pri Sec_outstanding_6'!O17+NPS_OS_8!M17</f>
        <v>415230</v>
      </c>
      <c r="F17" s="135" t="str">
        <f>'Pri Sec_outstanding_6'!P17+NPS_OS_8!N17</f>
        <v>1774073</v>
      </c>
      <c r="G17" s="175" t="str">
        <f t="shared" si="1"/>
        <v>12.1</v>
      </c>
      <c r="H17" s="171"/>
      <c r="I17" s="171"/>
      <c r="J17" s="170"/>
      <c r="K17" s="77"/>
    </row>
    <row r="18" ht="13.5" customHeight="1">
      <c r="A18" s="82"/>
      <c r="B18" s="88" t="s">
        <v>22</v>
      </c>
      <c r="C18" s="139" t="str">
        <f>NPA_PS_14!O18+NPA_NPS_15!I18</f>
        <v>1185175</v>
      </c>
      <c r="D18" s="139" t="str">
        <f>NPA_PS_14!P18+NPA_NPS_15!J18</f>
        <v>2204668</v>
      </c>
      <c r="E18" s="139" t="str">
        <f t="shared" ref="E18:F18" si="2">SUM(E6:E17)</f>
        <v>5331848</v>
      </c>
      <c r="F18" s="139" t="str">
        <f t="shared" si="2"/>
        <v>24127357</v>
      </c>
      <c r="G18" s="176" t="str">
        <f t="shared" si="1"/>
        <v>9.1</v>
      </c>
      <c r="H18" s="171"/>
      <c r="I18" s="171"/>
      <c r="J18" s="172"/>
      <c r="K18" s="77"/>
    </row>
    <row r="19" ht="13.5" customHeight="1">
      <c r="A19" s="134">
        <v>13.0</v>
      </c>
      <c r="B19" s="86" t="s">
        <v>23</v>
      </c>
      <c r="C19" s="135" t="str">
        <f>NPA_PS_14!O19+NPA_NPS_15!I19</f>
        <v>24187</v>
      </c>
      <c r="D19" s="135" t="str">
        <f>NPA_PS_14!P19+NPA_NPS_15!J19</f>
        <v>56061</v>
      </c>
      <c r="E19" s="135" t="str">
        <f>'Pri Sec_outstanding_6'!O19+NPS_OS_8!M19</f>
        <v>476386</v>
      </c>
      <c r="F19" s="135" t="str">
        <f>'Pri Sec_outstanding_6'!P19+NPS_OS_8!N19</f>
        <v>1693445</v>
      </c>
      <c r="G19" s="175" t="str">
        <f t="shared" si="1"/>
        <v>3.3</v>
      </c>
      <c r="H19" s="171"/>
      <c r="I19" s="171"/>
      <c r="J19" s="170"/>
      <c r="K19" s="77"/>
    </row>
    <row r="20" ht="13.5" customHeight="1">
      <c r="A20" s="134">
        <v>14.0</v>
      </c>
      <c r="B20" s="86" t="s">
        <v>24</v>
      </c>
      <c r="C20" s="135" t="str">
        <f>NPA_PS_14!O20+NPA_NPS_15!I20</f>
        <v>52883</v>
      </c>
      <c r="D20" s="135" t="str">
        <f>NPA_PS_14!P20+NPA_NPS_15!J20</f>
        <v>34696</v>
      </c>
      <c r="E20" s="135" t="str">
        <f>'Pri Sec_outstanding_6'!O20+NPS_OS_8!M20</f>
        <v>676768</v>
      </c>
      <c r="F20" s="135" t="str">
        <f>'Pri Sec_outstanding_6'!P20+NPS_OS_8!N20</f>
        <v>804503</v>
      </c>
      <c r="G20" s="175" t="str">
        <f t="shared" si="1"/>
        <v>4.3</v>
      </c>
      <c r="H20" s="171"/>
      <c r="I20" s="171"/>
      <c r="J20" s="170"/>
      <c r="K20" s="77"/>
    </row>
    <row r="21" ht="13.5" customHeight="1">
      <c r="A21" s="134">
        <v>15.0</v>
      </c>
      <c r="B21" s="86" t="s">
        <v>25</v>
      </c>
      <c r="C21" s="135" t="str">
        <f>NPA_PS_14!O21+NPA_NPS_15!I21</f>
        <v>1</v>
      </c>
      <c r="D21" s="135" t="str">
        <f>NPA_PS_14!P21+NPA_NPS_15!J21</f>
        <v>0</v>
      </c>
      <c r="E21" s="135" t="str">
        <f>'Pri Sec_outstanding_6'!O21+NPS_OS_8!M21</f>
        <v>666</v>
      </c>
      <c r="F21" s="135" t="str">
        <f>'Pri Sec_outstanding_6'!P21+NPS_OS_8!N21</f>
        <v>1419</v>
      </c>
      <c r="G21" s="175" t="str">
        <f t="shared" si="1"/>
        <v>0.0</v>
      </c>
      <c r="H21" s="171"/>
      <c r="I21" s="171"/>
      <c r="J21" s="170"/>
      <c r="K21" s="77"/>
    </row>
    <row r="22" ht="13.5" customHeight="1">
      <c r="A22" s="134">
        <v>16.0</v>
      </c>
      <c r="B22" s="86" t="s">
        <v>26</v>
      </c>
      <c r="C22" s="135" t="str">
        <f>NPA_PS_14!O22+NPA_NPS_15!I22</f>
        <v>23</v>
      </c>
      <c r="D22" s="135" t="str">
        <f>NPA_PS_14!P22+NPA_NPS_15!J22</f>
        <v>376</v>
      </c>
      <c r="E22" s="135" t="str">
        <f>'Pri Sec_outstanding_6'!O22+NPS_OS_8!M22</f>
        <v>589</v>
      </c>
      <c r="F22" s="135" t="str">
        <f>'Pri Sec_outstanding_6'!P22+NPS_OS_8!N22</f>
        <v>14459</v>
      </c>
      <c r="G22" s="175" t="str">
        <f t="shared" si="1"/>
        <v>2.6</v>
      </c>
      <c r="H22" s="171"/>
      <c r="I22" s="171"/>
      <c r="J22" s="170"/>
      <c r="K22" s="77"/>
    </row>
    <row r="23" ht="13.5" customHeight="1">
      <c r="A23" s="134">
        <v>17.0</v>
      </c>
      <c r="B23" s="86" t="s">
        <v>27</v>
      </c>
      <c r="C23" s="135" t="str">
        <f>NPA_PS_14!O23+NPA_NPS_15!I23</f>
        <v>4215</v>
      </c>
      <c r="D23" s="135" t="str">
        <f>NPA_PS_14!P23+NPA_NPS_15!J23</f>
        <v>5704</v>
      </c>
      <c r="E23" s="135" t="str">
        <f>'Pri Sec_outstanding_6'!O23+NPS_OS_8!M23</f>
        <v>57368</v>
      </c>
      <c r="F23" s="135" t="str">
        <f>'Pri Sec_outstanding_6'!P23+NPS_OS_8!N23</f>
        <v>148684</v>
      </c>
      <c r="G23" s="175" t="str">
        <f t="shared" si="1"/>
        <v>3.8</v>
      </c>
      <c r="H23" s="171"/>
      <c r="I23" s="171"/>
      <c r="J23" s="170"/>
      <c r="K23" s="77"/>
    </row>
    <row r="24" ht="13.5" customHeight="1">
      <c r="A24" s="134">
        <v>18.0</v>
      </c>
      <c r="B24" s="86" t="s">
        <v>28</v>
      </c>
      <c r="C24" s="135" t="str">
        <f>NPA_PS_14!O24+NPA_NPS_15!I24</f>
        <v>0</v>
      </c>
      <c r="D24" s="135" t="str">
        <f>NPA_PS_14!P24+NPA_NPS_15!J24</f>
        <v>0</v>
      </c>
      <c r="E24" s="135" t="str">
        <f>'Pri Sec_outstanding_6'!O24+NPS_OS_8!M24</f>
        <v>206</v>
      </c>
      <c r="F24" s="135" t="str">
        <f>'Pri Sec_outstanding_6'!P24+NPS_OS_8!N24</f>
        <v>631</v>
      </c>
      <c r="G24" s="175" t="str">
        <f t="shared" si="1"/>
        <v>0.0</v>
      </c>
      <c r="H24" s="171"/>
      <c r="I24" s="171"/>
      <c r="J24" s="170"/>
      <c r="K24" s="77"/>
    </row>
    <row r="25" ht="13.5" customHeight="1">
      <c r="A25" s="134">
        <v>19.0</v>
      </c>
      <c r="B25" s="86" t="s">
        <v>29</v>
      </c>
      <c r="C25" s="135" t="str">
        <f>NPA_PS_14!O25+NPA_NPS_15!I25</f>
        <v>272</v>
      </c>
      <c r="D25" s="135" t="str">
        <f>NPA_PS_14!P25+NPA_NPS_15!J25</f>
        <v>986</v>
      </c>
      <c r="E25" s="135" t="str">
        <f>'Pri Sec_outstanding_6'!O25+NPS_OS_8!M25</f>
        <v>13775</v>
      </c>
      <c r="F25" s="135" t="str">
        <f>'Pri Sec_outstanding_6'!P25+NPS_OS_8!N25</f>
        <v>46698</v>
      </c>
      <c r="G25" s="175" t="str">
        <f t="shared" si="1"/>
        <v>2.1</v>
      </c>
      <c r="H25" s="171"/>
      <c r="I25" s="171"/>
      <c r="J25" s="170"/>
      <c r="K25" s="77"/>
    </row>
    <row r="26" ht="13.5" customHeight="1">
      <c r="A26" s="134">
        <v>20.0</v>
      </c>
      <c r="B26" s="86" t="s">
        <v>30</v>
      </c>
      <c r="C26" s="135" t="str">
        <f>NPA_PS_14!O26+NPA_NPS_15!I26</f>
        <v>50788</v>
      </c>
      <c r="D26" s="135" t="str">
        <f>NPA_PS_14!P26+NPA_NPS_15!J26</f>
        <v>67766</v>
      </c>
      <c r="E26" s="135" t="str">
        <f>'Pri Sec_outstanding_6'!O26+NPS_OS_8!M26</f>
        <v>1393846</v>
      </c>
      <c r="F26" s="135" t="str">
        <f>'Pri Sec_outstanding_6'!P26+NPS_OS_8!N26</f>
        <v>3527292</v>
      </c>
      <c r="G26" s="175" t="str">
        <f t="shared" si="1"/>
        <v>1.9</v>
      </c>
      <c r="H26" s="171"/>
      <c r="I26" s="171"/>
      <c r="J26" s="170"/>
      <c r="K26" s="77"/>
    </row>
    <row r="27" ht="13.5" customHeight="1">
      <c r="A27" s="134">
        <v>21.0</v>
      </c>
      <c r="B27" s="86" t="s">
        <v>31</v>
      </c>
      <c r="C27" s="135" t="str">
        <f>NPA_PS_14!O27+NPA_NPS_15!I27</f>
        <v>23259</v>
      </c>
      <c r="D27" s="135" t="str">
        <f>NPA_PS_14!P27+NPA_NPS_15!J27</f>
        <v>72501</v>
      </c>
      <c r="E27" s="135" t="str">
        <f>'Pri Sec_outstanding_6'!O27+NPS_OS_8!M27</f>
        <v>579388</v>
      </c>
      <c r="F27" s="135" t="str">
        <f>'Pri Sec_outstanding_6'!P27+NPS_OS_8!N27</f>
        <v>2794100</v>
      </c>
      <c r="G27" s="175" t="str">
        <f t="shared" si="1"/>
        <v>2.6</v>
      </c>
      <c r="H27" s="171"/>
      <c r="I27" s="171"/>
      <c r="J27" s="170"/>
      <c r="K27" s="77"/>
    </row>
    <row r="28" ht="13.5" customHeight="1">
      <c r="A28" s="134">
        <v>22.0</v>
      </c>
      <c r="B28" s="86" t="s">
        <v>32</v>
      </c>
      <c r="C28" s="135" t="str">
        <f>NPA_PS_14!O28+NPA_NPS_15!I28</f>
        <v>11470</v>
      </c>
      <c r="D28" s="135" t="str">
        <f>NPA_PS_14!P28+NPA_NPS_15!J28</f>
        <v>28790</v>
      </c>
      <c r="E28" s="135" t="str">
        <f>'Pri Sec_outstanding_6'!O28+NPS_OS_8!M28</f>
        <v>98499</v>
      </c>
      <c r="F28" s="135" t="str">
        <f>'Pri Sec_outstanding_6'!P28+NPS_OS_8!N28</f>
        <v>392333</v>
      </c>
      <c r="G28" s="175" t="str">
        <f t="shared" si="1"/>
        <v>7.3</v>
      </c>
      <c r="H28" s="171"/>
      <c r="I28" s="171"/>
      <c r="J28" s="170"/>
      <c r="K28" s="77"/>
    </row>
    <row r="29" ht="13.5" customHeight="1">
      <c r="A29" s="134">
        <v>23.0</v>
      </c>
      <c r="B29" s="86" t="s">
        <v>33</v>
      </c>
      <c r="C29" s="135" t="str">
        <f>NPA_PS_14!O29+NPA_NPS_15!I29</f>
        <v>16505</v>
      </c>
      <c r="D29" s="135" t="str">
        <f>NPA_PS_14!P29+NPA_NPS_15!J29</f>
        <v>10489</v>
      </c>
      <c r="E29" s="135" t="str">
        <f>'Pri Sec_outstanding_6'!O29+NPS_OS_8!M29</f>
        <v>549151</v>
      </c>
      <c r="F29" s="135" t="str">
        <f>'Pri Sec_outstanding_6'!P29+NPS_OS_8!N29</f>
        <v>524747</v>
      </c>
      <c r="G29" s="175" t="str">
        <f t="shared" si="1"/>
        <v>2.0</v>
      </c>
      <c r="H29" s="171"/>
      <c r="I29" s="171"/>
      <c r="J29" s="170"/>
      <c r="K29" s="77"/>
    </row>
    <row r="30" ht="13.5" customHeight="1">
      <c r="A30" s="134">
        <v>24.0</v>
      </c>
      <c r="B30" s="86" t="s">
        <v>34</v>
      </c>
      <c r="C30" s="135" t="str">
        <f>NPA_PS_14!O30+NPA_NPS_15!I30</f>
        <v>29770</v>
      </c>
      <c r="D30" s="135" t="str">
        <f>NPA_PS_14!P30+NPA_NPS_15!J30</f>
        <v>13382</v>
      </c>
      <c r="E30" s="135" t="str">
        <f>'Pri Sec_outstanding_6'!O30+NPS_OS_8!M30</f>
        <v>944280</v>
      </c>
      <c r="F30" s="135" t="str">
        <f>'Pri Sec_outstanding_6'!P30+NPS_OS_8!N30</f>
        <v>836205</v>
      </c>
      <c r="G30" s="175" t="str">
        <f t="shared" si="1"/>
        <v>1.6</v>
      </c>
      <c r="H30" s="171"/>
      <c r="I30" s="171"/>
      <c r="J30" s="170"/>
      <c r="K30" s="77"/>
    </row>
    <row r="31" ht="13.5" customHeight="1">
      <c r="A31" s="134">
        <v>25.0</v>
      </c>
      <c r="B31" s="86" t="s">
        <v>35</v>
      </c>
      <c r="C31" s="135" t="str">
        <f>NPA_PS_14!O31+NPA_NPS_15!I31</f>
        <v>203</v>
      </c>
      <c r="D31" s="135" t="str">
        <f>NPA_PS_14!P31+NPA_NPS_15!J31</f>
        <v>699</v>
      </c>
      <c r="E31" s="135" t="str">
        <f>'Pri Sec_outstanding_6'!O31+NPS_OS_8!M31</f>
        <v>773</v>
      </c>
      <c r="F31" s="135" t="str">
        <f>'Pri Sec_outstanding_6'!P31+NPS_OS_8!N31</f>
        <v>4167</v>
      </c>
      <c r="G31" s="175" t="str">
        <f t="shared" si="1"/>
        <v>16.8</v>
      </c>
      <c r="H31" s="171"/>
      <c r="I31" s="171"/>
      <c r="J31" s="170"/>
      <c r="K31" s="77"/>
    </row>
    <row r="32" ht="13.5" customHeight="1">
      <c r="A32" s="134">
        <v>26.0</v>
      </c>
      <c r="B32" s="86" t="s">
        <v>36</v>
      </c>
      <c r="C32" s="135" t="str">
        <f>NPA_PS_14!O32+NPA_NPS_15!I32</f>
        <v>498</v>
      </c>
      <c r="D32" s="135" t="str">
        <f>NPA_PS_14!P32+NPA_NPS_15!J32</f>
        <v>4629</v>
      </c>
      <c r="E32" s="135" t="str">
        <f>'Pri Sec_outstanding_6'!O32+NPS_OS_8!M32</f>
        <v>1956</v>
      </c>
      <c r="F32" s="135" t="str">
        <f>'Pri Sec_outstanding_6'!P32+NPS_OS_8!N32</f>
        <v>37156</v>
      </c>
      <c r="G32" s="175" t="str">
        <f t="shared" si="1"/>
        <v>12.5</v>
      </c>
      <c r="H32" s="171"/>
      <c r="I32" s="171"/>
      <c r="J32" s="170"/>
      <c r="K32" s="77"/>
    </row>
    <row r="33" ht="13.5" customHeight="1">
      <c r="A33" s="134">
        <v>27.0</v>
      </c>
      <c r="B33" s="86" t="s">
        <v>37</v>
      </c>
      <c r="C33" s="135" t="str">
        <f>NPA_PS_14!O33+NPA_NPS_15!I33</f>
        <v>13</v>
      </c>
      <c r="D33" s="135" t="str">
        <f>NPA_PS_14!P33+NPA_NPS_15!J33</f>
        <v>59</v>
      </c>
      <c r="E33" s="135" t="str">
        <f>'Pri Sec_outstanding_6'!O33+NPS_OS_8!M33</f>
        <v>947</v>
      </c>
      <c r="F33" s="135" t="str">
        <f>'Pri Sec_outstanding_6'!P33+NPS_OS_8!N33</f>
        <v>13472</v>
      </c>
      <c r="G33" s="175" t="str">
        <f t="shared" si="1"/>
        <v>0.4</v>
      </c>
      <c r="H33" s="171"/>
      <c r="I33" s="171"/>
      <c r="J33" s="170"/>
      <c r="K33" s="77"/>
    </row>
    <row r="34" ht="13.5" customHeight="1">
      <c r="A34" s="134">
        <v>28.0</v>
      </c>
      <c r="B34" s="86" t="s">
        <v>38</v>
      </c>
      <c r="C34" s="135" t="str">
        <f>NPA_PS_14!O34+NPA_NPS_15!I34</f>
        <v>3881</v>
      </c>
      <c r="D34" s="135" t="str">
        <f>NPA_PS_14!P34+NPA_NPS_15!J34</f>
        <v>11743</v>
      </c>
      <c r="E34" s="135" t="str">
        <f>'Pri Sec_outstanding_6'!O34+NPS_OS_8!M34</f>
        <v>343560</v>
      </c>
      <c r="F34" s="135" t="str">
        <f>'Pri Sec_outstanding_6'!P34+NPS_OS_8!N34</f>
        <v>826388</v>
      </c>
      <c r="G34" s="175" t="str">
        <f t="shared" si="1"/>
        <v>1.4</v>
      </c>
      <c r="H34" s="171"/>
      <c r="I34" s="171"/>
      <c r="J34" s="170"/>
      <c r="K34" s="77"/>
    </row>
    <row r="35" ht="13.5" customHeight="1">
      <c r="A35" s="134">
        <v>29.0</v>
      </c>
      <c r="B35" s="86" t="s">
        <v>39</v>
      </c>
      <c r="C35" s="135" t="str">
        <f>NPA_PS_14!O35+NPA_NPS_15!I35</f>
        <v>13</v>
      </c>
      <c r="D35" s="135" t="str">
        <f>NPA_PS_14!P35+NPA_NPS_15!J35</f>
        <v>1001</v>
      </c>
      <c r="E35" s="135" t="str">
        <f>'Pri Sec_outstanding_6'!O35+NPS_OS_8!M35</f>
        <v>226</v>
      </c>
      <c r="F35" s="135" t="str">
        <f>'Pri Sec_outstanding_6'!P35+NPS_OS_8!N35</f>
        <v>4287</v>
      </c>
      <c r="G35" s="175" t="str">
        <f t="shared" si="1"/>
        <v>23.4</v>
      </c>
      <c r="H35" s="171"/>
      <c r="I35" s="171"/>
      <c r="J35" s="170"/>
      <c r="K35" s="77"/>
    </row>
    <row r="36" ht="13.5" customHeight="1">
      <c r="A36" s="134">
        <v>30.0</v>
      </c>
      <c r="B36" s="86" t="s">
        <v>40</v>
      </c>
      <c r="C36" s="135" t="str">
        <f>NPA_PS_14!O36+NPA_NPS_15!I36</f>
        <v>21345</v>
      </c>
      <c r="D36" s="135" t="str">
        <f>NPA_PS_14!P36+NPA_NPS_15!J36</f>
        <v>5753</v>
      </c>
      <c r="E36" s="135" t="str">
        <f>'Pri Sec_outstanding_6'!O36+NPS_OS_8!M36</f>
        <v>122304</v>
      </c>
      <c r="F36" s="135" t="str">
        <f>'Pri Sec_outstanding_6'!P36+NPS_OS_8!N36</f>
        <v>79191</v>
      </c>
      <c r="G36" s="175" t="str">
        <f t="shared" si="1"/>
        <v>7.3</v>
      </c>
      <c r="H36" s="171"/>
      <c r="I36" s="171"/>
      <c r="J36" s="170"/>
      <c r="K36" s="77"/>
    </row>
    <row r="37" ht="13.5" customHeight="1">
      <c r="A37" s="134">
        <v>31.0</v>
      </c>
      <c r="B37" s="86" t="s">
        <v>73</v>
      </c>
      <c r="C37" s="135" t="str">
        <f>NPA_PS_14!O37+NPA_NPS_15!I37</f>
        <v>9</v>
      </c>
      <c r="D37" s="135" t="str">
        <f>NPA_PS_14!P37+NPA_NPS_15!J37</f>
        <v>5</v>
      </c>
      <c r="E37" s="135" t="str">
        <f>'Pri Sec_outstanding_6'!O37+NPS_OS_8!M37</f>
        <v>1401</v>
      </c>
      <c r="F37" s="135" t="str">
        <f>'Pri Sec_outstanding_6'!P37+NPS_OS_8!N37</f>
        <v>43578</v>
      </c>
      <c r="G37" s="175" t="str">
        <f t="shared" si="1"/>
        <v>0.0</v>
      </c>
      <c r="H37" s="171"/>
      <c r="I37" s="171"/>
      <c r="J37" s="170"/>
      <c r="K37" s="77"/>
    </row>
    <row r="38" ht="13.5" customHeight="1">
      <c r="A38" s="134">
        <v>32.0</v>
      </c>
      <c r="B38" s="86" t="s">
        <v>74</v>
      </c>
      <c r="C38" s="135" t="str">
        <f>NPA_PS_14!O38+NPA_NPS_15!I38</f>
        <v>0</v>
      </c>
      <c r="D38" s="135" t="str">
        <f>NPA_PS_14!P38+NPA_NPS_15!J38</f>
        <v>0</v>
      </c>
      <c r="E38" s="135" t="str">
        <f>'Pri Sec_outstanding_6'!O38+NPS_OS_8!M38</f>
        <v>0</v>
      </c>
      <c r="F38" s="135" t="str">
        <f>'Pri Sec_outstanding_6'!P38+NPS_OS_8!N38</f>
        <v>0</v>
      </c>
      <c r="G38" s="175">
        <v>0.0</v>
      </c>
      <c r="H38" s="171"/>
      <c r="I38" s="171"/>
      <c r="J38" s="170"/>
      <c r="K38" s="77"/>
    </row>
    <row r="39" ht="13.5" customHeight="1">
      <c r="A39" s="134">
        <v>33.0</v>
      </c>
      <c r="B39" s="86" t="s">
        <v>42</v>
      </c>
      <c r="C39" s="135" t="str">
        <f>NPA_PS_14!O39+NPA_NPS_15!I39</f>
        <v>8</v>
      </c>
      <c r="D39" s="135" t="str">
        <f>NPA_PS_14!P39+NPA_NPS_15!J39</f>
        <v>336</v>
      </c>
      <c r="E39" s="135" t="str">
        <f>'Pri Sec_outstanding_6'!O39+NPS_OS_8!M39</f>
        <v>806</v>
      </c>
      <c r="F39" s="135" t="str">
        <f>'Pri Sec_outstanding_6'!P39+NPS_OS_8!N39</f>
        <v>6412</v>
      </c>
      <c r="G39" s="175" t="str">
        <f t="shared" ref="G39:G57" si="3">D39*100/F39</f>
        <v>5.2</v>
      </c>
      <c r="H39" s="171"/>
      <c r="I39" s="171"/>
      <c r="J39" s="170"/>
      <c r="K39" s="77"/>
    </row>
    <row r="40" ht="13.5" customHeight="1">
      <c r="A40" s="134">
        <v>34.0</v>
      </c>
      <c r="B40" s="86" t="s">
        <v>43</v>
      </c>
      <c r="C40" s="135" t="str">
        <f>NPA_PS_14!O40+NPA_NPS_15!I40</f>
        <v>9963</v>
      </c>
      <c r="D40" s="135" t="str">
        <f>NPA_PS_14!P40+NPA_NPS_15!J40</f>
        <v>3682</v>
      </c>
      <c r="E40" s="135" t="str">
        <f>'Pri Sec_outstanding_6'!O40+NPS_OS_8!M40</f>
        <v>162656</v>
      </c>
      <c r="F40" s="135" t="str">
        <f>'Pri Sec_outstanding_6'!P40+NPS_OS_8!N40</f>
        <v>404720</v>
      </c>
      <c r="G40" s="175" t="str">
        <f t="shared" si="3"/>
        <v>0.9</v>
      </c>
      <c r="H40" s="171"/>
      <c r="I40" s="171"/>
      <c r="J40" s="170"/>
      <c r="K40" s="77"/>
    </row>
    <row r="41" ht="13.5" customHeight="1">
      <c r="A41" s="82"/>
      <c r="B41" s="88" t="s">
        <v>183</v>
      </c>
      <c r="C41" s="139" t="str">
        <f>NPA_PS_14!O41+NPA_NPS_15!I41</f>
        <v>249306</v>
      </c>
      <c r="D41" s="139" t="str">
        <f>NPA_PS_14!P41+NPA_NPS_15!J41</f>
        <v>318657</v>
      </c>
      <c r="E41" s="139" t="str">
        <f t="shared" ref="E41:F41" si="4">SUM(E19:E40)</f>
        <v>5425551</v>
      </c>
      <c r="F41" s="139" t="str">
        <f t="shared" si="4"/>
        <v>12203888</v>
      </c>
      <c r="G41" s="176" t="str">
        <f t="shared" si="3"/>
        <v>2.6</v>
      </c>
      <c r="H41" s="171"/>
      <c r="I41" s="171"/>
      <c r="J41" s="172"/>
      <c r="K41" s="77"/>
    </row>
    <row r="42" ht="13.5" customHeight="1">
      <c r="A42" s="82"/>
      <c r="B42" s="88" t="s">
        <v>45</v>
      </c>
      <c r="C42" s="139" t="str">
        <f>NPA_PS_14!O42+NPA_NPS_15!I42</f>
        <v>1434481</v>
      </c>
      <c r="D42" s="139" t="str">
        <f>NPA_PS_14!P42+NPA_NPS_15!J42</f>
        <v>2523325</v>
      </c>
      <c r="E42" s="139" t="str">
        <f t="shared" ref="E42:F42" si="5">E41+E18</f>
        <v>10757399</v>
      </c>
      <c r="F42" s="139" t="str">
        <f t="shared" si="5"/>
        <v>36331245</v>
      </c>
      <c r="G42" s="176" t="str">
        <f t="shared" si="3"/>
        <v>6.9</v>
      </c>
      <c r="H42" s="171"/>
      <c r="I42" s="171"/>
      <c r="J42" s="172"/>
      <c r="K42" s="77"/>
    </row>
    <row r="43" ht="13.5" customHeight="1">
      <c r="A43" s="134">
        <v>35.0</v>
      </c>
      <c r="B43" s="86" t="s">
        <v>46</v>
      </c>
      <c r="C43" s="135" t="str">
        <f>NPA_PS_14!O43+NPA_NPS_15!I43</f>
        <v>79869</v>
      </c>
      <c r="D43" s="135" t="str">
        <f>NPA_PS_14!P43+NPA_NPS_15!J43</f>
        <v>50779</v>
      </c>
      <c r="E43" s="135" t="str">
        <f>'Pri Sec_outstanding_6'!O43+NPS_OS_8!M43</f>
        <v>344929</v>
      </c>
      <c r="F43" s="135" t="str">
        <f>'Pri Sec_outstanding_6'!P43+NPS_OS_8!N43</f>
        <v>371268</v>
      </c>
      <c r="G43" s="175" t="str">
        <f t="shared" si="3"/>
        <v>13.7</v>
      </c>
      <c r="H43" s="171"/>
      <c r="I43" s="171"/>
      <c r="J43" s="170"/>
      <c r="K43" s="77"/>
    </row>
    <row r="44" ht="13.5" customHeight="1">
      <c r="A44" s="134">
        <v>36.0</v>
      </c>
      <c r="B44" s="86" t="s">
        <v>47</v>
      </c>
      <c r="C44" s="135" t="str">
        <f>NPA_PS_14!O44+NPA_NPS_15!I44</f>
        <v>190463</v>
      </c>
      <c r="D44" s="135" t="str">
        <f>NPA_PS_14!P44+NPA_NPS_15!J44</f>
        <v>115310</v>
      </c>
      <c r="E44" s="135" t="str">
        <f>'Pri Sec_outstanding_6'!O44+NPS_OS_8!M44</f>
        <v>1006257</v>
      </c>
      <c r="F44" s="135" t="str">
        <f>'Pri Sec_outstanding_6'!P44+NPS_OS_8!N44</f>
        <v>1337006</v>
      </c>
      <c r="G44" s="175" t="str">
        <f t="shared" si="3"/>
        <v>8.6</v>
      </c>
      <c r="H44" s="171"/>
      <c r="I44" s="171"/>
      <c r="J44" s="170"/>
      <c r="K44" s="77"/>
    </row>
    <row r="45" ht="13.5" customHeight="1">
      <c r="A45" s="82"/>
      <c r="B45" s="88" t="s">
        <v>48</v>
      </c>
      <c r="C45" s="139" t="str">
        <f>NPA_PS_14!O45+NPA_NPS_15!I45</f>
        <v>270332</v>
      </c>
      <c r="D45" s="139" t="str">
        <f>NPA_PS_14!P45+NPA_NPS_15!J45</f>
        <v>166089</v>
      </c>
      <c r="E45" s="139" t="str">
        <f t="shared" ref="E45:F45" si="6">SUM(E43:E44)</f>
        <v>1351186</v>
      </c>
      <c r="F45" s="139" t="str">
        <f t="shared" si="6"/>
        <v>1708273</v>
      </c>
      <c r="G45" s="176" t="str">
        <f t="shared" si="3"/>
        <v>9.7</v>
      </c>
      <c r="H45" s="171"/>
      <c r="I45" s="171"/>
      <c r="J45" s="172"/>
      <c r="K45" s="77"/>
    </row>
    <row r="46" ht="13.5" customHeight="1">
      <c r="A46" s="134">
        <v>37.0</v>
      </c>
      <c r="B46" s="86" t="s">
        <v>49</v>
      </c>
      <c r="C46" s="135" t="str">
        <f>NPA_PS_14!O46+NPA_NPS_15!I46</f>
        <v>0</v>
      </c>
      <c r="D46" s="135" t="str">
        <f>NPA_PS_14!P46+NPA_NPS_15!J46</f>
        <v>712242</v>
      </c>
      <c r="E46" s="135" t="str">
        <f>'Pri Sec_outstanding_6'!O46+NPS_OS_8!M46</f>
        <v>4076529</v>
      </c>
      <c r="F46" s="135" t="str">
        <f>'Pri Sec_outstanding_6'!P46+NPS_OS_8!N46</f>
        <v>4372850</v>
      </c>
      <c r="G46" s="175" t="str">
        <f t="shared" si="3"/>
        <v>16.3</v>
      </c>
      <c r="H46" s="171"/>
      <c r="I46" s="171"/>
      <c r="J46" s="170"/>
      <c r="K46" s="77"/>
    </row>
    <row r="47" ht="13.5" customHeight="1">
      <c r="A47" s="82"/>
      <c r="B47" s="88" t="s">
        <v>50</v>
      </c>
      <c r="C47" s="139" t="str">
        <f>NPA_PS_14!O47+NPA_NPS_15!I47</f>
        <v>0</v>
      </c>
      <c r="D47" s="139" t="str">
        <f>NPA_PS_14!P47+NPA_NPS_15!J47</f>
        <v>712242</v>
      </c>
      <c r="E47" s="139" t="str">
        <f t="shared" ref="E47:F47" si="7">E46</f>
        <v>4076529</v>
      </c>
      <c r="F47" s="139" t="str">
        <f t="shared" si="7"/>
        <v>4372850</v>
      </c>
      <c r="G47" s="176" t="str">
        <f t="shared" si="3"/>
        <v>16.3</v>
      </c>
      <c r="H47" s="171"/>
      <c r="I47" s="171"/>
      <c r="J47" s="172"/>
      <c r="K47" s="77"/>
    </row>
    <row r="48" ht="13.5" customHeight="1">
      <c r="A48" s="134">
        <v>38.0</v>
      </c>
      <c r="B48" s="86" t="s">
        <v>51</v>
      </c>
      <c r="C48" s="135" t="str">
        <f>NPA_PS_14!O48+NPA_NPS_15!I48</f>
        <v>11185</v>
      </c>
      <c r="D48" s="135" t="str">
        <f>NPA_PS_14!P48+NPA_NPS_15!J48</f>
        <v>29206</v>
      </c>
      <c r="E48" s="135" t="str">
        <f>'Pri Sec_outstanding_6'!O48+NPS_OS_8!M48</f>
        <v>184373</v>
      </c>
      <c r="F48" s="135" t="str">
        <f>'Pri Sec_outstanding_6'!P48+NPS_OS_8!N48</f>
        <v>921050</v>
      </c>
      <c r="G48" s="175" t="str">
        <f t="shared" si="3"/>
        <v>3.2</v>
      </c>
      <c r="H48" s="171"/>
      <c r="I48" s="171"/>
      <c r="J48" s="170"/>
      <c r="K48" s="77"/>
    </row>
    <row r="49" ht="13.5" customHeight="1">
      <c r="A49" s="134">
        <v>39.0</v>
      </c>
      <c r="B49" s="86" t="s">
        <v>52</v>
      </c>
      <c r="C49" s="135" t="str">
        <f>NPA_PS_14!O49+NPA_NPS_15!I49</f>
        <v>1873</v>
      </c>
      <c r="D49" s="135" t="str">
        <f>NPA_PS_14!P49+NPA_NPS_15!J49</f>
        <v>5619</v>
      </c>
      <c r="E49" s="135" t="str">
        <f>'Pri Sec_outstanding_6'!O49+NPS_OS_8!M49</f>
        <v>48064</v>
      </c>
      <c r="F49" s="135" t="str">
        <f>'Pri Sec_outstanding_6'!P49+NPS_OS_8!N49</f>
        <v>69192</v>
      </c>
      <c r="G49" s="175" t="str">
        <f t="shared" si="3"/>
        <v>8.1</v>
      </c>
      <c r="H49" s="171"/>
      <c r="I49" s="171"/>
      <c r="J49" s="170"/>
      <c r="K49" s="77"/>
    </row>
    <row r="50" ht="13.5" customHeight="1">
      <c r="A50" s="134">
        <v>40.0</v>
      </c>
      <c r="B50" s="86" t="s">
        <v>53</v>
      </c>
      <c r="C50" s="135" t="str">
        <f>NPA_PS_14!O50+NPA_NPS_15!I50</f>
        <v>20874</v>
      </c>
      <c r="D50" s="135" t="str">
        <f>NPA_PS_14!P50+NPA_NPS_15!J50</f>
        <v>6043</v>
      </c>
      <c r="E50" s="135" t="str">
        <f>'Pri Sec_outstanding_6'!O50+NPS_OS_8!M50</f>
        <v>177767</v>
      </c>
      <c r="F50" s="135" t="str">
        <f>'Pri Sec_outstanding_6'!P50+NPS_OS_8!N50</f>
        <v>106747</v>
      </c>
      <c r="G50" s="175" t="str">
        <f t="shared" si="3"/>
        <v>5.7</v>
      </c>
      <c r="H50" s="171"/>
      <c r="I50" s="171"/>
      <c r="J50" s="170"/>
      <c r="K50" s="77"/>
    </row>
    <row r="51" ht="13.5" customHeight="1">
      <c r="A51" s="134">
        <v>41.0</v>
      </c>
      <c r="B51" s="86" t="s">
        <v>54</v>
      </c>
      <c r="C51" s="135" t="str">
        <f>NPA_PS_14!O51+NPA_NPS_15!I51</f>
        <v>45</v>
      </c>
      <c r="D51" s="135" t="str">
        <f>NPA_PS_14!P51+NPA_NPS_15!J51</f>
        <v>6</v>
      </c>
      <c r="E51" s="135" t="str">
        <f>'Pri Sec_outstanding_6'!O51+NPS_OS_8!M51</f>
        <v>261804</v>
      </c>
      <c r="F51" s="135" t="str">
        <f>'Pri Sec_outstanding_6'!P51+NPS_OS_8!N51</f>
        <v>57374</v>
      </c>
      <c r="G51" s="175" t="str">
        <f t="shared" si="3"/>
        <v>0.0</v>
      </c>
      <c r="H51" s="171"/>
      <c r="I51" s="171"/>
      <c r="J51" s="170"/>
      <c r="K51" s="77"/>
    </row>
    <row r="52" ht="13.5" customHeight="1">
      <c r="A52" s="134">
        <v>42.0</v>
      </c>
      <c r="B52" s="86" t="s">
        <v>55</v>
      </c>
      <c r="C52" s="135" t="str">
        <f>NPA_PS_14!O52+NPA_NPS_15!I52</f>
        <v>17127</v>
      </c>
      <c r="D52" s="135" t="str">
        <f>NPA_PS_14!P52+NPA_NPS_15!J52</f>
        <v>6529</v>
      </c>
      <c r="E52" s="135" t="str">
        <f>'Pri Sec_outstanding_6'!O52+NPS_OS_8!M52</f>
        <v>135876</v>
      </c>
      <c r="F52" s="135" t="str">
        <f>'Pri Sec_outstanding_6'!P52+NPS_OS_8!N52</f>
        <v>130873</v>
      </c>
      <c r="G52" s="175" t="str">
        <f t="shared" si="3"/>
        <v>5.0</v>
      </c>
      <c r="H52" s="171"/>
      <c r="I52" s="171"/>
      <c r="J52" s="170"/>
      <c r="K52" s="77"/>
    </row>
    <row r="53" ht="13.5" customHeight="1">
      <c r="A53" s="134">
        <v>43.0</v>
      </c>
      <c r="B53" s="86" t="s">
        <v>56</v>
      </c>
      <c r="C53" s="135" t="str">
        <f>NPA_PS_14!O53+NPA_NPS_15!I53</f>
        <v>15904</v>
      </c>
      <c r="D53" s="135" t="str">
        <f>NPA_PS_14!P53+NPA_NPS_15!J53</f>
        <v>2214</v>
      </c>
      <c r="E53" s="135" t="str">
        <f>'Pri Sec_outstanding_6'!O53+NPS_OS_8!M53</f>
        <v>94571</v>
      </c>
      <c r="F53" s="135" t="str">
        <f>'Pri Sec_outstanding_6'!P53+NPS_OS_8!N53</f>
        <v>23692</v>
      </c>
      <c r="G53" s="175" t="str">
        <f t="shared" si="3"/>
        <v>9.3</v>
      </c>
      <c r="H53" s="171"/>
      <c r="I53" s="171"/>
      <c r="J53" s="170"/>
      <c r="K53" s="77"/>
    </row>
    <row r="54" ht="13.5" customHeight="1">
      <c r="A54" s="134">
        <v>44.0</v>
      </c>
      <c r="B54" s="86" t="s">
        <v>57</v>
      </c>
      <c r="C54" s="135" t="str">
        <f>NPA_PS_14!O54+NPA_NPS_15!I54</f>
        <v>1351</v>
      </c>
      <c r="D54" s="135" t="str">
        <f>NPA_PS_14!P54+NPA_NPS_15!J54</f>
        <v>190</v>
      </c>
      <c r="E54" s="135" t="str">
        <f>'Pri Sec_outstanding_6'!O54+NPS_OS_8!M54</f>
        <v>31029</v>
      </c>
      <c r="F54" s="135" t="str">
        <f>'Pri Sec_outstanding_6'!P54+NPS_OS_8!N54</f>
        <v>19737</v>
      </c>
      <c r="G54" s="175" t="str">
        <f t="shared" si="3"/>
        <v>1.0</v>
      </c>
      <c r="H54" s="171"/>
      <c r="I54" s="171"/>
      <c r="J54" s="170"/>
      <c r="K54" s="77"/>
    </row>
    <row r="55" ht="13.5" customHeight="1">
      <c r="A55" s="134">
        <v>45.0</v>
      </c>
      <c r="B55" s="86" t="s">
        <v>58</v>
      </c>
      <c r="C55" s="135" t="str">
        <f>NPA_PS_14!O55+NPA_NPS_15!I55</f>
        <v>3863</v>
      </c>
      <c r="D55" s="135" t="str">
        <f>NPA_PS_14!P55+NPA_NPS_15!J55</f>
        <v>1296</v>
      </c>
      <c r="E55" s="135" t="str">
        <f>'Pri Sec_outstanding_6'!O55+NPS_OS_8!M55</f>
        <v>116609</v>
      </c>
      <c r="F55" s="135" t="str">
        <f>'Pri Sec_outstanding_6'!P55+NPS_OS_8!N55</f>
        <v>43126</v>
      </c>
      <c r="G55" s="175" t="str">
        <f t="shared" si="3"/>
        <v>3.0</v>
      </c>
      <c r="H55" s="171"/>
      <c r="I55" s="171"/>
      <c r="J55" s="170"/>
      <c r="K55" s="77"/>
    </row>
    <row r="56" ht="13.5" customHeight="1">
      <c r="A56" s="82"/>
      <c r="B56" s="88" t="s">
        <v>59</v>
      </c>
      <c r="C56" s="135" t="str">
        <f>NPA_PS_14!O56+NPA_NPS_15!I56</f>
        <v>72222</v>
      </c>
      <c r="D56" s="135" t="str">
        <f>NPA_PS_14!P56+NPA_NPS_15!J56</f>
        <v>51102</v>
      </c>
      <c r="E56" s="139" t="str">
        <f>SUM(E48:E55)</f>
        <v>1050093</v>
      </c>
      <c r="F56" s="139" t="str">
        <f>'Pri Sec_outstanding_6'!P56+NPS_OS_8!N56</f>
        <v>1371791</v>
      </c>
      <c r="G56" s="176" t="str">
        <f t="shared" si="3"/>
        <v>3.7</v>
      </c>
      <c r="H56" s="171"/>
      <c r="I56" s="171"/>
      <c r="J56" s="172"/>
      <c r="K56" s="77"/>
    </row>
    <row r="57" ht="13.5" customHeight="1">
      <c r="A57" s="88"/>
      <c r="B57" s="88" t="s">
        <v>8</v>
      </c>
      <c r="C57" s="139" t="str">
        <f>NPA_PS_14!O57+NPA_NPS_15!I57</f>
        <v>1777035</v>
      </c>
      <c r="D57" s="139" t="str">
        <f>NPA_PS_14!P57+NPA_NPS_15!J57</f>
        <v>3452758</v>
      </c>
      <c r="E57" s="139" t="str">
        <f>E56+E47+E45+E42</f>
        <v>17235207</v>
      </c>
      <c r="F57" s="139" t="str">
        <f>'Pri Sec_outstanding_6'!P57+NPS_OS_8!N57</f>
        <v>43784159</v>
      </c>
      <c r="G57" s="176" t="str">
        <f t="shared" si="3"/>
        <v>7.9</v>
      </c>
      <c r="H57" s="171"/>
      <c r="I57" s="171"/>
      <c r="J57" s="172"/>
      <c r="K57" s="77"/>
    </row>
    <row r="58" ht="13.5" customHeight="1">
      <c r="A58" s="27"/>
      <c r="B58" s="170"/>
      <c r="C58" s="170"/>
      <c r="D58" s="172" t="s">
        <v>62</v>
      </c>
      <c r="E58" s="170"/>
      <c r="F58" s="170"/>
      <c r="G58" s="171"/>
      <c r="H58" s="170"/>
      <c r="I58" s="170"/>
      <c r="J58" s="170"/>
      <c r="K58" s="77"/>
    </row>
    <row r="59" ht="13.5" customHeight="1">
      <c r="A59" s="27"/>
      <c r="B59" s="170"/>
      <c r="C59" s="170"/>
      <c r="D59" s="170"/>
      <c r="E59" s="170"/>
      <c r="F59" s="170"/>
      <c r="G59" s="171"/>
      <c r="H59" s="170"/>
      <c r="I59" s="170"/>
      <c r="J59" s="170"/>
      <c r="K59" s="77"/>
    </row>
    <row r="60" ht="13.5" customHeight="1">
      <c r="A60" s="27"/>
      <c r="B60" s="170"/>
      <c r="C60" s="170"/>
      <c r="D60" s="170"/>
      <c r="E60" s="170"/>
      <c r="F60" s="170"/>
      <c r="G60" s="171"/>
      <c r="H60" s="170"/>
      <c r="I60" s="170"/>
      <c r="J60" s="170"/>
      <c r="K60" s="77"/>
    </row>
    <row r="61" ht="13.5" customHeight="1">
      <c r="A61" s="27"/>
      <c r="B61" s="170"/>
      <c r="C61" s="170"/>
      <c r="D61" s="170"/>
      <c r="E61" s="170"/>
      <c r="F61" s="170"/>
      <c r="G61" s="171"/>
      <c r="H61" s="170"/>
      <c r="I61" s="170"/>
      <c r="J61" s="170"/>
      <c r="K61" s="77"/>
    </row>
    <row r="62" ht="13.5" customHeight="1">
      <c r="A62" s="27"/>
      <c r="B62" s="170"/>
      <c r="C62" s="171"/>
      <c r="D62" s="171"/>
      <c r="E62" s="170"/>
      <c r="F62" s="170"/>
      <c r="G62" s="171"/>
      <c r="H62" s="170"/>
      <c r="I62" s="170"/>
      <c r="J62" s="170"/>
      <c r="K62" s="77"/>
    </row>
    <row r="63" ht="13.5" customHeight="1">
      <c r="A63" s="27"/>
      <c r="B63" s="170"/>
      <c r="C63" s="170"/>
      <c r="D63" s="170"/>
      <c r="E63" s="170"/>
      <c r="F63" s="170"/>
      <c r="G63" s="171"/>
      <c r="H63" s="170"/>
      <c r="I63" s="170"/>
      <c r="J63" s="170"/>
      <c r="K63" s="77"/>
    </row>
    <row r="64" ht="13.5" customHeight="1">
      <c r="A64" s="27"/>
      <c r="B64" s="170"/>
      <c r="C64" s="170"/>
      <c r="D64" s="170"/>
      <c r="E64" s="170"/>
      <c r="F64" s="170"/>
      <c r="G64" s="171"/>
      <c r="H64" s="170"/>
      <c r="I64" s="170"/>
      <c r="J64" s="170"/>
      <c r="K64" s="77"/>
    </row>
    <row r="65" ht="13.5" customHeight="1">
      <c r="A65" s="27"/>
      <c r="B65" s="170"/>
      <c r="C65" s="170"/>
      <c r="D65" s="170"/>
      <c r="E65" s="170"/>
      <c r="F65" s="170"/>
      <c r="G65" s="171"/>
      <c r="H65" s="170"/>
      <c r="I65" s="170"/>
      <c r="J65" s="170"/>
      <c r="K65" s="77"/>
    </row>
    <row r="66" ht="13.5" customHeight="1">
      <c r="A66" s="27"/>
      <c r="B66" s="170"/>
      <c r="C66" s="170"/>
      <c r="D66" s="170"/>
      <c r="E66" s="170"/>
      <c r="F66" s="170"/>
      <c r="G66" s="171"/>
      <c r="H66" s="170"/>
      <c r="I66" s="170"/>
      <c r="J66" s="170"/>
      <c r="K66" s="77"/>
    </row>
    <row r="67" ht="13.5" customHeight="1">
      <c r="A67" s="27"/>
      <c r="B67" s="170"/>
      <c r="C67" s="170"/>
      <c r="D67" s="170"/>
      <c r="E67" s="170"/>
      <c r="F67" s="170"/>
      <c r="G67" s="171"/>
      <c r="H67" s="170"/>
      <c r="I67" s="170"/>
      <c r="J67" s="170"/>
      <c r="K67" s="77"/>
    </row>
    <row r="68" ht="13.5" customHeight="1">
      <c r="A68" s="27"/>
      <c r="B68" s="170"/>
      <c r="C68" s="170"/>
      <c r="D68" s="170"/>
      <c r="E68" s="170"/>
      <c r="F68" s="170"/>
      <c r="G68" s="171"/>
      <c r="H68" s="170"/>
      <c r="I68" s="170"/>
      <c r="J68" s="170"/>
      <c r="K68" s="77"/>
    </row>
    <row r="69" ht="13.5" customHeight="1">
      <c r="A69" s="27"/>
      <c r="B69" s="170"/>
      <c r="C69" s="170"/>
      <c r="D69" s="170"/>
      <c r="E69" s="170"/>
      <c r="F69" s="170"/>
      <c r="G69" s="171"/>
      <c r="H69" s="170"/>
      <c r="I69" s="170"/>
      <c r="J69" s="170"/>
      <c r="K69" s="77"/>
    </row>
    <row r="70" ht="13.5" customHeight="1">
      <c r="A70" s="27"/>
      <c r="B70" s="170"/>
      <c r="C70" s="170"/>
      <c r="D70" s="170"/>
      <c r="E70" s="170"/>
      <c r="F70" s="170"/>
      <c r="G70" s="171"/>
      <c r="H70" s="170"/>
      <c r="I70" s="170"/>
      <c r="J70" s="170"/>
      <c r="K70" s="77"/>
    </row>
    <row r="71" ht="13.5" customHeight="1">
      <c r="A71" s="27"/>
      <c r="B71" s="170"/>
      <c r="C71" s="170"/>
      <c r="D71" s="170"/>
      <c r="E71" s="170"/>
      <c r="F71" s="170"/>
      <c r="G71" s="171"/>
      <c r="H71" s="170"/>
      <c r="I71" s="170"/>
      <c r="J71" s="170"/>
      <c r="K71" s="77"/>
    </row>
    <row r="72" ht="13.5" customHeight="1">
      <c r="A72" s="27"/>
      <c r="B72" s="170"/>
      <c r="C72" s="170"/>
      <c r="D72" s="170"/>
      <c r="E72" s="170"/>
      <c r="F72" s="170"/>
      <c r="G72" s="171"/>
      <c r="H72" s="170"/>
      <c r="I72" s="170"/>
      <c r="J72" s="170"/>
      <c r="K72" s="77"/>
    </row>
    <row r="73" ht="13.5" customHeight="1">
      <c r="A73" s="27"/>
      <c r="B73" s="170"/>
      <c r="C73" s="170"/>
      <c r="D73" s="170"/>
      <c r="E73" s="170"/>
      <c r="F73" s="170"/>
      <c r="G73" s="171"/>
      <c r="H73" s="170"/>
      <c r="I73" s="170"/>
      <c r="J73" s="170"/>
      <c r="K73" s="77"/>
    </row>
    <row r="74" ht="13.5" customHeight="1">
      <c r="A74" s="27"/>
      <c r="B74" s="170"/>
      <c r="C74" s="170"/>
      <c r="D74" s="170"/>
      <c r="E74" s="170"/>
      <c r="F74" s="170"/>
      <c r="G74" s="171"/>
      <c r="H74" s="170"/>
      <c r="I74" s="170"/>
      <c r="J74" s="170"/>
      <c r="K74" s="77"/>
    </row>
    <row r="75" ht="13.5" customHeight="1">
      <c r="A75" s="27"/>
      <c r="B75" s="170"/>
      <c r="C75" s="170"/>
      <c r="D75" s="170"/>
      <c r="E75" s="170"/>
      <c r="F75" s="170"/>
      <c r="G75" s="171"/>
      <c r="H75" s="170"/>
      <c r="I75" s="170"/>
      <c r="J75" s="170"/>
      <c r="K75" s="77"/>
    </row>
    <row r="76" ht="13.5" customHeight="1">
      <c r="A76" s="27"/>
      <c r="B76" s="170"/>
      <c r="C76" s="170"/>
      <c r="D76" s="170"/>
      <c r="E76" s="170"/>
      <c r="F76" s="170"/>
      <c r="G76" s="171"/>
      <c r="H76" s="170"/>
      <c r="I76" s="170"/>
      <c r="J76" s="170"/>
      <c r="K76" s="77"/>
    </row>
    <row r="77" ht="13.5" customHeight="1">
      <c r="A77" s="27"/>
      <c r="B77" s="170"/>
      <c r="C77" s="170"/>
      <c r="D77" s="170"/>
      <c r="E77" s="170"/>
      <c r="F77" s="170"/>
      <c r="G77" s="171"/>
      <c r="H77" s="170"/>
      <c r="I77" s="170"/>
      <c r="J77" s="170"/>
      <c r="K77" s="77"/>
    </row>
    <row r="78" ht="13.5" customHeight="1">
      <c r="A78" s="27"/>
      <c r="B78" s="170"/>
      <c r="C78" s="170"/>
      <c r="D78" s="170"/>
      <c r="E78" s="170"/>
      <c r="F78" s="170"/>
      <c r="G78" s="171"/>
      <c r="H78" s="170"/>
      <c r="I78" s="170"/>
      <c r="J78" s="170"/>
      <c r="K78" s="77"/>
    </row>
    <row r="79" ht="13.5" customHeight="1">
      <c r="A79" s="27"/>
      <c r="B79" s="170"/>
      <c r="C79" s="170"/>
      <c r="D79" s="170"/>
      <c r="E79" s="170"/>
      <c r="F79" s="170"/>
      <c r="G79" s="171"/>
      <c r="H79" s="170"/>
      <c r="I79" s="170"/>
      <c r="J79" s="170"/>
      <c r="K79" s="77"/>
    </row>
    <row r="80" ht="13.5" customHeight="1">
      <c r="A80" s="27"/>
      <c r="B80" s="170"/>
      <c r="C80" s="170"/>
      <c r="D80" s="170"/>
      <c r="E80" s="170"/>
      <c r="F80" s="170"/>
      <c r="G80" s="171"/>
      <c r="H80" s="170"/>
      <c r="I80" s="170"/>
      <c r="J80" s="170"/>
      <c r="K80" s="77"/>
    </row>
    <row r="81" ht="13.5" customHeight="1">
      <c r="A81" s="27"/>
      <c r="B81" s="170"/>
      <c r="C81" s="170"/>
      <c r="D81" s="170"/>
      <c r="E81" s="170"/>
      <c r="F81" s="170"/>
      <c r="G81" s="171"/>
      <c r="H81" s="170"/>
      <c r="I81" s="170"/>
      <c r="J81" s="170"/>
      <c r="K81" s="77"/>
    </row>
    <row r="82" ht="13.5" customHeight="1">
      <c r="A82" s="27"/>
      <c r="B82" s="170"/>
      <c r="C82" s="170"/>
      <c r="D82" s="170"/>
      <c r="E82" s="170"/>
      <c r="F82" s="170"/>
      <c r="G82" s="171"/>
      <c r="H82" s="170"/>
      <c r="I82" s="170"/>
      <c r="J82" s="170"/>
      <c r="K82" s="77"/>
    </row>
    <row r="83" ht="13.5" customHeight="1">
      <c r="A83" s="27"/>
      <c r="B83" s="170"/>
      <c r="C83" s="170"/>
      <c r="D83" s="170"/>
      <c r="E83" s="170"/>
      <c r="F83" s="170"/>
      <c r="G83" s="171"/>
      <c r="H83" s="170"/>
      <c r="I83" s="170"/>
      <c r="J83" s="170"/>
      <c r="K83" s="77"/>
    </row>
    <row r="84" ht="13.5" customHeight="1">
      <c r="A84" s="27"/>
      <c r="B84" s="170"/>
      <c r="C84" s="170"/>
      <c r="D84" s="170"/>
      <c r="E84" s="170"/>
      <c r="F84" s="170"/>
      <c r="G84" s="171"/>
      <c r="H84" s="170"/>
      <c r="I84" s="170"/>
      <c r="J84" s="170"/>
      <c r="K84" s="77"/>
    </row>
    <row r="85" ht="13.5" customHeight="1">
      <c r="A85" s="27"/>
      <c r="B85" s="170"/>
      <c r="C85" s="170"/>
      <c r="D85" s="170"/>
      <c r="E85" s="170"/>
      <c r="F85" s="170"/>
      <c r="G85" s="171"/>
      <c r="H85" s="170"/>
      <c r="I85" s="170"/>
      <c r="J85" s="170"/>
      <c r="K85" s="77"/>
    </row>
    <row r="86" ht="13.5" customHeight="1">
      <c r="A86" s="27"/>
      <c r="B86" s="170"/>
      <c r="C86" s="170"/>
      <c r="D86" s="170"/>
      <c r="E86" s="170"/>
      <c r="F86" s="170"/>
      <c r="G86" s="171"/>
      <c r="H86" s="170"/>
      <c r="I86" s="170"/>
      <c r="J86" s="170"/>
      <c r="K86" s="77"/>
    </row>
    <row r="87" ht="13.5" customHeight="1">
      <c r="A87" s="27"/>
      <c r="B87" s="170"/>
      <c r="C87" s="170"/>
      <c r="D87" s="170"/>
      <c r="E87" s="170"/>
      <c r="F87" s="170"/>
      <c r="G87" s="171"/>
      <c r="H87" s="170"/>
      <c r="I87" s="170"/>
      <c r="J87" s="170"/>
      <c r="K87" s="77"/>
    </row>
    <row r="88" ht="13.5" customHeight="1">
      <c r="A88" s="27"/>
      <c r="B88" s="170"/>
      <c r="C88" s="170"/>
      <c r="D88" s="170"/>
      <c r="E88" s="170"/>
      <c r="F88" s="170"/>
      <c r="G88" s="171"/>
      <c r="H88" s="170"/>
      <c r="I88" s="170"/>
      <c r="J88" s="170"/>
      <c r="K88" s="77"/>
    </row>
    <row r="89" ht="13.5" customHeight="1">
      <c r="A89" s="27"/>
      <c r="B89" s="170"/>
      <c r="C89" s="170"/>
      <c r="D89" s="170"/>
      <c r="E89" s="170"/>
      <c r="F89" s="170"/>
      <c r="G89" s="171"/>
      <c r="H89" s="170"/>
      <c r="I89" s="170"/>
      <c r="J89" s="170"/>
      <c r="K89" s="77"/>
    </row>
    <row r="90" ht="13.5" customHeight="1">
      <c r="A90" s="27"/>
      <c r="B90" s="170"/>
      <c r="C90" s="170"/>
      <c r="D90" s="170"/>
      <c r="E90" s="170"/>
      <c r="F90" s="170"/>
      <c r="G90" s="171"/>
      <c r="H90" s="170"/>
      <c r="I90" s="170"/>
      <c r="J90" s="170"/>
      <c r="K90" s="77"/>
    </row>
    <row r="91" ht="13.5" customHeight="1">
      <c r="A91" s="27"/>
      <c r="B91" s="170"/>
      <c r="C91" s="170"/>
      <c r="D91" s="170"/>
      <c r="E91" s="170"/>
      <c r="F91" s="170"/>
      <c r="G91" s="171"/>
      <c r="H91" s="170"/>
      <c r="I91" s="170"/>
      <c r="J91" s="170"/>
      <c r="K91" s="77"/>
    </row>
    <row r="92" ht="13.5" customHeight="1">
      <c r="A92" s="27"/>
      <c r="B92" s="170"/>
      <c r="C92" s="170"/>
      <c r="D92" s="170"/>
      <c r="E92" s="170"/>
      <c r="F92" s="170"/>
      <c r="G92" s="171"/>
      <c r="H92" s="170"/>
      <c r="I92" s="170"/>
      <c r="J92" s="170"/>
      <c r="K92" s="77"/>
    </row>
    <row r="93" ht="13.5" customHeight="1">
      <c r="A93" s="27"/>
      <c r="B93" s="170"/>
      <c r="C93" s="170"/>
      <c r="D93" s="170"/>
      <c r="E93" s="170"/>
      <c r="F93" s="170"/>
      <c r="G93" s="171"/>
      <c r="H93" s="170"/>
      <c r="I93" s="170"/>
      <c r="J93" s="170"/>
      <c r="K93" s="77"/>
    </row>
    <row r="94" ht="13.5" customHeight="1">
      <c r="A94" s="27"/>
      <c r="B94" s="170"/>
      <c r="C94" s="170"/>
      <c r="D94" s="170"/>
      <c r="E94" s="170"/>
      <c r="F94" s="170"/>
      <c r="G94" s="171"/>
      <c r="H94" s="170"/>
      <c r="I94" s="170"/>
      <c r="J94" s="170"/>
      <c r="K94" s="77"/>
    </row>
    <row r="95" ht="13.5" customHeight="1">
      <c r="A95" s="27"/>
      <c r="B95" s="170"/>
      <c r="C95" s="170"/>
      <c r="D95" s="170"/>
      <c r="E95" s="170"/>
      <c r="F95" s="170"/>
      <c r="G95" s="171"/>
      <c r="H95" s="170"/>
      <c r="I95" s="170"/>
      <c r="J95" s="170"/>
      <c r="K95" s="77"/>
    </row>
    <row r="96" ht="13.5" customHeight="1">
      <c r="A96" s="27"/>
      <c r="B96" s="170"/>
      <c r="C96" s="170"/>
      <c r="D96" s="170"/>
      <c r="E96" s="170"/>
      <c r="F96" s="170"/>
      <c r="G96" s="171"/>
      <c r="H96" s="170"/>
      <c r="I96" s="170"/>
      <c r="J96" s="170"/>
      <c r="K96" s="77"/>
    </row>
    <row r="97" ht="13.5" customHeight="1">
      <c r="A97" s="27"/>
      <c r="B97" s="170"/>
      <c r="C97" s="170"/>
      <c r="D97" s="170"/>
      <c r="E97" s="170"/>
      <c r="F97" s="170"/>
      <c r="G97" s="171"/>
      <c r="H97" s="170"/>
      <c r="I97" s="170"/>
      <c r="J97" s="170"/>
      <c r="K97" s="77"/>
    </row>
    <row r="98" ht="13.5" customHeight="1">
      <c r="A98" s="27"/>
      <c r="B98" s="170"/>
      <c r="C98" s="170"/>
      <c r="D98" s="170"/>
      <c r="E98" s="170"/>
      <c r="F98" s="170"/>
      <c r="G98" s="171"/>
      <c r="H98" s="170"/>
      <c r="I98" s="170"/>
      <c r="J98" s="170"/>
      <c r="K98" s="77"/>
    </row>
    <row r="99" ht="13.5" customHeight="1">
      <c r="A99" s="27"/>
      <c r="B99" s="170"/>
      <c r="C99" s="170"/>
      <c r="D99" s="170"/>
      <c r="E99" s="170"/>
      <c r="F99" s="170"/>
      <c r="G99" s="171"/>
      <c r="H99" s="170"/>
      <c r="I99" s="170"/>
      <c r="J99" s="170"/>
      <c r="K99" s="77"/>
    </row>
    <row r="100" ht="13.5" customHeight="1">
      <c r="A100" s="27"/>
      <c r="B100" s="170"/>
      <c r="C100" s="170"/>
      <c r="D100" s="170"/>
      <c r="E100" s="170"/>
      <c r="F100" s="170"/>
      <c r="G100" s="171"/>
      <c r="H100" s="170"/>
      <c r="I100" s="170"/>
      <c r="J100" s="170"/>
      <c r="K100" s="77"/>
    </row>
  </sheetData>
  <mergeCells count="9">
    <mergeCell ref="A4:A5"/>
    <mergeCell ref="B4:B5"/>
    <mergeCell ref="E4:F4"/>
    <mergeCell ref="E3:F3"/>
    <mergeCell ref="C3:D3"/>
    <mergeCell ref="C4:D4"/>
    <mergeCell ref="A1:G1"/>
    <mergeCell ref="G4:G5"/>
    <mergeCell ref="A2:F2"/>
  </mergeCells>
  <conditionalFormatting sqref="G6:H57 I8:I57">
    <cfRule type="cellIs" dxfId="3" priority="1" operator="greaterThan">
      <formula>100</formula>
    </cfRule>
  </conditionalFormatting>
  <conditionalFormatting sqref="H6:H57 I8:I57">
    <cfRule type="cellIs" dxfId="3" priority="2" operator="greaterThan">
      <formula>100</formula>
    </cfRule>
  </conditionalFormatting>
  <printOptions/>
  <pageMargins bottom="0.25" footer="0.0" header="0.0" left="1.2" right="0.7" top="0.25"/>
  <pageSetup scale="8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BFDF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5.86"/>
    <col customWidth="1" min="2" max="2" width="21.86"/>
    <col customWidth="1" min="3" max="3" width="10.71"/>
    <col customWidth="1" min="4" max="5" width="8.57"/>
    <col customWidth="1" min="6" max="6" width="8.43"/>
    <col customWidth="1" min="7" max="7" width="8.71"/>
    <col customWidth="1" min="8" max="8" width="7.0"/>
    <col customWidth="1" min="9" max="9" width="8.43"/>
    <col customWidth="1" min="10" max="10" width="7.86"/>
    <col customWidth="1" min="11" max="11" width="8.57"/>
    <col customWidth="1" min="12" max="13" width="7.57"/>
    <col customWidth="1" min="14" max="14" width="8.14"/>
    <col customWidth="1" min="15" max="15" width="8.71"/>
    <col customWidth="1" min="16" max="16" width="9.0"/>
    <col customWidth="1" min="17" max="17" width="7.29"/>
    <col customWidth="1" min="18" max="18" width="11.14"/>
    <col customWidth="1" min="19" max="19" width="11.57"/>
  </cols>
  <sheetData>
    <row r="1" ht="14.25" customHeight="1">
      <c r="A1" s="169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77"/>
      <c r="R1" s="112"/>
      <c r="S1" s="112"/>
    </row>
    <row r="2" ht="12.75" customHeight="1">
      <c r="A2" s="61" t="s">
        <v>246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177"/>
      <c r="R2" s="112"/>
      <c r="S2" s="112"/>
    </row>
    <row r="3" ht="12.75" customHeight="1">
      <c r="A3" s="178"/>
      <c r="B3" s="179" t="s">
        <v>65</v>
      </c>
      <c r="C3" s="178"/>
      <c r="D3" s="178"/>
      <c r="E3" s="178"/>
      <c r="F3" s="178"/>
      <c r="G3" s="178"/>
      <c r="H3" s="178"/>
      <c r="I3" s="178"/>
      <c r="J3" s="178"/>
      <c r="K3" s="178"/>
      <c r="L3" s="177"/>
      <c r="M3" s="178"/>
      <c r="N3" s="180" t="s">
        <v>247</v>
      </c>
      <c r="O3" s="3"/>
      <c r="P3" s="178"/>
      <c r="Q3" s="177"/>
      <c r="R3" s="112"/>
      <c r="S3" s="112"/>
    </row>
    <row r="4" ht="47.25" customHeight="1">
      <c r="A4" s="109" t="s">
        <v>78</v>
      </c>
      <c r="B4" s="181" t="s">
        <v>4</v>
      </c>
      <c r="C4" s="34" t="s">
        <v>248</v>
      </c>
      <c r="D4" s="33"/>
      <c r="E4" s="63" t="s">
        <v>244</v>
      </c>
      <c r="F4" s="34" t="s">
        <v>225</v>
      </c>
      <c r="G4" s="33"/>
      <c r="H4" s="34" t="s">
        <v>224</v>
      </c>
      <c r="I4" s="33"/>
      <c r="J4" s="34" t="s">
        <v>249</v>
      </c>
      <c r="K4" s="33"/>
      <c r="L4" s="182" t="s">
        <v>244</v>
      </c>
      <c r="M4" s="34" t="s">
        <v>250</v>
      </c>
      <c r="N4" s="33"/>
      <c r="O4" s="34" t="s">
        <v>251</v>
      </c>
      <c r="P4" s="33"/>
      <c r="Q4" s="182" t="s">
        <v>244</v>
      </c>
      <c r="R4" s="183"/>
      <c r="S4" s="183"/>
    </row>
    <row r="5" ht="22.5" customHeight="1">
      <c r="A5" s="62"/>
      <c r="B5" s="62"/>
      <c r="C5" s="63" t="s">
        <v>158</v>
      </c>
      <c r="D5" s="63" t="s">
        <v>159</v>
      </c>
      <c r="E5" s="63" t="s">
        <v>159</v>
      </c>
      <c r="F5" s="63" t="s">
        <v>158</v>
      </c>
      <c r="G5" s="63" t="s">
        <v>159</v>
      </c>
      <c r="H5" s="63" t="s">
        <v>158</v>
      </c>
      <c r="I5" s="63" t="s">
        <v>159</v>
      </c>
      <c r="J5" s="63" t="s">
        <v>158</v>
      </c>
      <c r="K5" s="63" t="s">
        <v>159</v>
      </c>
      <c r="L5" s="182" t="s">
        <v>159</v>
      </c>
      <c r="M5" s="63" t="s">
        <v>158</v>
      </c>
      <c r="N5" s="63" t="s">
        <v>159</v>
      </c>
      <c r="O5" s="63" t="s">
        <v>158</v>
      </c>
      <c r="P5" s="63" t="s">
        <v>159</v>
      </c>
      <c r="Q5" s="182" t="s">
        <v>159</v>
      </c>
      <c r="R5" s="112"/>
      <c r="S5" s="112"/>
    </row>
    <row r="6" ht="15.0" customHeight="1">
      <c r="A6" s="110">
        <v>1.0</v>
      </c>
      <c r="B6" s="65" t="s">
        <v>10</v>
      </c>
      <c r="C6" s="71">
        <v>14321.0</v>
      </c>
      <c r="D6" s="71">
        <v>42013.069999999985</v>
      </c>
      <c r="E6" s="184" t="str">
        <f>D6*100/OutstandingAgri_4!L6</f>
        <v>11.1</v>
      </c>
      <c r="F6" s="71">
        <v>16875.0</v>
      </c>
      <c r="G6" s="71">
        <v>13906.380000000001</v>
      </c>
      <c r="H6" s="71">
        <v>446.0</v>
      </c>
      <c r="I6" s="71">
        <v>840.7199999999998</v>
      </c>
      <c r="J6" s="71">
        <v>36058.0</v>
      </c>
      <c r="K6" s="71">
        <v>68247.88</v>
      </c>
      <c r="L6" s="184" t="str">
        <f>K6*100/MSMEoutstanding_5!N6</f>
        <v>12.9</v>
      </c>
      <c r="M6" s="71">
        <v>0.0</v>
      </c>
      <c r="N6" s="71">
        <v>0.0</v>
      </c>
      <c r="O6" s="185" t="str">
        <f t="shared" ref="O6:P6" si="1">C6+F6+H6+J6+M6</f>
        <v>67700</v>
      </c>
      <c r="P6" s="185" t="str">
        <f t="shared" si="1"/>
        <v>125008</v>
      </c>
      <c r="Q6" s="186" t="str">
        <f>P6*100/'Pri Sec_outstanding_6'!P6</f>
        <v>11.4</v>
      </c>
      <c r="R6" s="112"/>
      <c r="S6" s="112"/>
    </row>
    <row r="7" ht="15.0" customHeight="1">
      <c r="A7" s="110">
        <v>2.0</v>
      </c>
      <c r="B7" s="65" t="s">
        <v>11</v>
      </c>
      <c r="C7" s="71">
        <v>89635.0</v>
      </c>
      <c r="D7" s="71">
        <v>188289.43000000002</v>
      </c>
      <c r="E7" s="184" t="str">
        <f>D7*100/OutstandingAgri_4!L7</f>
        <v>15.4</v>
      </c>
      <c r="F7" s="71">
        <v>26796.0</v>
      </c>
      <c r="G7" s="71">
        <v>16863.749999999993</v>
      </c>
      <c r="H7" s="71">
        <v>1444.0</v>
      </c>
      <c r="I7" s="71">
        <v>1970.7999999999997</v>
      </c>
      <c r="J7" s="71">
        <v>64138.0</v>
      </c>
      <c r="K7" s="71">
        <v>78072.31000000001</v>
      </c>
      <c r="L7" s="184" t="str">
        <f>K7*100/MSMEoutstanding_5!N7</f>
        <v>16.6</v>
      </c>
      <c r="M7" s="71">
        <v>30.0</v>
      </c>
      <c r="N7" s="71">
        <v>3.8600000000000003</v>
      </c>
      <c r="O7" s="185" t="str">
        <f t="shared" ref="O7:P7" si="2">C7+F7+H7+J7+M7</f>
        <v>182043</v>
      </c>
      <c r="P7" s="185" t="str">
        <f t="shared" si="2"/>
        <v>285200</v>
      </c>
      <c r="Q7" s="186" t="str">
        <f>P7*100/'Pri Sec_outstanding_6'!P7</f>
        <v>15.3</v>
      </c>
      <c r="R7" s="112"/>
      <c r="S7" s="112"/>
    </row>
    <row r="8" ht="15.0" customHeight="1">
      <c r="A8" s="110">
        <v>3.0</v>
      </c>
      <c r="B8" s="65" t="s">
        <v>12</v>
      </c>
      <c r="C8" s="71">
        <v>11332.0</v>
      </c>
      <c r="D8" s="71">
        <v>16370.49</v>
      </c>
      <c r="E8" s="184" t="str">
        <f>D8*100/OutstandingAgri_4!L8</f>
        <v>13.6</v>
      </c>
      <c r="F8" s="71">
        <v>5631.0</v>
      </c>
      <c r="G8" s="71">
        <v>3767.1899999999996</v>
      </c>
      <c r="H8" s="71">
        <v>50.0</v>
      </c>
      <c r="I8" s="71">
        <v>79.23</v>
      </c>
      <c r="J8" s="71">
        <v>8684.0</v>
      </c>
      <c r="K8" s="71">
        <v>9908.660000000002</v>
      </c>
      <c r="L8" s="184" t="str">
        <f>K8*100/MSMEoutstanding_5!N8</f>
        <v>5.3</v>
      </c>
      <c r="M8" s="71">
        <v>0.0</v>
      </c>
      <c r="N8" s="71">
        <v>0.0</v>
      </c>
      <c r="O8" s="185" t="str">
        <f t="shared" ref="O8:P8" si="3">C8+F8+H8+J8+M8</f>
        <v>25697</v>
      </c>
      <c r="P8" s="185" t="str">
        <f t="shared" si="3"/>
        <v>30126</v>
      </c>
      <c r="Q8" s="186" t="str">
        <f>P8*100/'Pri Sec_outstanding_6'!P8</f>
        <v>8.1</v>
      </c>
      <c r="R8" s="112"/>
      <c r="S8" s="112"/>
    </row>
    <row r="9" ht="15.0" customHeight="1">
      <c r="A9" s="110">
        <v>4.0</v>
      </c>
      <c r="B9" s="65" t="s">
        <v>13</v>
      </c>
      <c r="C9" s="71">
        <v>15208.0</v>
      </c>
      <c r="D9" s="71">
        <v>40255.99999999999</v>
      </c>
      <c r="E9" s="184" t="str">
        <f>D9*100/OutstandingAgri_4!L9</f>
        <v>11.5</v>
      </c>
      <c r="F9" s="71">
        <v>2945.0</v>
      </c>
      <c r="G9" s="71">
        <v>5014.330000000001</v>
      </c>
      <c r="H9" s="71">
        <v>445.0</v>
      </c>
      <c r="I9" s="71">
        <v>1085.56</v>
      </c>
      <c r="J9" s="71">
        <v>25751.0</v>
      </c>
      <c r="K9" s="71">
        <v>57666.28000000002</v>
      </c>
      <c r="L9" s="184" t="str">
        <f>K9*100/MSMEoutstanding_5!N9</f>
        <v>19.0</v>
      </c>
      <c r="M9" s="71">
        <v>80.0</v>
      </c>
      <c r="N9" s="71">
        <v>149.22000000000003</v>
      </c>
      <c r="O9" s="185" t="str">
        <f t="shared" ref="O9:P9" si="4">C9+F9+H9+J9+M9</f>
        <v>44429</v>
      </c>
      <c r="P9" s="185" t="str">
        <f t="shared" si="4"/>
        <v>104171</v>
      </c>
      <c r="Q9" s="186" t="str">
        <f>P9*100/'Pri Sec_outstanding_6'!P9</f>
        <v>12.9</v>
      </c>
      <c r="R9" s="112"/>
      <c r="S9" s="112"/>
    </row>
    <row r="10" ht="15.0" customHeight="1">
      <c r="A10" s="110">
        <v>5.0</v>
      </c>
      <c r="B10" s="65" t="s">
        <v>14</v>
      </c>
      <c r="C10" s="71">
        <v>46025.0</v>
      </c>
      <c r="D10" s="71">
        <v>75921.15999999995</v>
      </c>
      <c r="E10" s="184" t="str">
        <f>D10*100/OutstandingAgri_4!L10</f>
        <v>11.2</v>
      </c>
      <c r="F10" s="71">
        <v>33612.0</v>
      </c>
      <c r="G10" s="71">
        <v>22343.38</v>
      </c>
      <c r="H10" s="71">
        <v>1607.0</v>
      </c>
      <c r="I10" s="71">
        <v>3506.369999999998</v>
      </c>
      <c r="J10" s="71">
        <v>55726.0</v>
      </c>
      <c r="K10" s="71">
        <v>51103.01999999999</v>
      </c>
      <c r="L10" s="184" t="str">
        <f>K10*100/MSMEoutstanding_5!N10</f>
        <v>11.2</v>
      </c>
      <c r="M10" s="71">
        <v>426.0</v>
      </c>
      <c r="N10" s="71">
        <v>79.78999999999999</v>
      </c>
      <c r="O10" s="185" t="str">
        <f t="shared" ref="O10:P10" si="5">C10+F10+H10+J10+M10</f>
        <v>137396</v>
      </c>
      <c r="P10" s="185" t="str">
        <f t="shared" si="5"/>
        <v>152954</v>
      </c>
      <c r="Q10" s="186" t="str">
        <f>P10*100/'Pri Sec_outstanding_6'!P10</f>
        <v>11.6</v>
      </c>
      <c r="R10" s="112"/>
      <c r="S10" s="112"/>
    </row>
    <row r="11" ht="15.0" customHeight="1">
      <c r="A11" s="110">
        <v>6.0</v>
      </c>
      <c r="B11" s="65" t="s">
        <v>15</v>
      </c>
      <c r="C11" s="71">
        <v>43181.0</v>
      </c>
      <c r="D11" s="71">
        <v>74310.37</v>
      </c>
      <c r="E11" s="184" t="str">
        <f>D11*100/OutstandingAgri_4!L11</f>
        <v>34.2</v>
      </c>
      <c r="F11" s="71">
        <v>6884.0</v>
      </c>
      <c r="G11" s="71">
        <v>5938.740000000002</v>
      </c>
      <c r="H11" s="71">
        <v>574.0</v>
      </c>
      <c r="I11" s="71">
        <v>1314.8099999999997</v>
      </c>
      <c r="J11" s="71">
        <v>2600.0</v>
      </c>
      <c r="K11" s="71">
        <v>16166.310000000005</v>
      </c>
      <c r="L11" s="184" t="str">
        <f>K11*100/MSMEoutstanding_5!N11</f>
        <v>8.0</v>
      </c>
      <c r="M11" s="71">
        <v>0.0</v>
      </c>
      <c r="N11" s="71">
        <v>0.0</v>
      </c>
      <c r="O11" s="185" t="str">
        <f t="shared" ref="O11:P11" si="6">C11+F11+H11+J11+M11</f>
        <v>53239</v>
      </c>
      <c r="P11" s="185" t="str">
        <f t="shared" si="6"/>
        <v>97730</v>
      </c>
      <c r="Q11" s="186" t="str">
        <f>P11*100/'Pri Sec_outstanding_6'!P11</f>
        <v>21.0</v>
      </c>
      <c r="R11" s="112"/>
      <c r="S11" s="112"/>
    </row>
    <row r="12" ht="15.0" customHeight="1">
      <c r="A12" s="110">
        <v>7.0</v>
      </c>
      <c r="B12" s="65" t="s">
        <v>16</v>
      </c>
      <c r="C12" s="71">
        <v>2844.0</v>
      </c>
      <c r="D12" s="71">
        <v>5676.52</v>
      </c>
      <c r="E12" s="184" t="str">
        <f>D12*100/OutstandingAgri_4!L12</f>
        <v>14.8</v>
      </c>
      <c r="F12" s="71">
        <v>809.0</v>
      </c>
      <c r="G12" s="71">
        <v>706.4899999999999</v>
      </c>
      <c r="H12" s="71">
        <v>18.0</v>
      </c>
      <c r="I12" s="71">
        <v>31.639999999999993</v>
      </c>
      <c r="J12" s="71">
        <v>9.0</v>
      </c>
      <c r="K12" s="71">
        <v>3030.71</v>
      </c>
      <c r="L12" s="184" t="str">
        <f>K12*100/MSMEoutstanding_5!N12</f>
        <v>40.5</v>
      </c>
      <c r="M12" s="71">
        <v>2.0</v>
      </c>
      <c r="N12" s="71">
        <v>54.87</v>
      </c>
      <c r="O12" s="185" t="str">
        <f t="shared" ref="O12:P12" si="7">C12+F12+H12+J12+M12</f>
        <v>3682</v>
      </c>
      <c r="P12" s="185" t="str">
        <f t="shared" si="7"/>
        <v>9500</v>
      </c>
      <c r="Q12" s="186" t="str">
        <f>P12*100/'Pri Sec_outstanding_6'!P12</f>
        <v>12.4</v>
      </c>
      <c r="R12" s="112"/>
      <c r="S12" s="112"/>
    </row>
    <row r="13" ht="15.0" customHeight="1">
      <c r="A13" s="110">
        <v>8.0</v>
      </c>
      <c r="B13" s="65" t="s">
        <v>17</v>
      </c>
      <c r="C13" s="71">
        <v>1439.0</v>
      </c>
      <c r="D13" s="71">
        <v>3712.0999999999995</v>
      </c>
      <c r="E13" s="184" t="str">
        <f>D13*100/OutstandingAgri_4!L13</f>
        <v>24.2</v>
      </c>
      <c r="F13" s="71">
        <v>133.0</v>
      </c>
      <c r="G13" s="71">
        <v>457.97</v>
      </c>
      <c r="H13" s="71">
        <v>19.0</v>
      </c>
      <c r="I13" s="71">
        <v>26.15</v>
      </c>
      <c r="J13" s="71">
        <v>3780.0</v>
      </c>
      <c r="K13" s="71">
        <v>3629.4499999999994</v>
      </c>
      <c r="L13" s="184" t="str">
        <f>K13*100/MSMEoutstanding_5!N13</f>
        <v>6.5</v>
      </c>
      <c r="M13" s="71">
        <v>4.0</v>
      </c>
      <c r="N13" s="71">
        <v>4.930000000000001</v>
      </c>
      <c r="O13" s="185" t="str">
        <f t="shared" ref="O13:P13" si="8">C13+F13+H13+J13+M13</f>
        <v>5375</v>
      </c>
      <c r="P13" s="185" t="str">
        <f t="shared" si="8"/>
        <v>7831</v>
      </c>
      <c r="Q13" s="186" t="str">
        <f>P13*100/'Pri Sec_outstanding_6'!P13</f>
        <v>9.6</v>
      </c>
      <c r="R13" s="112"/>
      <c r="S13" s="112"/>
    </row>
    <row r="14" ht="15.0" customHeight="1">
      <c r="A14" s="110">
        <v>9.0</v>
      </c>
      <c r="B14" s="65" t="s">
        <v>18</v>
      </c>
      <c r="C14" s="71">
        <v>99367.0</v>
      </c>
      <c r="D14" s="71">
        <v>176537.66999999998</v>
      </c>
      <c r="E14" s="184" t="str">
        <f>D14*100/OutstandingAgri_4!L14</f>
        <v>38.5</v>
      </c>
      <c r="F14" s="71">
        <v>22659.0</v>
      </c>
      <c r="G14" s="71">
        <v>24752.539999999997</v>
      </c>
      <c r="H14" s="71">
        <v>1431.0</v>
      </c>
      <c r="I14" s="71">
        <v>3834.3199999999997</v>
      </c>
      <c r="J14" s="71">
        <v>41680.0</v>
      </c>
      <c r="K14" s="71">
        <v>130399.29000000002</v>
      </c>
      <c r="L14" s="184" t="str">
        <f>K14*100/MSMEoutstanding_5!N14</f>
        <v>28.3</v>
      </c>
      <c r="M14" s="71">
        <v>709.0</v>
      </c>
      <c r="N14" s="71">
        <v>204.01000000000002</v>
      </c>
      <c r="O14" s="185" t="str">
        <f t="shared" ref="O14:P14" si="9">C14+F14+H14+J14+M14</f>
        <v>165846</v>
      </c>
      <c r="P14" s="185" t="str">
        <f t="shared" si="9"/>
        <v>335728</v>
      </c>
      <c r="Q14" s="186" t="str">
        <f>P14*100/'Pri Sec_outstanding_6'!P14</f>
        <v>30.9</v>
      </c>
      <c r="R14" s="112"/>
      <c r="S14" s="112"/>
    </row>
    <row r="15" ht="15.0" customHeight="1">
      <c r="A15" s="110">
        <v>10.0</v>
      </c>
      <c r="B15" s="65" t="s">
        <v>19</v>
      </c>
      <c r="C15" s="71">
        <v>153045.0</v>
      </c>
      <c r="D15" s="71">
        <v>309720.6300000002</v>
      </c>
      <c r="E15" s="184" t="str">
        <f>D15*100/OutstandingAgri_4!L15</f>
        <v>20.9</v>
      </c>
      <c r="F15" s="71">
        <v>46080.0</v>
      </c>
      <c r="G15" s="71">
        <v>35862.01000000003</v>
      </c>
      <c r="H15" s="71">
        <v>485.0</v>
      </c>
      <c r="I15" s="71">
        <v>1172.4199999999994</v>
      </c>
      <c r="J15" s="71">
        <v>3453.0</v>
      </c>
      <c r="K15" s="71">
        <v>25547.719999999994</v>
      </c>
      <c r="L15" s="184" t="str">
        <f>K15*100/MSMEoutstanding_5!N15</f>
        <v>2.7</v>
      </c>
      <c r="M15" s="71">
        <v>0.0</v>
      </c>
      <c r="N15" s="71">
        <v>0.0</v>
      </c>
      <c r="O15" s="185" t="str">
        <f t="shared" ref="O15:P15" si="10">C15+F15+H15+J15+M15</f>
        <v>203063</v>
      </c>
      <c r="P15" s="185" t="str">
        <f t="shared" si="10"/>
        <v>372303</v>
      </c>
      <c r="Q15" s="186" t="str">
        <f>P15*100/'Pri Sec_outstanding_6'!P15</f>
        <v>11.0</v>
      </c>
      <c r="R15" s="112"/>
      <c r="S15" s="112"/>
    </row>
    <row r="16" ht="15.0" customHeight="1">
      <c r="A16" s="110">
        <v>11.0</v>
      </c>
      <c r="B16" s="65" t="s">
        <v>20</v>
      </c>
      <c r="C16" s="71">
        <v>21877.0</v>
      </c>
      <c r="D16" s="71">
        <v>28571.220000000005</v>
      </c>
      <c r="E16" s="184" t="str">
        <f>D16*100/OutstandingAgri_4!L16</f>
        <v>22.1</v>
      </c>
      <c r="F16" s="71">
        <v>111.0</v>
      </c>
      <c r="G16" s="71">
        <v>697.53</v>
      </c>
      <c r="H16" s="71">
        <v>308.0</v>
      </c>
      <c r="I16" s="71">
        <v>669.5300000000001</v>
      </c>
      <c r="J16" s="71">
        <v>244.0</v>
      </c>
      <c r="K16" s="71">
        <v>13808.419999999998</v>
      </c>
      <c r="L16" s="184" t="str">
        <f>K16*100/MSMEoutstanding_5!N16</f>
        <v>16.0</v>
      </c>
      <c r="M16" s="71">
        <v>1706.0</v>
      </c>
      <c r="N16" s="71">
        <v>1277.7199999999998</v>
      </c>
      <c r="O16" s="185" t="str">
        <f t="shared" ref="O16:P16" si="11">C16+F16+H16+J16+M16</f>
        <v>24246</v>
      </c>
      <c r="P16" s="185" t="str">
        <f t="shared" si="11"/>
        <v>45024</v>
      </c>
      <c r="Q16" s="186" t="str">
        <f>P16*100/'Pri Sec_outstanding_6'!P16</f>
        <v>12.8</v>
      </c>
      <c r="R16" s="112"/>
      <c r="S16" s="112"/>
    </row>
    <row r="17" ht="15.0" customHeight="1">
      <c r="A17" s="110">
        <v>12.0</v>
      </c>
      <c r="B17" s="65" t="s">
        <v>21</v>
      </c>
      <c r="C17" s="71">
        <v>36853.0</v>
      </c>
      <c r="D17" s="71">
        <v>91967.43999999996</v>
      </c>
      <c r="E17" s="184" t="str">
        <f>D17*100/OutstandingAgri_4!L17</f>
        <v>15.3</v>
      </c>
      <c r="F17" s="71">
        <v>16119.0</v>
      </c>
      <c r="G17" s="71">
        <v>12251.66</v>
      </c>
      <c r="H17" s="71">
        <v>749.0</v>
      </c>
      <c r="I17" s="71">
        <v>1631.7100000000003</v>
      </c>
      <c r="J17" s="71">
        <v>47471.0</v>
      </c>
      <c r="K17" s="71">
        <v>71208.5</v>
      </c>
      <c r="L17" s="184" t="str">
        <f>K17*100/MSMEoutstanding_5!N17</f>
        <v>16.2</v>
      </c>
      <c r="M17" s="71">
        <v>1457.0</v>
      </c>
      <c r="N17" s="71">
        <v>22.019999999999996</v>
      </c>
      <c r="O17" s="185" t="str">
        <f t="shared" ref="O17:P17" si="12">C17+F17+H17+J17+M17</f>
        <v>102649</v>
      </c>
      <c r="P17" s="185" t="str">
        <f t="shared" si="12"/>
        <v>177081</v>
      </c>
      <c r="Q17" s="186" t="str">
        <f>P17*100/'Pri Sec_outstanding_6'!P17</f>
        <v>15.1</v>
      </c>
      <c r="R17" s="112"/>
      <c r="S17" s="112"/>
    </row>
    <row r="18" ht="15.0" customHeight="1">
      <c r="A18" s="100"/>
      <c r="B18" s="103" t="s">
        <v>22</v>
      </c>
      <c r="C18" s="68" t="str">
        <f t="shared" ref="C18:D18" si="13">SUM(C6:C17)</f>
        <v>535127</v>
      </c>
      <c r="D18" s="68" t="str">
        <f t="shared" si="13"/>
        <v>1053346</v>
      </c>
      <c r="E18" s="187" t="str">
        <f>D18*100/OutstandingAgri_4!L18</f>
        <v>18.5</v>
      </c>
      <c r="F18" s="68" t="str">
        <f t="shared" ref="F18:K18" si="14">SUM(F6:F17)</f>
        <v>178654</v>
      </c>
      <c r="G18" s="68" t="str">
        <f t="shared" si="14"/>
        <v>142562</v>
      </c>
      <c r="H18" s="68" t="str">
        <f t="shared" si="14"/>
        <v>7576</v>
      </c>
      <c r="I18" s="68" t="str">
        <f t="shared" si="14"/>
        <v>16163</v>
      </c>
      <c r="J18" s="68" t="str">
        <f t="shared" si="14"/>
        <v>289594</v>
      </c>
      <c r="K18" s="68" t="str">
        <f t="shared" si="14"/>
        <v>528789</v>
      </c>
      <c r="L18" s="187" t="str">
        <f>K18*100/MSMEoutstanding_5!N18</f>
        <v>12.7</v>
      </c>
      <c r="M18" s="68" t="str">
        <f t="shared" ref="M18:P18" si="15">SUM(M6:M17)</f>
        <v>4414</v>
      </c>
      <c r="N18" s="68" t="str">
        <f t="shared" si="15"/>
        <v>1796</v>
      </c>
      <c r="O18" s="68" t="str">
        <f t="shared" si="15"/>
        <v>1015365</v>
      </c>
      <c r="P18" s="68" t="str">
        <f t="shared" si="15"/>
        <v>1742656</v>
      </c>
      <c r="Q18" s="188" t="str">
        <f>P18*100/'Pri Sec_outstanding_6'!P18</f>
        <v>14.4</v>
      </c>
      <c r="R18" s="112"/>
      <c r="S18" s="189"/>
    </row>
    <row r="19" ht="15.0" customHeight="1">
      <c r="A19" s="110">
        <v>13.0</v>
      </c>
      <c r="B19" s="65" t="s">
        <v>23</v>
      </c>
      <c r="C19" s="71">
        <v>9990.0</v>
      </c>
      <c r="D19" s="71">
        <v>37535.73999999998</v>
      </c>
      <c r="E19" s="184" t="str">
        <f>D19*100/OutstandingAgri_4!L19</f>
        <v>7.5</v>
      </c>
      <c r="F19" s="71">
        <v>131.0</v>
      </c>
      <c r="G19" s="71">
        <v>1419.33</v>
      </c>
      <c r="H19" s="71">
        <v>18.0</v>
      </c>
      <c r="I19" s="71">
        <v>50.989999999999995</v>
      </c>
      <c r="J19" s="71">
        <v>176.0</v>
      </c>
      <c r="K19" s="71">
        <v>5700.19</v>
      </c>
      <c r="L19" s="184" t="str">
        <f>K19*100/MSMEoutstanding_5!N19</f>
        <v>1.4</v>
      </c>
      <c r="M19" s="71">
        <v>11120.0</v>
      </c>
      <c r="N19" s="71">
        <v>1246.1400000000003</v>
      </c>
      <c r="O19" s="185" t="str">
        <f t="shared" ref="O19:P19" si="16">C19+F19+H19+J19+M19</f>
        <v>21435</v>
      </c>
      <c r="P19" s="185" t="str">
        <f t="shared" si="16"/>
        <v>45952</v>
      </c>
      <c r="Q19" s="186" t="str">
        <f>P19*100/'Pri Sec_outstanding_6'!P19</f>
        <v>4.5</v>
      </c>
      <c r="R19" s="112"/>
      <c r="S19" s="112"/>
    </row>
    <row r="20" ht="15.0" customHeight="1">
      <c r="A20" s="110">
        <v>14.0</v>
      </c>
      <c r="B20" s="65" t="s">
        <v>24</v>
      </c>
      <c r="C20" s="71">
        <v>2992.0</v>
      </c>
      <c r="D20" s="71">
        <v>2103.1000000000004</v>
      </c>
      <c r="E20" s="184" t="str">
        <f>D20*100/OutstandingAgri_4!L20</f>
        <v>6.2</v>
      </c>
      <c r="F20" s="71">
        <v>0.0</v>
      </c>
      <c r="G20" s="71">
        <v>0.0</v>
      </c>
      <c r="H20" s="71">
        <v>785.0</v>
      </c>
      <c r="I20" s="71">
        <v>4986.430000000001</v>
      </c>
      <c r="J20" s="71">
        <v>3.0</v>
      </c>
      <c r="K20" s="71">
        <v>258.36</v>
      </c>
      <c r="L20" s="184" t="str">
        <f>K20*100/MSMEoutstanding_5!N20</f>
        <v>2.1</v>
      </c>
      <c r="M20" s="71">
        <v>23895.0</v>
      </c>
      <c r="N20" s="71">
        <v>9730.539999999999</v>
      </c>
      <c r="O20" s="185" t="str">
        <f t="shared" ref="O20:P20" si="17">C20+F20+H20+J20+M20</f>
        <v>27675</v>
      </c>
      <c r="P20" s="185" t="str">
        <f t="shared" si="17"/>
        <v>17078</v>
      </c>
      <c r="Q20" s="186" t="str">
        <f>P20*100/'Pri Sec_outstanding_6'!P20</f>
        <v>3.1</v>
      </c>
      <c r="R20" s="112"/>
      <c r="S20" s="112"/>
    </row>
    <row r="21" ht="15.0" customHeight="1">
      <c r="A21" s="110">
        <v>15.0</v>
      </c>
      <c r="B21" s="65" t="s">
        <v>25</v>
      </c>
      <c r="C21" s="71">
        <v>0.0</v>
      </c>
      <c r="D21" s="71">
        <v>0.0</v>
      </c>
      <c r="E21" s="184" t="str">
        <f>D21*100/OutstandingAgri_4!L21</f>
        <v>0.0</v>
      </c>
      <c r="F21" s="71">
        <v>0.0</v>
      </c>
      <c r="G21" s="71">
        <v>0.0</v>
      </c>
      <c r="H21" s="71">
        <v>0.0</v>
      </c>
      <c r="I21" s="71">
        <v>0.0</v>
      </c>
      <c r="J21" s="71">
        <v>0.0</v>
      </c>
      <c r="K21" s="71">
        <v>0.0</v>
      </c>
      <c r="L21" s="184" t="str">
        <f>K21*100/MSMEoutstanding_5!N21</f>
        <v>#DIV/0!</v>
      </c>
      <c r="M21" s="71">
        <v>0.0</v>
      </c>
      <c r="N21" s="71">
        <v>0.0</v>
      </c>
      <c r="O21" s="185" t="str">
        <f t="shared" ref="O21:P21" si="18">C21+F21+H21+J21+M21</f>
        <v>0</v>
      </c>
      <c r="P21" s="185" t="str">
        <f t="shared" si="18"/>
        <v>0</v>
      </c>
      <c r="Q21" s="186" t="str">
        <f>P21*100/'Pri Sec_outstanding_6'!P21</f>
        <v>0.0</v>
      </c>
      <c r="R21" s="112"/>
      <c r="S21" s="112"/>
    </row>
    <row r="22" ht="15.0" customHeight="1">
      <c r="A22" s="110">
        <v>16.0</v>
      </c>
      <c r="B22" s="65" t="s">
        <v>26</v>
      </c>
      <c r="C22" s="71">
        <v>18.0</v>
      </c>
      <c r="D22" s="71">
        <v>336.12</v>
      </c>
      <c r="E22" s="184">
        <v>0.0</v>
      </c>
      <c r="F22" s="71">
        <v>2.0</v>
      </c>
      <c r="G22" s="71">
        <v>13.81</v>
      </c>
      <c r="H22" s="71">
        <v>0.0</v>
      </c>
      <c r="I22" s="71">
        <v>0.0</v>
      </c>
      <c r="J22" s="71">
        <v>1.0</v>
      </c>
      <c r="K22" s="71">
        <v>3.97</v>
      </c>
      <c r="L22" s="184" t="str">
        <f>K22*100/MSMEoutstanding_5!N22</f>
        <v>0.0</v>
      </c>
      <c r="M22" s="71">
        <v>0.0</v>
      </c>
      <c r="N22" s="71">
        <v>0.0</v>
      </c>
      <c r="O22" s="185" t="str">
        <f t="shared" ref="O22:P22" si="19">C22+F22+H22+J22+M22</f>
        <v>21</v>
      </c>
      <c r="P22" s="185" t="str">
        <f t="shared" si="19"/>
        <v>354</v>
      </c>
      <c r="Q22" s="186" t="str">
        <f>P22*100/'Pri Sec_outstanding_6'!P22</f>
        <v>2.9</v>
      </c>
      <c r="R22" s="112"/>
      <c r="S22" s="112"/>
    </row>
    <row r="23" ht="15.0" customHeight="1">
      <c r="A23" s="110">
        <v>17.0</v>
      </c>
      <c r="B23" s="65" t="s">
        <v>27</v>
      </c>
      <c r="C23" s="71">
        <v>458.0</v>
      </c>
      <c r="D23" s="71">
        <v>3605.0299999999997</v>
      </c>
      <c r="E23" s="184" t="str">
        <f>D23*100/OutstandingAgri_4!L23</f>
        <v>4.7</v>
      </c>
      <c r="F23" s="71">
        <v>33.0</v>
      </c>
      <c r="G23" s="71">
        <v>211.98000000000002</v>
      </c>
      <c r="H23" s="71">
        <v>0.0</v>
      </c>
      <c r="I23" s="71">
        <v>0.0</v>
      </c>
      <c r="J23" s="71">
        <v>13.0</v>
      </c>
      <c r="K23" s="71">
        <v>164.93</v>
      </c>
      <c r="L23" s="184" t="str">
        <f>K23*100/MSMEoutstanding_5!N23</f>
        <v>7.2</v>
      </c>
      <c r="M23" s="71">
        <v>3492.0</v>
      </c>
      <c r="N23" s="71">
        <v>304.35999999999996</v>
      </c>
      <c r="O23" s="185" t="str">
        <f t="shared" ref="O23:P23" si="20">C23+F23+H23+J23+M23</f>
        <v>3996</v>
      </c>
      <c r="P23" s="185" t="str">
        <f t="shared" si="20"/>
        <v>4286</v>
      </c>
      <c r="Q23" s="186" t="str">
        <f>P23*100/'Pri Sec_outstanding_6'!P23</f>
        <v>4.7</v>
      </c>
      <c r="R23" s="112"/>
      <c r="S23" s="112"/>
    </row>
    <row r="24" ht="15.0" customHeight="1">
      <c r="A24" s="110">
        <v>18.0</v>
      </c>
      <c r="B24" s="65" t="s">
        <v>28</v>
      </c>
      <c r="C24" s="71">
        <v>0.0</v>
      </c>
      <c r="D24" s="71">
        <v>0.0</v>
      </c>
      <c r="E24" s="184" t="str">
        <f>D24*100/OutstandingAgri_4!L24</f>
        <v>0.0</v>
      </c>
      <c r="F24" s="71">
        <v>0.0</v>
      </c>
      <c r="G24" s="71">
        <v>0.0</v>
      </c>
      <c r="H24" s="71">
        <v>0.0</v>
      </c>
      <c r="I24" s="71">
        <v>0.0</v>
      </c>
      <c r="J24" s="71">
        <v>0.0</v>
      </c>
      <c r="K24" s="71">
        <v>0.0</v>
      </c>
      <c r="L24" s="184" t="str">
        <f>K24*100/MSMEoutstanding_5!N24</f>
        <v>#DIV/0!</v>
      </c>
      <c r="M24" s="71">
        <v>0.0</v>
      </c>
      <c r="N24" s="71">
        <v>0.0</v>
      </c>
      <c r="O24" s="185" t="str">
        <f t="shared" ref="O24:P24" si="21">C24+F24+H24+J24+M24</f>
        <v>0</v>
      </c>
      <c r="P24" s="185" t="str">
        <f t="shared" si="21"/>
        <v>0</v>
      </c>
      <c r="Q24" s="186" t="str">
        <f>P24*100/'Pri Sec_outstanding_6'!P24</f>
        <v>0.0</v>
      </c>
      <c r="R24" s="112"/>
      <c r="S24" s="112"/>
    </row>
    <row r="25" ht="15.0" customHeight="1">
      <c r="A25" s="110">
        <v>19.0</v>
      </c>
      <c r="B25" s="65" t="s">
        <v>29</v>
      </c>
      <c r="C25" s="71">
        <v>138.0</v>
      </c>
      <c r="D25" s="71">
        <v>584.0200000000001</v>
      </c>
      <c r="E25" s="184" t="str">
        <f>D25*100/OutstandingAgri_4!L25</f>
        <v>3.0</v>
      </c>
      <c r="F25" s="71">
        <v>4.0</v>
      </c>
      <c r="G25" s="71">
        <v>39.55</v>
      </c>
      <c r="H25" s="71">
        <v>0.0</v>
      </c>
      <c r="I25" s="71">
        <v>0.0</v>
      </c>
      <c r="J25" s="71">
        <v>11.0</v>
      </c>
      <c r="K25" s="71">
        <v>6.21</v>
      </c>
      <c r="L25" s="184" t="str">
        <f>K25*100/MSMEoutstanding_5!N25</f>
        <v>0.1</v>
      </c>
      <c r="M25" s="71">
        <v>0.0</v>
      </c>
      <c r="N25" s="71">
        <v>0.0</v>
      </c>
      <c r="O25" s="185" t="str">
        <f t="shared" ref="O25:P25" si="22">C25+F25+H25+J25+M25</f>
        <v>153</v>
      </c>
      <c r="P25" s="185" t="str">
        <f t="shared" si="22"/>
        <v>630</v>
      </c>
      <c r="Q25" s="186" t="str">
        <f>P25*100/'Pri Sec_outstanding_6'!P25</f>
        <v>2.4</v>
      </c>
      <c r="R25" s="112"/>
      <c r="S25" s="112"/>
    </row>
    <row r="26" ht="15.0" customHeight="1">
      <c r="A26" s="110">
        <v>20.0</v>
      </c>
      <c r="B26" s="65" t="s">
        <v>30</v>
      </c>
      <c r="C26" s="71">
        <v>8531.0</v>
      </c>
      <c r="D26" s="71">
        <v>46487.24000000001</v>
      </c>
      <c r="E26" s="184" t="str">
        <f>D26*100/OutstandingAgri_4!L26</f>
        <v>5.7</v>
      </c>
      <c r="F26" s="71">
        <v>155.0</v>
      </c>
      <c r="G26" s="71">
        <v>1197.3699999999997</v>
      </c>
      <c r="H26" s="71">
        <v>11.0</v>
      </c>
      <c r="I26" s="71">
        <v>12.499999999999998</v>
      </c>
      <c r="J26" s="71">
        <v>383.0</v>
      </c>
      <c r="K26" s="71">
        <v>7306.939999999999</v>
      </c>
      <c r="L26" s="184" t="str">
        <f>K26*100/MSMEoutstanding_5!N26</f>
        <v>0.6</v>
      </c>
      <c r="M26" s="71">
        <v>38275.0</v>
      </c>
      <c r="N26" s="71">
        <v>6565.200000000001</v>
      </c>
      <c r="O26" s="185" t="str">
        <f t="shared" ref="O26:P26" si="23">C26+F26+H26+J26+M26</f>
        <v>47355</v>
      </c>
      <c r="P26" s="185" t="str">
        <f t="shared" si="23"/>
        <v>61569</v>
      </c>
      <c r="Q26" s="186" t="str">
        <f>P26*100/'Pri Sec_outstanding_6'!P26</f>
        <v>2.9</v>
      </c>
      <c r="R26" s="112"/>
      <c r="S26" s="112"/>
    </row>
    <row r="27" ht="15.0" customHeight="1">
      <c r="A27" s="110">
        <v>21.0</v>
      </c>
      <c r="B27" s="65" t="s">
        <v>31</v>
      </c>
      <c r="C27" s="71">
        <v>12162.0</v>
      </c>
      <c r="D27" s="71">
        <v>41164.85999999999</v>
      </c>
      <c r="E27" s="184" t="str">
        <f>D27*100/OutstandingAgri_4!L27</f>
        <v>6.3</v>
      </c>
      <c r="F27" s="71">
        <v>277.0</v>
      </c>
      <c r="G27" s="71">
        <v>2220.5099999999993</v>
      </c>
      <c r="H27" s="71">
        <v>5.0</v>
      </c>
      <c r="I27" s="71">
        <v>14.209999999999999</v>
      </c>
      <c r="J27" s="71">
        <v>462.0</v>
      </c>
      <c r="K27" s="71">
        <v>11578.990000000003</v>
      </c>
      <c r="L27" s="184" t="str">
        <f>K27*100/MSMEoutstanding_5!N27</f>
        <v>1.5</v>
      </c>
      <c r="M27" s="71">
        <v>540.0</v>
      </c>
      <c r="N27" s="71">
        <v>87.08999999999999</v>
      </c>
      <c r="O27" s="185" t="str">
        <f t="shared" ref="O27:P27" si="24">C27+F27+H27+J27+M27</f>
        <v>13446</v>
      </c>
      <c r="P27" s="185" t="str">
        <f t="shared" si="24"/>
        <v>55066</v>
      </c>
      <c r="Q27" s="186" t="str">
        <f>P27*100/'Pri Sec_outstanding_6'!P27</f>
        <v>3.6</v>
      </c>
      <c r="R27" s="112"/>
      <c r="S27" s="112"/>
    </row>
    <row r="28" ht="15.0" customHeight="1">
      <c r="A28" s="110">
        <v>22.0</v>
      </c>
      <c r="B28" s="65" t="s">
        <v>32</v>
      </c>
      <c r="C28" s="71">
        <v>2602.0</v>
      </c>
      <c r="D28" s="71">
        <v>5956.54</v>
      </c>
      <c r="E28" s="184" t="str">
        <f>D28*100/OutstandingAgri_4!L28</f>
        <v>7.6</v>
      </c>
      <c r="F28" s="71">
        <v>38.0</v>
      </c>
      <c r="G28" s="71">
        <v>340.2</v>
      </c>
      <c r="H28" s="71">
        <v>7.0</v>
      </c>
      <c r="I28" s="71">
        <v>18.0</v>
      </c>
      <c r="J28" s="71">
        <v>1682.0</v>
      </c>
      <c r="K28" s="71">
        <v>5276.66</v>
      </c>
      <c r="L28" s="184" t="str">
        <f>K28*100/MSMEoutstanding_5!N28</f>
        <v>5.9</v>
      </c>
      <c r="M28" s="71">
        <v>1.0</v>
      </c>
      <c r="N28" s="71">
        <v>0.03</v>
      </c>
      <c r="O28" s="185" t="str">
        <f t="shared" ref="O28:P28" si="25">C28+F28+H28+J28+M28</f>
        <v>4330</v>
      </c>
      <c r="P28" s="185" t="str">
        <f t="shared" si="25"/>
        <v>11591</v>
      </c>
      <c r="Q28" s="186" t="str">
        <f>P28*100/'Pri Sec_outstanding_6'!P28</f>
        <v>5.3</v>
      </c>
      <c r="R28" s="112"/>
      <c r="S28" s="112"/>
    </row>
    <row r="29" ht="15.0" customHeight="1">
      <c r="A29" s="110">
        <v>23.0</v>
      </c>
      <c r="B29" s="65" t="s">
        <v>33</v>
      </c>
      <c r="C29" s="71">
        <v>3597.0</v>
      </c>
      <c r="D29" s="71">
        <v>953.6300000000001</v>
      </c>
      <c r="E29" s="184" t="str">
        <f>D29*100/OutstandingAgri_4!L29</f>
        <v>0.8</v>
      </c>
      <c r="F29" s="71">
        <v>155.0</v>
      </c>
      <c r="G29" s="71">
        <v>402.87999999999994</v>
      </c>
      <c r="H29" s="71">
        <v>0.0</v>
      </c>
      <c r="I29" s="71">
        <v>0.0</v>
      </c>
      <c r="J29" s="71">
        <v>126.0</v>
      </c>
      <c r="K29" s="71">
        <v>2459.6800000000003</v>
      </c>
      <c r="L29" s="184" t="str">
        <f>K29*100/MSMEoutstanding_5!N29</f>
        <v>2.2</v>
      </c>
      <c r="M29" s="71">
        <v>0.0</v>
      </c>
      <c r="N29" s="71">
        <v>0.0</v>
      </c>
      <c r="O29" s="185" t="str">
        <f t="shared" ref="O29:P29" si="26">C29+F29+H29+J29+M29</f>
        <v>3878</v>
      </c>
      <c r="P29" s="185" t="str">
        <f t="shared" si="26"/>
        <v>3816</v>
      </c>
      <c r="Q29" s="186" t="str">
        <f>P29*100/'Pri Sec_outstanding_6'!P29</f>
        <v>1.5</v>
      </c>
      <c r="R29" s="112"/>
      <c r="S29" s="112"/>
    </row>
    <row r="30" ht="15.0" customHeight="1">
      <c r="A30" s="110">
        <v>24.0</v>
      </c>
      <c r="B30" s="65" t="s">
        <v>34</v>
      </c>
      <c r="C30" s="71">
        <v>14102.0</v>
      </c>
      <c r="D30" s="71">
        <v>7245.9400000000005</v>
      </c>
      <c r="E30" s="184" t="str">
        <f>D30*100/OutstandingAgri_4!L30</f>
        <v>3.8</v>
      </c>
      <c r="F30" s="71">
        <v>71.0</v>
      </c>
      <c r="G30" s="71">
        <v>0.0</v>
      </c>
      <c r="H30" s="71">
        <v>0.0</v>
      </c>
      <c r="I30" s="71">
        <v>0.0</v>
      </c>
      <c r="J30" s="71">
        <v>201.0</v>
      </c>
      <c r="K30" s="71">
        <v>49.7</v>
      </c>
      <c r="L30" s="184" t="str">
        <f>K30*100/MSMEoutstanding_5!N30</f>
        <v>0.0</v>
      </c>
      <c r="M30" s="71">
        <v>1833.0</v>
      </c>
      <c r="N30" s="71">
        <v>171.95000000000002</v>
      </c>
      <c r="O30" s="185" t="str">
        <f t="shared" ref="O30:P30" si="27">C30+F30+H30+J30+M30</f>
        <v>16207</v>
      </c>
      <c r="P30" s="185" t="str">
        <f t="shared" si="27"/>
        <v>7468</v>
      </c>
      <c r="Q30" s="186" t="str">
        <f>P30*100/'Pri Sec_outstanding_6'!P30</f>
        <v>2.0</v>
      </c>
      <c r="R30" s="112"/>
      <c r="S30" s="112"/>
    </row>
    <row r="31" ht="15.0" customHeight="1">
      <c r="A31" s="110">
        <v>25.0</v>
      </c>
      <c r="B31" s="65" t="s">
        <v>35</v>
      </c>
      <c r="C31" s="71">
        <v>152.0</v>
      </c>
      <c r="D31" s="71">
        <v>394.22</v>
      </c>
      <c r="E31" s="184" t="str">
        <f>D31*100/OutstandingAgri_4!L31</f>
        <v>45.4</v>
      </c>
      <c r="F31" s="71">
        <v>30.0</v>
      </c>
      <c r="G31" s="71">
        <v>74.99</v>
      </c>
      <c r="H31" s="71">
        <v>1.0</v>
      </c>
      <c r="I31" s="71">
        <v>1.3</v>
      </c>
      <c r="J31" s="71">
        <v>2.0</v>
      </c>
      <c r="K31" s="71">
        <v>56.3</v>
      </c>
      <c r="L31" s="184" t="str">
        <f>K31*100/MSMEoutstanding_5!N31</f>
        <v>10.0</v>
      </c>
      <c r="M31" s="71">
        <v>3.0</v>
      </c>
      <c r="N31" s="71">
        <v>0.72</v>
      </c>
      <c r="O31" s="185" t="str">
        <f t="shared" ref="O31:P31" si="28">C31+F31+H31+J31+M31</f>
        <v>188</v>
      </c>
      <c r="P31" s="185" t="str">
        <f t="shared" si="28"/>
        <v>528</v>
      </c>
      <c r="Q31" s="186" t="str">
        <f>P31*100/'Pri Sec_outstanding_6'!P31</f>
        <v>24.5</v>
      </c>
      <c r="R31" s="112"/>
      <c r="S31" s="112"/>
    </row>
    <row r="32" ht="15.0" customHeight="1">
      <c r="A32" s="110">
        <v>26.0</v>
      </c>
      <c r="B32" s="65" t="s">
        <v>36</v>
      </c>
      <c r="C32" s="71">
        <v>469.0</v>
      </c>
      <c r="D32" s="71">
        <v>3055.1400000000003</v>
      </c>
      <c r="E32" s="184" t="str">
        <f>D32*100/OutstandingAgri_4!L32</f>
        <v>27.7</v>
      </c>
      <c r="F32" s="71">
        <v>8.0</v>
      </c>
      <c r="G32" s="71">
        <v>119.99</v>
      </c>
      <c r="H32" s="71">
        <v>0.0</v>
      </c>
      <c r="I32" s="71">
        <v>0.0</v>
      </c>
      <c r="J32" s="71">
        <v>7.0</v>
      </c>
      <c r="K32" s="71">
        <v>1134.53</v>
      </c>
      <c r="L32" s="184" t="str">
        <f>K32*100/MSMEoutstanding_5!N32</f>
        <v>9.6</v>
      </c>
      <c r="M32" s="71">
        <v>0.0</v>
      </c>
      <c r="N32" s="71">
        <v>0.0</v>
      </c>
      <c r="O32" s="185" t="str">
        <f t="shared" ref="O32:P32" si="29">C32+F32+H32+J32+M32</f>
        <v>484</v>
      </c>
      <c r="P32" s="185" t="str">
        <f t="shared" si="29"/>
        <v>4310</v>
      </c>
      <c r="Q32" s="186" t="str">
        <f>P32*100/'Pri Sec_outstanding_6'!P32</f>
        <v>16.7</v>
      </c>
      <c r="R32" s="112"/>
      <c r="S32" s="112"/>
    </row>
    <row r="33" ht="15.0" customHeight="1">
      <c r="A33" s="110">
        <v>27.0</v>
      </c>
      <c r="B33" s="65" t="s">
        <v>37</v>
      </c>
      <c r="C33" s="71">
        <v>1.0</v>
      </c>
      <c r="D33" s="71">
        <v>16.45</v>
      </c>
      <c r="E33" s="184" t="str">
        <f>D33*100/OutstandingAgri_4!L33</f>
        <v>1.2</v>
      </c>
      <c r="F33" s="71">
        <v>1.0</v>
      </c>
      <c r="G33" s="71">
        <v>7.12</v>
      </c>
      <c r="H33" s="71">
        <v>0.0</v>
      </c>
      <c r="I33" s="71">
        <v>0.0</v>
      </c>
      <c r="J33" s="71">
        <v>0.0</v>
      </c>
      <c r="K33" s="71">
        <v>0.0</v>
      </c>
      <c r="L33" s="184" t="str">
        <f>K33*100/MSMEoutstanding_5!N33</f>
        <v>0.0</v>
      </c>
      <c r="M33" s="71">
        <v>0.0</v>
      </c>
      <c r="N33" s="71">
        <v>0.0</v>
      </c>
      <c r="O33" s="185" t="str">
        <f t="shared" ref="O33:P33" si="30">C33+F33+H33+J33+M33</f>
        <v>2</v>
      </c>
      <c r="P33" s="185" t="str">
        <f t="shared" si="30"/>
        <v>24</v>
      </c>
      <c r="Q33" s="186" t="str">
        <f>P33*100/'Pri Sec_outstanding_6'!P33</f>
        <v>0.4</v>
      </c>
      <c r="R33" s="112"/>
      <c r="S33" s="112"/>
    </row>
    <row r="34" ht="15.0" customHeight="1">
      <c r="A34" s="110">
        <v>28.0</v>
      </c>
      <c r="B34" s="65" t="s">
        <v>38</v>
      </c>
      <c r="C34" s="71">
        <v>714.0</v>
      </c>
      <c r="D34" s="71">
        <v>2477.64</v>
      </c>
      <c r="E34" s="184" t="str">
        <f>D34*100/OutstandingAgri_4!L34</f>
        <v>0.7</v>
      </c>
      <c r="F34" s="71">
        <v>0.0</v>
      </c>
      <c r="G34" s="71">
        <v>0.0</v>
      </c>
      <c r="H34" s="71">
        <v>0.0</v>
      </c>
      <c r="I34" s="71">
        <v>0.0</v>
      </c>
      <c r="J34" s="71">
        <v>121.0</v>
      </c>
      <c r="K34" s="71">
        <v>2530.24</v>
      </c>
      <c r="L34" s="184" t="str">
        <f>K34*100/MSMEoutstanding_5!N34</f>
        <v>0.9</v>
      </c>
      <c r="M34" s="71">
        <v>5.0</v>
      </c>
      <c r="N34" s="71">
        <v>0.0</v>
      </c>
      <c r="O34" s="185" t="str">
        <f t="shared" ref="O34:P34" si="31">C34+F34+H34+J34+M34</f>
        <v>840</v>
      </c>
      <c r="P34" s="185" t="str">
        <f t="shared" si="31"/>
        <v>5008</v>
      </c>
      <c r="Q34" s="186" t="str">
        <f>P34*100/'Pri Sec_outstanding_6'!P34</f>
        <v>0.8</v>
      </c>
      <c r="R34" s="112"/>
      <c r="S34" s="112"/>
    </row>
    <row r="35" ht="15.0" customHeight="1">
      <c r="A35" s="110">
        <v>29.0</v>
      </c>
      <c r="B35" s="65" t="s">
        <v>39</v>
      </c>
      <c r="C35" s="71">
        <v>1.0</v>
      </c>
      <c r="D35" s="71">
        <v>494.1</v>
      </c>
      <c r="E35" s="184" t="str">
        <f>D35*100/OutstandingAgri_4!L35</f>
        <v>73.3</v>
      </c>
      <c r="F35" s="71">
        <v>0.0</v>
      </c>
      <c r="G35" s="71">
        <v>0.0</v>
      </c>
      <c r="H35" s="71">
        <v>0.0</v>
      </c>
      <c r="I35" s="71">
        <v>0.0</v>
      </c>
      <c r="J35" s="71">
        <v>0.0</v>
      </c>
      <c r="K35" s="71">
        <v>0.0</v>
      </c>
      <c r="L35" s="184" t="str">
        <f>K35*100/MSMEoutstanding_5!N35</f>
        <v>#DIV/0!</v>
      </c>
      <c r="M35" s="71">
        <v>0.0</v>
      </c>
      <c r="N35" s="71">
        <v>0.0</v>
      </c>
      <c r="O35" s="185" t="str">
        <f t="shared" ref="O35:P35" si="32">C35+F35+H35+J35+M35</f>
        <v>1</v>
      </c>
      <c r="P35" s="185" t="str">
        <f t="shared" si="32"/>
        <v>494</v>
      </c>
      <c r="Q35" s="186" t="str">
        <f>P35*100/'Pri Sec_outstanding_6'!P35</f>
        <v>71.9</v>
      </c>
      <c r="R35" s="112"/>
      <c r="S35" s="112"/>
    </row>
    <row r="36" ht="15.0" customHeight="1">
      <c r="A36" s="110">
        <v>30.0</v>
      </c>
      <c r="B36" s="65" t="s">
        <v>40</v>
      </c>
      <c r="C36" s="71">
        <v>17134.0</v>
      </c>
      <c r="D36" s="71">
        <v>4811.16</v>
      </c>
      <c r="E36" s="184" t="str">
        <f>D36*100/OutstandingAgri_4!L36</f>
        <v>8.7</v>
      </c>
      <c r="F36" s="71">
        <v>0.0</v>
      </c>
      <c r="G36" s="71">
        <v>0.0</v>
      </c>
      <c r="H36" s="71">
        <v>0.0</v>
      </c>
      <c r="I36" s="71">
        <v>0.0</v>
      </c>
      <c r="J36" s="71">
        <v>10.0</v>
      </c>
      <c r="K36" s="71">
        <v>36.69</v>
      </c>
      <c r="L36" s="184" t="str">
        <f>K36*100/MSMEoutstanding_5!N36</f>
        <v>1.0</v>
      </c>
      <c r="M36" s="71">
        <v>3625.0</v>
      </c>
      <c r="N36" s="71">
        <v>282.1</v>
      </c>
      <c r="O36" s="185" t="str">
        <f t="shared" ref="O36:P36" si="33">C36+F36+H36+J36+M36</f>
        <v>20769</v>
      </c>
      <c r="P36" s="185" t="str">
        <f t="shared" si="33"/>
        <v>5130</v>
      </c>
      <c r="Q36" s="186" t="str">
        <f>P36*100/'Pri Sec_outstanding_6'!P36</f>
        <v>7.9</v>
      </c>
      <c r="R36" s="112"/>
      <c r="S36" s="112"/>
    </row>
    <row r="37" ht="15.0" customHeight="1">
      <c r="A37" s="110">
        <v>31.0</v>
      </c>
      <c r="B37" s="65" t="s">
        <v>73</v>
      </c>
      <c r="C37" s="71">
        <v>4.0</v>
      </c>
      <c r="D37" s="71">
        <v>2.02</v>
      </c>
      <c r="E37" s="184" t="str">
        <f>D37*100/OutstandingAgri_4!L37</f>
        <v>0.1</v>
      </c>
      <c r="F37" s="71">
        <v>0.0</v>
      </c>
      <c r="G37" s="71">
        <v>0.0</v>
      </c>
      <c r="H37" s="71">
        <v>1.0</v>
      </c>
      <c r="I37" s="71">
        <v>0.0</v>
      </c>
      <c r="J37" s="71">
        <v>0.0</v>
      </c>
      <c r="K37" s="71">
        <v>0.0</v>
      </c>
      <c r="L37" s="184" t="str">
        <f>K37*100/MSMEoutstanding_5!N37</f>
        <v>0.0</v>
      </c>
      <c r="M37" s="71">
        <v>1.0</v>
      </c>
      <c r="N37" s="71">
        <v>0.02</v>
      </c>
      <c r="O37" s="185" t="str">
        <f t="shared" ref="O37:P37" si="34">C37+F37+H37+J37+M37</f>
        <v>6</v>
      </c>
      <c r="P37" s="185" t="str">
        <f t="shared" si="34"/>
        <v>2</v>
      </c>
      <c r="Q37" s="186" t="str">
        <f>P37*100/'Pri Sec_outstanding_6'!P37</f>
        <v>0.0</v>
      </c>
      <c r="R37" s="112"/>
      <c r="S37" s="112"/>
    </row>
    <row r="38" ht="15.0" customHeight="1">
      <c r="A38" s="110">
        <v>32.0</v>
      </c>
      <c r="B38" s="65" t="s">
        <v>74</v>
      </c>
      <c r="C38" s="71">
        <v>0.0</v>
      </c>
      <c r="D38" s="71">
        <v>0.0</v>
      </c>
      <c r="E38" s="184">
        <v>0.0</v>
      </c>
      <c r="F38" s="71">
        <v>0.0</v>
      </c>
      <c r="G38" s="71">
        <v>0.0</v>
      </c>
      <c r="H38" s="71">
        <v>0.0</v>
      </c>
      <c r="I38" s="71">
        <v>0.0</v>
      </c>
      <c r="J38" s="71">
        <v>0.0</v>
      </c>
      <c r="K38" s="71">
        <v>0.0</v>
      </c>
      <c r="L38" s="71">
        <v>0.0</v>
      </c>
      <c r="M38" s="71">
        <v>0.0</v>
      </c>
      <c r="N38" s="71">
        <v>0.0</v>
      </c>
      <c r="O38" s="185">
        <v>0.0</v>
      </c>
      <c r="P38" s="185" t="str">
        <f>D38+G38+I38+K38+N38</f>
        <v>0</v>
      </c>
      <c r="Q38" s="186">
        <v>0.0</v>
      </c>
      <c r="R38" s="112"/>
      <c r="S38" s="112"/>
    </row>
    <row r="39" ht="15.0" customHeight="1">
      <c r="A39" s="110">
        <v>33.0</v>
      </c>
      <c r="B39" s="65" t="s">
        <v>42</v>
      </c>
      <c r="C39" s="71">
        <v>7.0</v>
      </c>
      <c r="D39" s="71">
        <v>290.28</v>
      </c>
      <c r="E39" s="184" t="str">
        <f>D39*100/OutstandingAgri_4!L39</f>
        <v>15.4</v>
      </c>
      <c r="F39" s="71">
        <v>0.0</v>
      </c>
      <c r="G39" s="71">
        <v>0.0</v>
      </c>
      <c r="H39" s="71">
        <v>0.0</v>
      </c>
      <c r="I39" s="71">
        <v>0.0</v>
      </c>
      <c r="J39" s="71">
        <v>0.0</v>
      </c>
      <c r="K39" s="71">
        <v>0.0</v>
      </c>
      <c r="L39" s="184" t="str">
        <f>K39*100/MSMEoutstanding_5!N39</f>
        <v>0.0</v>
      </c>
      <c r="M39" s="71">
        <v>0.0</v>
      </c>
      <c r="N39" s="71">
        <v>0.0</v>
      </c>
      <c r="O39" s="185" t="str">
        <f t="shared" ref="O39:P39" si="35">C39+F39+H39+J39+M39</f>
        <v>7</v>
      </c>
      <c r="P39" s="185" t="str">
        <f t="shared" si="35"/>
        <v>290</v>
      </c>
      <c r="Q39" s="186" t="str">
        <f>P39*100/'Pri Sec_outstanding_6'!P39</f>
        <v>11.1</v>
      </c>
      <c r="R39" s="112"/>
      <c r="S39" s="112"/>
    </row>
    <row r="40" ht="15.0" customHeight="1">
      <c r="A40" s="110">
        <v>34.0</v>
      </c>
      <c r="B40" s="65" t="s">
        <v>43</v>
      </c>
      <c r="C40" s="71">
        <v>8420.0</v>
      </c>
      <c r="D40" s="71">
        <v>888.8</v>
      </c>
      <c r="E40" s="184" t="str">
        <f>D40*100/OutstandingAgri_4!L40</f>
        <v>1.1</v>
      </c>
      <c r="F40" s="71">
        <v>26.0</v>
      </c>
      <c r="G40" s="71">
        <v>309.78</v>
      </c>
      <c r="H40" s="71">
        <v>0.0</v>
      </c>
      <c r="I40" s="71">
        <v>0.0</v>
      </c>
      <c r="J40" s="71">
        <v>341.0</v>
      </c>
      <c r="K40" s="71">
        <v>1381.9799999999998</v>
      </c>
      <c r="L40" s="184" t="str">
        <f>K40*100/MSMEoutstanding_5!N40</f>
        <v>1.1</v>
      </c>
      <c r="M40" s="71">
        <v>638.0</v>
      </c>
      <c r="N40" s="71">
        <v>61.14</v>
      </c>
      <c r="O40" s="185" t="str">
        <f t="shared" ref="O40:P40" si="36">C40+F40+H40+J40+M40</f>
        <v>9425</v>
      </c>
      <c r="P40" s="185" t="str">
        <f t="shared" si="36"/>
        <v>2642</v>
      </c>
      <c r="Q40" s="186" t="str">
        <f>P40*100/'Pri Sec_outstanding_6'!P40</f>
        <v>1.1</v>
      </c>
      <c r="R40" s="112"/>
      <c r="S40" s="112"/>
    </row>
    <row r="41" ht="15.0" customHeight="1">
      <c r="A41" s="100"/>
      <c r="B41" s="103" t="s">
        <v>183</v>
      </c>
      <c r="C41" s="68" t="str">
        <f t="shared" ref="C41:D41" si="37">SUM(C19:C40)</f>
        <v>81492</v>
      </c>
      <c r="D41" s="68" t="str">
        <f t="shared" si="37"/>
        <v>158402</v>
      </c>
      <c r="E41" s="187" t="str">
        <f>D41*100/OutstandingAgri_4!L41</f>
        <v>5.3</v>
      </c>
      <c r="F41" s="68" t="str">
        <f t="shared" ref="F41:K41" si="38">SUM(F19:F40)</f>
        <v>931</v>
      </c>
      <c r="G41" s="68" t="str">
        <f t="shared" si="38"/>
        <v>6358</v>
      </c>
      <c r="H41" s="68" t="str">
        <f t="shared" si="38"/>
        <v>828</v>
      </c>
      <c r="I41" s="68" t="str">
        <f t="shared" si="38"/>
        <v>5083</v>
      </c>
      <c r="J41" s="68" t="str">
        <f t="shared" si="38"/>
        <v>3539</v>
      </c>
      <c r="K41" s="68" t="str">
        <f t="shared" si="38"/>
        <v>37945</v>
      </c>
      <c r="L41" s="187" t="str">
        <f>K41*100/MSMEoutstanding_5!N41</f>
        <v>1.2</v>
      </c>
      <c r="M41" s="68" t="str">
        <f t="shared" ref="M41:P41" si="39">SUM(M19:M40)</f>
        <v>83428</v>
      </c>
      <c r="N41" s="68" t="str">
        <f t="shared" si="39"/>
        <v>18449</v>
      </c>
      <c r="O41" s="68" t="str">
        <f t="shared" si="39"/>
        <v>170218</v>
      </c>
      <c r="P41" s="68" t="str">
        <f t="shared" si="39"/>
        <v>226238</v>
      </c>
      <c r="Q41" s="188" t="str">
        <f>P41*100/'Pri Sec_outstanding_6'!P41</f>
        <v>3.1</v>
      </c>
      <c r="R41" s="112"/>
      <c r="S41" s="189"/>
    </row>
    <row r="42" ht="15.0" customHeight="1">
      <c r="A42" s="100"/>
      <c r="B42" s="103" t="s">
        <v>45</v>
      </c>
      <c r="C42" s="190" t="str">
        <f t="shared" ref="C42:D42" si="40">C41+C18</f>
        <v>616619</v>
      </c>
      <c r="D42" s="190" t="str">
        <f t="shared" si="40"/>
        <v>1211748</v>
      </c>
      <c r="E42" s="187" t="str">
        <f>D42*100/OutstandingAgri_4!L42</f>
        <v>14.0</v>
      </c>
      <c r="F42" s="190" t="str">
        <f t="shared" ref="F42:K42" si="41">F41+F18</f>
        <v>179585</v>
      </c>
      <c r="G42" s="190" t="str">
        <f t="shared" si="41"/>
        <v>148919</v>
      </c>
      <c r="H42" s="190" t="str">
        <f t="shared" si="41"/>
        <v>8404</v>
      </c>
      <c r="I42" s="190" t="str">
        <f t="shared" si="41"/>
        <v>21247</v>
      </c>
      <c r="J42" s="190" t="str">
        <f t="shared" si="41"/>
        <v>293133</v>
      </c>
      <c r="K42" s="190" t="str">
        <f t="shared" si="41"/>
        <v>566734</v>
      </c>
      <c r="L42" s="187" t="str">
        <f>K42*100/MSMEoutstanding_5!N42</f>
        <v>7.7</v>
      </c>
      <c r="M42" s="190" t="str">
        <f t="shared" ref="M42:P42" si="42">M41+M18</f>
        <v>87842</v>
      </c>
      <c r="N42" s="190" t="str">
        <f t="shared" si="42"/>
        <v>20246</v>
      </c>
      <c r="O42" s="190" t="str">
        <f t="shared" si="42"/>
        <v>1185583</v>
      </c>
      <c r="P42" s="190" t="str">
        <f t="shared" si="42"/>
        <v>1968894</v>
      </c>
      <c r="Q42" s="188" t="str">
        <f>P42*100/'Pri Sec_outstanding_6'!P42</f>
        <v>10.2</v>
      </c>
      <c r="R42" s="112"/>
      <c r="S42" s="189"/>
    </row>
    <row r="43" ht="15.0" customHeight="1">
      <c r="A43" s="110">
        <v>35.0</v>
      </c>
      <c r="B43" s="65" t="s">
        <v>46</v>
      </c>
      <c r="C43" s="71">
        <v>39864.0</v>
      </c>
      <c r="D43" s="71">
        <v>31734.340000000004</v>
      </c>
      <c r="E43" s="184" t="str">
        <f>D43*100/OutstandingAgri_4!L43</f>
        <v>14.4</v>
      </c>
      <c r="F43" s="71">
        <v>22115.0</v>
      </c>
      <c r="G43" s="71">
        <v>13053.49</v>
      </c>
      <c r="H43" s="71">
        <v>94.0</v>
      </c>
      <c r="I43" s="71">
        <v>149.16000000000003</v>
      </c>
      <c r="J43" s="71">
        <v>17447.0</v>
      </c>
      <c r="K43" s="71">
        <v>5502.650000000001</v>
      </c>
      <c r="L43" s="184" t="str">
        <f>K43*100/MSMEoutstanding_5!N43</f>
        <v>11.7</v>
      </c>
      <c r="M43" s="71">
        <v>77.0</v>
      </c>
      <c r="N43" s="71">
        <v>9.05</v>
      </c>
      <c r="O43" s="185" t="str">
        <f t="shared" ref="O43:P43" si="43">C43+F43+H43+J43+M43</f>
        <v>79597</v>
      </c>
      <c r="P43" s="185" t="str">
        <f t="shared" si="43"/>
        <v>50449</v>
      </c>
      <c r="Q43" s="186" t="str">
        <f>P43*100/'Pri Sec_outstanding_6'!P43</f>
        <v>15.9</v>
      </c>
      <c r="R43" s="112"/>
      <c r="S43" s="112"/>
    </row>
    <row r="44" ht="15.0" customHeight="1">
      <c r="A44" s="110">
        <v>36.0</v>
      </c>
      <c r="B44" s="65" t="s">
        <v>47</v>
      </c>
      <c r="C44" s="71">
        <v>44092.0</v>
      </c>
      <c r="D44" s="71">
        <v>68711.63000000002</v>
      </c>
      <c r="E44" s="184" t="str">
        <f>D44*100/OutstandingAgri_4!L44</f>
        <v>9.5</v>
      </c>
      <c r="F44" s="71">
        <v>98775.0</v>
      </c>
      <c r="G44" s="71">
        <v>34222.83999999999</v>
      </c>
      <c r="H44" s="71">
        <v>243.0</v>
      </c>
      <c r="I44" s="71">
        <v>552.0500000000001</v>
      </c>
      <c r="J44" s="71">
        <v>46712.0</v>
      </c>
      <c r="K44" s="71">
        <v>11362.160000000002</v>
      </c>
      <c r="L44" s="184" t="str">
        <f>K44*100/MSMEoutstanding_5!N44</f>
        <v>5.5</v>
      </c>
      <c r="M44" s="71">
        <v>329.0</v>
      </c>
      <c r="N44" s="71">
        <v>95.41999999999999</v>
      </c>
      <c r="O44" s="185" t="str">
        <f t="shared" ref="O44:P44" si="44">C44+F44+H44+J44+M44</f>
        <v>190151</v>
      </c>
      <c r="P44" s="185" t="str">
        <f t="shared" si="44"/>
        <v>114944</v>
      </c>
      <c r="Q44" s="186" t="str">
        <f>P44*100/'Pri Sec_outstanding_6'!P44</f>
        <v>9.9</v>
      </c>
      <c r="R44" s="112"/>
      <c r="S44" s="112"/>
    </row>
    <row r="45" ht="15.0" customHeight="1">
      <c r="A45" s="100"/>
      <c r="B45" s="103" t="s">
        <v>48</v>
      </c>
      <c r="C45" s="68" t="str">
        <f t="shared" ref="C45:D45" si="45">SUM(C43:C44)</f>
        <v>83956</v>
      </c>
      <c r="D45" s="68" t="str">
        <f t="shared" si="45"/>
        <v>100446</v>
      </c>
      <c r="E45" s="187" t="str">
        <f>D45*100/OutstandingAgri_4!L45</f>
        <v>10.7</v>
      </c>
      <c r="F45" s="68" t="str">
        <f t="shared" ref="F45:K45" si="46">SUM(F43:F44)</f>
        <v>120890</v>
      </c>
      <c r="G45" s="68" t="str">
        <f t="shared" si="46"/>
        <v>47276</v>
      </c>
      <c r="H45" s="68" t="str">
        <f t="shared" si="46"/>
        <v>337</v>
      </c>
      <c r="I45" s="68" t="str">
        <f t="shared" si="46"/>
        <v>701</v>
      </c>
      <c r="J45" s="68" t="str">
        <f t="shared" si="46"/>
        <v>64159</v>
      </c>
      <c r="K45" s="68" t="str">
        <f t="shared" si="46"/>
        <v>16865</v>
      </c>
      <c r="L45" s="187" t="str">
        <f>K45*100/MSMEoutstanding_5!N45</f>
        <v>6.7</v>
      </c>
      <c r="M45" s="68" t="str">
        <f t="shared" ref="M45:P45" si="47">SUM(M43:M44)</f>
        <v>406</v>
      </c>
      <c r="N45" s="68" t="str">
        <f t="shared" si="47"/>
        <v>104</v>
      </c>
      <c r="O45" s="68" t="str">
        <f t="shared" si="47"/>
        <v>269748</v>
      </c>
      <c r="P45" s="68" t="str">
        <f t="shared" si="47"/>
        <v>165393</v>
      </c>
      <c r="Q45" s="188" t="str">
        <f>P45*100/'Pri Sec_outstanding_6'!P45</f>
        <v>11.2</v>
      </c>
      <c r="R45" s="112"/>
      <c r="S45" s="189"/>
    </row>
    <row r="46" ht="15.0" customHeight="1">
      <c r="A46" s="110">
        <v>37.0</v>
      </c>
      <c r="B46" s="65" t="s">
        <v>49</v>
      </c>
      <c r="C46" s="71">
        <v>0.0</v>
      </c>
      <c r="D46" s="71">
        <v>557080.0</v>
      </c>
      <c r="E46" s="184" t="str">
        <f>D46*100/OutstandingAgri_4!L46</f>
        <v>14.6</v>
      </c>
      <c r="F46" s="71">
        <v>0.0</v>
      </c>
      <c r="G46" s="71">
        <v>5247.0</v>
      </c>
      <c r="H46" s="71">
        <v>0.0</v>
      </c>
      <c r="I46" s="71">
        <v>0.0</v>
      </c>
      <c r="J46" s="71">
        <v>0.0</v>
      </c>
      <c r="K46" s="71">
        <v>0.0</v>
      </c>
      <c r="L46" s="184" t="str">
        <f>K46*100/MSMEoutstanding_5!N46</f>
        <v>0.0</v>
      </c>
      <c r="M46" s="71">
        <v>0.0</v>
      </c>
      <c r="N46" s="71">
        <v>135775.0</v>
      </c>
      <c r="O46" s="185" t="str">
        <f t="shared" ref="O46:P46" si="48">C46+F46+H46+J46+M46</f>
        <v>0</v>
      </c>
      <c r="P46" s="185" t="str">
        <f t="shared" si="48"/>
        <v>698102</v>
      </c>
      <c r="Q46" s="186" t="str">
        <f>P46*100/'Pri Sec_outstanding_6'!P46</f>
        <v>17.0</v>
      </c>
      <c r="R46" s="112"/>
      <c r="S46" s="112"/>
    </row>
    <row r="47" ht="15.0" customHeight="1">
      <c r="A47" s="100"/>
      <c r="B47" s="103" t="s">
        <v>50</v>
      </c>
      <c r="C47" s="68" t="str">
        <f t="shared" ref="C47:D47" si="49">C46</f>
        <v>0</v>
      </c>
      <c r="D47" s="68" t="str">
        <f t="shared" si="49"/>
        <v>557080</v>
      </c>
      <c r="E47" s="187" t="str">
        <f>D47*100/OutstandingAgri_4!L47</f>
        <v>14.6</v>
      </c>
      <c r="F47" s="68" t="str">
        <f t="shared" ref="F47:K47" si="50">F46</f>
        <v>0</v>
      </c>
      <c r="G47" s="68" t="str">
        <f t="shared" si="50"/>
        <v>5247</v>
      </c>
      <c r="H47" s="68" t="str">
        <f t="shared" si="50"/>
        <v>0</v>
      </c>
      <c r="I47" s="68" t="str">
        <f t="shared" si="50"/>
        <v>0</v>
      </c>
      <c r="J47" s="68" t="str">
        <f t="shared" si="50"/>
        <v>0</v>
      </c>
      <c r="K47" s="68" t="str">
        <f t="shared" si="50"/>
        <v>0</v>
      </c>
      <c r="L47" s="187" t="str">
        <f>K47*100/MSMEoutstanding_5!N47</f>
        <v>0.0</v>
      </c>
      <c r="M47" s="68" t="str">
        <f t="shared" ref="M47:P47" si="51">M46</f>
        <v>0</v>
      </c>
      <c r="N47" s="68" t="str">
        <f t="shared" si="51"/>
        <v>135775</v>
      </c>
      <c r="O47" s="68" t="str">
        <f t="shared" si="51"/>
        <v>0</v>
      </c>
      <c r="P47" s="68" t="str">
        <f t="shared" si="51"/>
        <v>698102</v>
      </c>
      <c r="Q47" s="188" t="str">
        <f>P47*100/'Pri Sec_outstanding_6'!P47</f>
        <v>17.0</v>
      </c>
      <c r="R47" s="112"/>
      <c r="S47" s="189"/>
    </row>
    <row r="48" ht="15.0" customHeight="1">
      <c r="A48" s="110">
        <v>38.0</v>
      </c>
      <c r="B48" s="65" t="s">
        <v>51</v>
      </c>
      <c r="C48" s="71">
        <v>2682.0</v>
      </c>
      <c r="D48" s="71">
        <v>5570.289999999998</v>
      </c>
      <c r="E48" s="184" t="str">
        <f>D48*100/OutstandingAgri_4!L48</f>
        <v>3.2</v>
      </c>
      <c r="F48" s="71">
        <v>21.0</v>
      </c>
      <c r="G48" s="71">
        <v>171.83</v>
      </c>
      <c r="H48" s="71">
        <v>0.0</v>
      </c>
      <c r="I48" s="71">
        <v>0.0</v>
      </c>
      <c r="J48" s="71">
        <v>1610.0</v>
      </c>
      <c r="K48" s="71">
        <v>10776.909999999998</v>
      </c>
      <c r="L48" s="184" t="str">
        <f>K48*100/MSMEoutstanding_5!N48</f>
        <v>2.4</v>
      </c>
      <c r="M48" s="71">
        <v>185.0</v>
      </c>
      <c r="N48" s="71">
        <v>9.23</v>
      </c>
      <c r="O48" s="185" t="str">
        <f t="shared" ref="O48:P48" si="52">C48+F48+H48+J48+M48</f>
        <v>4498</v>
      </c>
      <c r="P48" s="185" t="str">
        <f t="shared" si="52"/>
        <v>16528</v>
      </c>
      <c r="Q48" s="186" t="str">
        <f>P48*100/'Pri Sec_outstanding_6'!P48</f>
        <v>2.4</v>
      </c>
      <c r="R48" s="112"/>
      <c r="S48" s="112"/>
    </row>
    <row r="49" ht="15.0" customHeight="1">
      <c r="A49" s="191">
        <v>39.0</v>
      </c>
      <c r="B49" s="192" t="s">
        <v>52</v>
      </c>
      <c r="C49" s="71">
        <v>381.0</v>
      </c>
      <c r="D49" s="71">
        <v>1259.77</v>
      </c>
      <c r="E49" s="184" t="str">
        <f>D49*100/OutstandingAgri_4!L49</f>
        <v>5.9</v>
      </c>
      <c r="F49" s="71">
        <v>20.0</v>
      </c>
      <c r="G49" s="71">
        <v>164.68</v>
      </c>
      <c r="H49" s="71">
        <v>0.0</v>
      </c>
      <c r="I49" s="71">
        <v>0.0</v>
      </c>
      <c r="J49" s="71">
        <v>35.0</v>
      </c>
      <c r="K49" s="71">
        <v>62.120000000000005</v>
      </c>
      <c r="L49" s="184" t="str">
        <f>K49*100/MSMEoutstanding_5!N49</f>
        <v>1.2</v>
      </c>
      <c r="M49" s="71">
        <v>0.0</v>
      </c>
      <c r="N49" s="71">
        <v>0.0</v>
      </c>
      <c r="O49" s="185" t="str">
        <f t="shared" ref="O49:P49" si="53">C49+F49+H49+J49+M49</f>
        <v>436</v>
      </c>
      <c r="P49" s="185" t="str">
        <f t="shared" si="53"/>
        <v>1487</v>
      </c>
      <c r="Q49" s="186" t="str">
        <f>P49*100/'Pri Sec_outstanding_6'!P49</f>
        <v>4.0</v>
      </c>
      <c r="R49" s="112"/>
      <c r="S49" s="112"/>
    </row>
    <row r="50" ht="15.0" customHeight="1">
      <c r="A50" s="110">
        <v>40.0</v>
      </c>
      <c r="B50" s="65" t="s">
        <v>53</v>
      </c>
      <c r="C50" s="71">
        <v>12635.0</v>
      </c>
      <c r="D50" s="71">
        <v>3919.9500000000003</v>
      </c>
      <c r="E50" s="184" t="str">
        <f>D50*100/OutstandingAgri_4!L50</f>
        <v>10.5</v>
      </c>
      <c r="F50" s="71">
        <v>47.0</v>
      </c>
      <c r="G50" s="71">
        <v>6.910000000000002</v>
      </c>
      <c r="H50" s="71">
        <v>84.0</v>
      </c>
      <c r="I50" s="71">
        <v>17.299999999999997</v>
      </c>
      <c r="J50" s="71">
        <v>0.0</v>
      </c>
      <c r="K50" s="71">
        <v>0.0</v>
      </c>
      <c r="L50" s="184" t="str">
        <f>K50*100/MSMEoutstanding_5!N50</f>
        <v>#DIV/0!</v>
      </c>
      <c r="M50" s="71">
        <v>8025.0</v>
      </c>
      <c r="N50" s="71">
        <v>2027.54</v>
      </c>
      <c r="O50" s="185" t="str">
        <f t="shared" ref="O50:P50" si="54">C50+F50+H50+J50+M50</f>
        <v>20791</v>
      </c>
      <c r="P50" s="185" t="str">
        <f t="shared" si="54"/>
        <v>5972</v>
      </c>
      <c r="Q50" s="186" t="str">
        <f>P50*100/'Pri Sec_outstanding_6'!P50</f>
        <v>13.4</v>
      </c>
      <c r="R50" s="112"/>
      <c r="S50" s="112"/>
    </row>
    <row r="51" ht="15.0" customHeight="1">
      <c r="A51" s="110">
        <v>41.0</v>
      </c>
      <c r="B51" s="65" t="s">
        <v>54</v>
      </c>
      <c r="C51" s="71">
        <v>0.0</v>
      </c>
      <c r="D51" s="71">
        <v>0.0</v>
      </c>
      <c r="E51" s="184" t="str">
        <f>D51*100/OutstandingAgri_4!L51</f>
        <v>0.0</v>
      </c>
      <c r="F51" s="71">
        <v>0.0</v>
      </c>
      <c r="G51" s="71">
        <v>0.0</v>
      </c>
      <c r="H51" s="71">
        <v>0.0</v>
      </c>
      <c r="I51" s="71">
        <v>0.0</v>
      </c>
      <c r="J51" s="71">
        <v>0.0</v>
      </c>
      <c r="K51" s="71">
        <v>0.0</v>
      </c>
      <c r="L51" s="184" t="str">
        <f>K51*100/MSMEoutstanding_5!N51</f>
        <v>#DIV/0!</v>
      </c>
      <c r="M51" s="71">
        <v>45.0</v>
      </c>
      <c r="N51" s="71">
        <v>6.23</v>
      </c>
      <c r="O51" s="185" t="str">
        <f t="shared" ref="O51:P51" si="55">C51+F51+H51+J51+M51</f>
        <v>45</v>
      </c>
      <c r="P51" s="185" t="str">
        <f t="shared" si="55"/>
        <v>6</v>
      </c>
      <c r="Q51" s="186" t="str">
        <f>P51*100/'Pri Sec_outstanding_6'!P51</f>
        <v>0.0</v>
      </c>
      <c r="R51" s="112"/>
      <c r="S51" s="112"/>
    </row>
    <row r="52" ht="15.0" customHeight="1">
      <c r="A52" s="110">
        <v>42.0</v>
      </c>
      <c r="B52" s="65" t="s">
        <v>55</v>
      </c>
      <c r="C52" s="71">
        <v>344.0</v>
      </c>
      <c r="D52" s="71">
        <v>404.86000000000007</v>
      </c>
      <c r="E52" s="184" t="str">
        <f>D52*100/OutstandingAgri_4!L52</f>
        <v>4.0</v>
      </c>
      <c r="F52" s="71">
        <v>323.0</v>
      </c>
      <c r="G52" s="71">
        <v>278.84000000000003</v>
      </c>
      <c r="H52" s="71">
        <v>0.0</v>
      </c>
      <c r="I52" s="71">
        <v>0.0</v>
      </c>
      <c r="J52" s="71">
        <v>0.0</v>
      </c>
      <c r="K52" s="71">
        <v>0.0</v>
      </c>
      <c r="L52" s="184" t="str">
        <f>K52*100/MSMEoutstanding_5!N52</f>
        <v>0.0</v>
      </c>
      <c r="M52" s="71">
        <v>14301.0</v>
      </c>
      <c r="N52" s="71">
        <v>4846.2699999999995</v>
      </c>
      <c r="O52" s="185" t="str">
        <f t="shared" ref="O52:P52" si="56">C52+F52+H52+J52+M52</f>
        <v>14968</v>
      </c>
      <c r="P52" s="185" t="str">
        <f t="shared" si="56"/>
        <v>5530</v>
      </c>
      <c r="Q52" s="186" t="str">
        <f>P52*100/'Pri Sec_outstanding_6'!P52</f>
        <v>7.9</v>
      </c>
      <c r="R52" s="112"/>
      <c r="S52" s="112"/>
    </row>
    <row r="53" ht="15.0" customHeight="1">
      <c r="A53" s="110">
        <v>43.0</v>
      </c>
      <c r="B53" s="65" t="s">
        <v>56</v>
      </c>
      <c r="C53" s="71">
        <v>1004.0</v>
      </c>
      <c r="D53" s="71">
        <v>195.97</v>
      </c>
      <c r="E53" s="184" t="str">
        <f>D53*100/OutstandingAgri_4!L53</f>
        <v>0.8</v>
      </c>
      <c r="F53" s="71">
        <v>12.0</v>
      </c>
      <c r="G53" s="71">
        <v>129.69</v>
      </c>
      <c r="H53" s="71">
        <v>0.0</v>
      </c>
      <c r="I53" s="71">
        <v>0.0</v>
      </c>
      <c r="J53" s="71">
        <v>1.0</v>
      </c>
      <c r="K53" s="71">
        <v>0.53</v>
      </c>
      <c r="L53" s="184" t="str">
        <f>K53*100/MSMEoutstanding_5!N53</f>
        <v>#DIV/0!</v>
      </c>
      <c r="M53" s="71">
        <v>11454.0</v>
      </c>
      <c r="N53" s="71">
        <v>1609.4800000000002</v>
      </c>
      <c r="O53" s="185" t="str">
        <f t="shared" ref="O53:P53" si="57">C53+F53+H53+J53+M53</f>
        <v>12471</v>
      </c>
      <c r="P53" s="185" t="str">
        <f t="shared" si="57"/>
        <v>1936</v>
      </c>
      <c r="Q53" s="186" t="str">
        <f>P53*100/'Pri Sec_outstanding_6'!P53</f>
        <v>8.2</v>
      </c>
      <c r="R53" s="112"/>
      <c r="S53" s="112"/>
    </row>
    <row r="54" ht="15.0" customHeight="1">
      <c r="A54" s="110">
        <v>44.0</v>
      </c>
      <c r="B54" s="65" t="s">
        <v>57</v>
      </c>
      <c r="C54" s="71">
        <v>11.0</v>
      </c>
      <c r="D54" s="71">
        <v>2.5500000000000003</v>
      </c>
      <c r="E54" s="184" t="str">
        <f>D54*100/OutstandingAgri_4!L54</f>
        <v>0.1</v>
      </c>
      <c r="F54" s="71">
        <v>165.0</v>
      </c>
      <c r="G54" s="71">
        <v>53.36000000000001</v>
      </c>
      <c r="H54" s="71">
        <v>0.0</v>
      </c>
      <c r="I54" s="71">
        <v>0.0</v>
      </c>
      <c r="J54" s="71">
        <v>0.0</v>
      </c>
      <c r="K54" s="71">
        <v>0.0</v>
      </c>
      <c r="L54" s="184" t="str">
        <f>K54*100/MSMEoutstanding_5!N54</f>
        <v>0.0</v>
      </c>
      <c r="M54" s="71">
        <v>1044.0</v>
      </c>
      <c r="N54" s="71">
        <v>105.67999999999999</v>
      </c>
      <c r="O54" s="185" t="str">
        <f t="shared" ref="O54:P54" si="58">C54+F54+H54+J54+M54</f>
        <v>1220</v>
      </c>
      <c r="P54" s="185" t="str">
        <f t="shared" si="58"/>
        <v>162</v>
      </c>
      <c r="Q54" s="186" t="str">
        <f>P54*100/'Pri Sec_outstanding_6'!P54</f>
        <v>1.1</v>
      </c>
      <c r="R54" s="112"/>
      <c r="S54" s="112"/>
    </row>
    <row r="55" ht="15.0" customHeight="1">
      <c r="A55" s="110">
        <v>45.0</v>
      </c>
      <c r="B55" s="65" t="s">
        <v>58</v>
      </c>
      <c r="C55" s="71">
        <v>1765.0</v>
      </c>
      <c r="D55" s="71">
        <v>323.54</v>
      </c>
      <c r="E55" s="184" t="str">
        <f>D55*100/OutstandingAgri_4!L55</f>
        <v>1.9</v>
      </c>
      <c r="F55" s="71">
        <v>0.0</v>
      </c>
      <c r="G55" s="71">
        <v>0.0</v>
      </c>
      <c r="H55" s="71">
        <v>0.0</v>
      </c>
      <c r="I55" s="71">
        <v>0.0</v>
      </c>
      <c r="J55" s="71">
        <v>2.0</v>
      </c>
      <c r="K55" s="71">
        <v>47.17</v>
      </c>
      <c r="L55" s="184" t="str">
        <f>K55*100/MSMEoutstanding_5!N55</f>
        <v>1.9</v>
      </c>
      <c r="M55" s="71">
        <v>1951.0</v>
      </c>
      <c r="N55" s="71">
        <v>446.42</v>
      </c>
      <c r="O55" s="185" t="str">
        <f t="shared" ref="O55:P55" si="59">C55+F55+H55+J55+M55</f>
        <v>3718</v>
      </c>
      <c r="P55" s="185" t="str">
        <f t="shared" si="59"/>
        <v>817</v>
      </c>
      <c r="Q55" s="186" t="str">
        <f>P55*100/'Pri Sec_outstanding_6'!P55</f>
        <v>2.0</v>
      </c>
      <c r="R55" s="112"/>
      <c r="S55" s="112"/>
    </row>
    <row r="56" ht="15.0" customHeight="1">
      <c r="A56" s="100"/>
      <c r="B56" s="103" t="s">
        <v>59</v>
      </c>
      <c r="C56" s="68" t="str">
        <f t="shared" ref="C56:D56" si="60">SUM(C48:C55)</f>
        <v>18822</v>
      </c>
      <c r="D56" s="68" t="str">
        <f t="shared" si="60"/>
        <v>11677</v>
      </c>
      <c r="E56" s="187" t="str">
        <f>D56*100/OutstandingAgri_4!L56</f>
        <v>4.1</v>
      </c>
      <c r="F56" s="68" t="str">
        <f t="shared" ref="F56:K56" si="61">SUM(F48:F55)</f>
        <v>588</v>
      </c>
      <c r="G56" s="68" t="str">
        <f t="shared" si="61"/>
        <v>805</v>
      </c>
      <c r="H56" s="68" t="str">
        <f t="shared" si="61"/>
        <v>84</v>
      </c>
      <c r="I56" s="68" t="str">
        <f t="shared" si="61"/>
        <v>17</v>
      </c>
      <c r="J56" s="68" t="str">
        <f t="shared" si="61"/>
        <v>1648</v>
      </c>
      <c r="K56" s="68" t="str">
        <f t="shared" si="61"/>
        <v>10887</v>
      </c>
      <c r="L56" s="187" t="str">
        <f>K56*100/MSMEoutstanding_5!N56</f>
        <v>2.3</v>
      </c>
      <c r="M56" s="68" t="str">
        <f t="shared" ref="M56:P56" si="62">SUM(M48:M55)</f>
        <v>37005</v>
      </c>
      <c r="N56" s="68" t="str">
        <f t="shared" si="62"/>
        <v>9051</v>
      </c>
      <c r="O56" s="68" t="str">
        <f t="shared" si="62"/>
        <v>58147</v>
      </c>
      <c r="P56" s="68" t="str">
        <f t="shared" si="62"/>
        <v>32437</v>
      </c>
      <c r="Q56" s="188" t="str">
        <f>P56*100/'Pri Sec_outstanding_6'!P56</f>
        <v>3.4</v>
      </c>
      <c r="R56" s="112"/>
      <c r="S56" s="189"/>
    </row>
    <row r="57" ht="15.0" customHeight="1">
      <c r="A57" s="125"/>
      <c r="B57" s="125" t="s">
        <v>8</v>
      </c>
      <c r="C57" s="68" t="str">
        <f t="shared" ref="C57:D57" si="63">C56+C47+C45+C42</f>
        <v>719397</v>
      </c>
      <c r="D57" s="68" t="str">
        <f t="shared" si="63"/>
        <v>1880951</v>
      </c>
      <c r="E57" s="187" t="str">
        <f>D57*100/OutstandingAgri_4!L57</f>
        <v>13.7</v>
      </c>
      <c r="F57" s="68" t="str">
        <f t="shared" ref="F57:K57" si="64">F56+F47+F45+F42</f>
        <v>301063</v>
      </c>
      <c r="G57" s="68" t="str">
        <f t="shared" si="64"/>
        <v>202248</v>
      </c>
      <c r="H57" s="68" t="str">
        <f t="shared" si="64"/>
        <v>8825</v>
      </c>
      <c r="I57" s="68" t="str">
        <f t="shared" si="64"/>
        <v>21965</v>
      </c>
      <c r="J57" s="68" t="str">
        <f t="shared" si="64"/>
        <v>358940</v>
      </c>
      <c r="K57" s="68" t="str">
        <f t="shared" si="64"/>
        <v>594485</v>
      </c>
      <c r="L57" s="187" t="str">
        <f>K57*100/MSMEoutstanding_5!N57</f>
        <v>7.1</v>
      </c>
      <c r="M57" s="68" t="str">
        <f t="shared" ref="M57:P57" si="65">M56+M47+M45+M42</f>
        <v>125253</v>
      </c>
      <c r="N57" s="68" t="str">
        <f t="shared" si="65"/>
        <v>165176</v>
      </c>
      <c r="O57" s="68" t="str">
        <f t="shared" si="65"/>
        <v>1513478</v>
      </c>
      <c r="P57" s="68" t="str">
        <f t="shared" si="65"/>
        <v>2864826</v>
      </c>
      <c r="Q57" s="188" t="str">
        <f>P57*100/'Pri Sec_outstanding_6'!P57</f>
        <v>11.1</v>
      </c>
      <c r="R57" s="112"/>
      <c r="S57" s="189"/>
    </row>
    <row r="58" ht="12.75" customHeight="1">
      <c r="A58" s="179"/>
      <c r="B58" s="179"/>
      <c r="C58" s="179"/>
      <c r="D58" s="179"/>
      <c r="E58" s="193"/>
      <c r="F58" s="179"/>
      <c r="G58" s="179" t="s">
        <v>62</v>
      </c>
      <c r="H58" s="179"/>
      <c r="I58" s="179"/>
      <c r="J58" s="179"/>
      <c r="K58" s="179"/>
      <c r="L58" s="194"/>
      <c r="M58" s="179"/>
      <c r="N58" s="179"/>
      <c r="O58" s="179"/>
      <c r="P58" s="179"/>
      <c r="Q58" s="177"/>
      <c r="R58" s="112"/>
      <c r="S58" s="112"/>
    </row>
    <row r="59" ht="12.75" customHeight="1">
      <c r="A59" s="178"/>
      <c r="B59" s="178"/>
      <c r="C59" s="178"/>
      <c r="D59" s="195"/>
      <c r="E59" s="195"/>
      <c r="F59" s="178"/>
      <c r="G59" s="195"/>
      <c r="H59" s="178"/>
      <c r="I59" s="178"/>
      <c r="J59" s="178" t="str">
        <f>J57/NPA_13!D57*100</f>
        <v>10</v>
      </c>
      <c r="K59" s="195"/>
      <c r="L59" s="177"/>
      <c r="M59" s="178"/>
      <c r="N59" s="195"/>
      <c r="O59" s="178"/>
      <c r="P59" s="195"/>
      <c r="Q59" s="177"/>
      <c r="R59" s="112"/>
      <c r="S59" s="112"/>
    </row>
    <row r="60" ht="12.75" customHeight="1">
      <c r="A60" s="178"/>
      <c r="B60" s="178"/>
      <c r="C60" s="178"/>
      <c r="D60" s="195"/>
      <c r="E60" s="195"/>
      <c r="F60" s="178"/>
      <c r="G60" s="178" t="str">
        <f>G57/'Pri Sec_outstanding_6'!H57*100</f>
        <v>7</v>
      </c>
      <c r="H60" s="178"/>
      <c r="I60" s="178" t="str">
        <f>I57/'Pri Sec_outstanding_6'!F57*100</f>
        <v>10</v>
      </c>
      <c r="J60" s="178"/>
      <c r="K60" s="178"/>
      <c r="L60" s="177"/>
      <c r="M60" s="178"/>
      <c r="N60" s="178"/>
      <c r="O60" s="178"/>
      <c r="P60" s="178"/>
      <c r="Q60" s="177"/>
      <c r="R60" s="112"/>
      <c r="S60" s="112"/>
    </row>
    <row r="61" ht="12.75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7"/>
      <c r="M61" s="178"/>
      <c r="N61" s="178"/>
      <c r="O61" s="178"/>
      <c r="P61" s="178"/>
      <c r="Q61" s="177"/>
      <c r="R61" s="112"/>
      <c r="S61" s="112"/>
    </row>
    <row r="62" ht="12.75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7"/>
      <c r="M62" s="178"/>
      <c r="N62" s="178"/>
      <c r="O62" s="178"/>
      <c r="P62" s="178"/>
      <c r="Q62" s="177"/>
      <c r="R62" s="112"/>
      <c r="S62" s="112"/>
    </row>
    <row r="63" ht="12.75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7"/>
      <c r="M63" s="178"/>
      <c r="N63" s="178"/>
      <c r="O63" s="178"/>
      <c r="P63" s="178"/>
      <c r="Q63" s="177"/>
      <c r="R63" s="112"/>
      <c r="S63" s="112"/>
    </row>
    <row r="64" ht="12.75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7"/>
      <c r="M64" s="178"/>
      <c r="N64" s="178"/>
      <c r="O64" s="178"/>
      <c r="P64" s="178"/>
      <c r="Q64" s="177"/>
      <c r="R64" s="112"/>
      <c r="S64" s="112"/>
    </row>
    <row r="65" ht="12.75" customHeight="1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7"/>
      <c r="M65" s="178"/>
      <c r="N65" s="178"/>
      <c r="O65" s="178"/>
      <c r="P65" s="178"/>
      <c r="Q65" s="177"/>
      <c r="R65" s="112"/>
      <c r="S65" s="112"/>
    </row>
    <row r="66" ht="12.75" customHeight="1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7"/>
      <c r="M66" s="178"/>
      <c r="N66" s="178"/>
      <c r="O66" s="178"/>
      <c r="P66" s="178"/>
      <c r="Q66" s="177"/>
      <c r="R66" s="112"/>
      <c r="S66" s="112"/>
    </row>
    <row r="67" ht="12.75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7"/>
      <c r="M67" s="178"/>
      <c r="N67" s="178"/>
      <c r="O67" s="178"/>
      <c r="P67" s="178"/>
      <c r="Q67" s="177"/>
      <c r="R67" s="112"/>
      <c r="S67" s="112"/>
    </row>
    <row r="68" ht="12.75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7"/>
      <c r="M68" s="178"/>
      <c r="N68" s="178"/>
      <c r="O68" s="178"/>
      <c r="P68" s="178"/>
      <c r="Q68" s="177"/>
      <c r="R68" s="112"/>
      <c r="S68" s="112"/>
    </row>
    <row r="69" ht="12.7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7"/>
      <c r="M69" s="178"/>
      <c r="N69" s="178"/>
      <c r="O69" s="178"/>
      <c r="P69" s="178"/>
      <c r="Q69" s="177"/>
      <c r="R69" s="112"/>
      <c r="S69" s="112"/>
    </row>
    <row r="70" ht="12.75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7"/>
      <c r="M70" s="178"/>
      <c r="N70" s="178"/>
      <c r="O70" s="178"/>
      <c r="P70" s="178"/>
      <c r="Q70" s="177"/>
      <c r="R70" s="112"/>
      <c r="S70" s="112"/>
    </row>
    <row r="71" ht="12.7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7"/>
      <c r="M71" s="178"/>
      <c r="N71" s="178"/>
      <c r="O71" s="178"/>
      <c r="P71" s="178"/>
      <c r="Q71" s="177"/>
      <c r="R71" s="112"/>
      <c r="S71" s="112"/>
    </row>
    <row r="72" ht="12.75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7"/>
      <c r="M72" s="178"/>
      <c r="N72" s="178"/>
      <c r="O72" s="178"/>
      <c r="P72" s="178"/>
      <c r="Q72" s="177"/>
      <c r="R72" s="112"/>
      <c r="S72" s="112"/>
    </row>
    <row r="73" ht="12.75" customHeight="1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7"/>
      <c r="M73" s="178"/>
      <c r="N73" s="178"/>
      <c r="O73" s="178"/>
      <c r="P73" s="178"/>
      <c r="Q73" s="177"/>
      <c r="R73" s="112"/>
      <c r="S73" s="112"/>
    </row>
    <row r="74" ht="12.75" customHeight="1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7"/>
      <c r="M74" s="178"/>
      <c r="N74" s="178"/>
      <c r="O74" s="178"/>
      <c r="P74" s="178"/>
      <c r="Q74" s="177"/>
      <c r="R74" s="112"/>
      <c r="S74" s="112"/>
    </row>
    <row r="75" ht="12.75" customHeight="1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7"/>
      <c r="M75" s="178"/>
      <c r="N75" s="178"/>
      <c r="O75" s="178"/>
      <c r="P75" s="178"/>
      <c r="Q75" s="177"/>
      <c r="R75" s="112"/>
      <c r="S75" s="112"/>
    </row>
    <row r="76" ht="12.7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7"/>
      <c r="M76" s="178"/>
      <c r="N76" s="178"/>
      <c r="O76" s="178"/>
      <c r="P76" s="178"/>
      <c r="Q76" s="177"/>
      <c r="R76" s="112"/>
      <c r="S76" s="112"/>
    </row>
    <row r="77" ht="12.75" customHeight="1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7"/>
      <c r="M77" s="178"/>
      <c r="N77" s="178"/>
      <c r="O77" s="178"/>
      <c r="P77" s="178"/>
      <c r="Q77" s="177"/>
      <c r="R77" s="112"/>
      <c r="S77" s="112"/>
    </row>
    <row r="78" ht="12.75" customHeight="1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7"/>
      <c r="M78" s="178"/>
      <c r="N78" s="178"/>
      <c r="O78" s="178"/>
      <c r="P78" s="178"/>
      <c r="Q78" s="177"/>
      <c r="R78" s="112"/>
      <c r="S78" s="112"/>
    </row>
    <row r="79" ht="12.75" customHeight="1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7"/>
      <c r="M79" s="178"/>
      <c r="N79" s="178"/>
      <c r="O79" s="178"/>
      <c r="P79" s="178"/>
      <c r="Q79" s="177"/>
      <c r="R79" s="112"/>
      <c r="S79" s="112"/>
    </row>
    <row r="80" ht="12.75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7"/>
      <c r="M80" s="178"/>
      <c r="N80" s="178"/>
      <c r="O80" s="178"/>
      <c r="P80" s="178"/>
      <c r="Q80" s="177"/>
      <c r="R80" s="112"/>
      <c r="S80" s="112"/>
    </row>
    <row r="81" ht="12.75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7"/>
      <c r="M81" s="178"/>
      <c r="N81" s="178"/>
      <c r="O81" s="178"/>
      <c r="P81" s="178"/>
      <c r="Q81" s="177"/>
      <c r="R81" s="112"/>
      <c r="S81" s="112"/>
    </row>
    <row r="82" ht="12.75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7"/>
      <c r="M82" s="178"/>
      <c r="N82" s="178"/>
      <c r="O82" s="178"/>
      <c r="P82" s="178"/>
      <c r="Q82" s="177"/>
      <c r="R82" s="112"/>
      <c r="S82" s="112"/>
    </row>
    <row r="83" ht="12.75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7"/>
      <c r="M83" s="178"/>
      <c r="N83" s="178"/>
      <c r="O83" s="178"/>
      <c r="P83" s="178"/>
      <c r="Q83" s="177"/>
      <c r="R83" s="112"/>
      <c r="S83" s="112"/>
    </row>
    <row r="84" ht="12.75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7"/>
      <c r="M84" s="178"/>
      <c r="N84" s="178"/>
      <c r="O84" s="178"/>
      <c r="P84" s="178"/>
      <c r="Q84" s="177"/>
      <c r="R84" s="112"/>
      <c r="S84" s="112"/>
    </row>
    <row r="85" ht="12.75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7"/>
      <c r="M85" s="178"/>
      <c r="N85" s="178"/>
      <c r="O85" s="178"/>
      <c r="P85" s="178"/>
      <c r="Q85" s="177"/>
      <c r="R85" s="112"/>
      <c r="S85" s="112"/>
    </row>
    <row r="86" ht="12.75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7"/>
      <c r="M86" s="178"/>
      <c r="N86" s="178"/>
      <c r="O86" s="178"/>
      <c r="P86" s="178"/>
      <c r="Q86" s="177"/>
      <c r="R86" s="112"/>
      <c r="S86" s="112"/>
    </row>
    <row r="87" ht="12.75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7"/>
      <c r="M87" s="178"/>
      <c r="N87" s="178"/>
      <c r="O87" s="178"/>
      <c r="P87" s="178"/>
      <c r="Q87" s="177"/>
      <c r="R87" s="112"/>
      <c r="S87" s="112"/>
    </row>
    <row r="88" ht="12.7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7"/>
      <c r="M88" s="178"/>
      <c r="N88" s="178"/>
      <c r="O88" s="178"/>
      <c r="P88" s="178"/>
      <c r="Q88" s="177"/>
      <c r="R88" s="112"/>
      <c r="S88" s="112"/>
    </row>
    <row r="89" ht="12.75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7"/>
      <c r="M89" s="178"/>
      <c r="N89" s="178"/>
      <c r="O89" s="178"/>
      <c r="P89" s="178"/>
      <c r="Q89" s="177"/>
      <c r="R89" s="112"/>
      <c r="S89" s="112"/>
    </row>
    <row r="90" ht="12.75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7"/>
      <c r="M90" s="178"/>
      <c r="N90" s="178"/>
      <c r="O90" s="178"/>
      <c r="P90" s="178"/>
      <c r="Q90" s="177"/>
      <c r="R90" s="112"/>
      <c r="S90" s="112"/>
    </row>
    <row r="91" ht="12.75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7"/>
      <c r="M91" s="178"/>
      <c r="N91" s="178"/>
      <c r="O91" s="178"/>
      <c r="P91" s="178"/>
      <c r="Q91" s="177"/>
      <c r="R91" s="112"/>
      <c r="S91" s="112"/>
    </row>
    <row r="92" ht="12.75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7"/>
      <c r="M92" s="178"/>
      <c r="N92" s="178"/>
      <c r="O92" s="178"/>
      <c r="P92" s="178"/>
      <c r="Q92" s="177"/>
      <c r="R92" s="112"/>
      <c r="S92" s="112"/>
    </row>
    <row r="93" ht="12.75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7"/>
      <c r="M93" s="178"/>
      <c r="N93" s="178"/>
      <c r="O93" s="178"/>
      <c r="P93" s="178"/>
      <c r="Q93" s="177"/>
      <c r="R93" s="112"/>
      <c r="S93" s="112"/>
    </row>
    <row r="94" ht="12.75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7"/>
      <c r="M94" s="178"/>
      <c r="N94" s="178"/>
      <c r="O94" s="178"/>
      <c r="P94" s="178"/>
      <c r="Q94" s="177"/>
      <c r="R94" s="112"/>
      <c r="S94" s="112"/>
    </row>
    <row r="95" ht="12.75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7"/>
      <c r="M95" s="178"/>
      <c r="N95" s="178"/>
      <c r="O95" s="178"/>
      <c r="P95" s="178"/>
      <c r="Q95" s="177"/>
      <c r="R95" s="112"/>
      <c r="S95" s="112"/>
    </row>
    <row r="96" ht="12.75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7"/>
      <c r="M96" s="178"/>
      <c r="N96" s="178"/>
      <c r="O96" s="178"/>
      <c r="P96" s="178"/>
      <c r="Q96" s="177"/>
      <c r="R96" s="112"/>
      <c r="S96" s="112"/>
    </row>
    <row r="97" ht="12.75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7"/>
      <c r="M97" s="178"/>
      <c r="N97" s="178"/>
      <c r="O97" s="178"/>
      <c r="P97" s="178"/>
      <c r="Q97" s="177"/>
      <c r="R97" s="112"/>
      <c r="S97" s="112"/>
    </row>
    <row r="98" ht="12.75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7"/>
      <c r="M98" s="178"/>
      <c r="N98" s="178"/>
      <c r="O98" s="178"/>
      <c r="P98" s="178"/>
      <c r="Q98" s="177"/>
      <c r="R98" s="112"/>
      <c r="S98" s="112"/>
    </row>
    <row r="99" ht="12.75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7"/>
      <c r="M99" s="178"/>
      <c r="N99" s="178"/>
      <c r="O99" s="178"/>
      <c r="P99" s="178"/>
      <c r="Q99" s="177"/>
      <c r="R99" s="112"/>
      <c r="S99" s="112"/>
    </row>
    <row r="100" ht="12.75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7"/>
      <c r="M100" s="178"/>
      <c r="N100" s="178"/>
      <c r="O100" s="178"/>
      <c r="P100" s="178"/>
      <c r="Q100" s="177"/>
      <c r="R100" s="112"/>
      <c r="S100" s="112"/>
    </row>
  </sheetData>
  <mergeCells count="11">
    <mergeCell ref="F4:G4"/>
    <mergeCell ref="H4:I4"/>
    <mergeCell ref="M4:N4"/>
    <mergeCell ref="J4:K4"/>
    <mergeCell ref="O4:P4"/>
    <mergeCell ref="A4:A5"/>
    <mergeCell ref="B4:B5"/>
    <mergeCell ref="A1:P1"/>
    <mergeCell ref="A2:P2"/>
    <mergeCell ref="C4:D4"/>
    <mergeCell ref="N3:O3"/>
  </mergeCells>
  <conditionalFormatting sqref="Q1:Q3 Q6:Q100">
    <cfRule type="cellIs" dxfId="3" priority="1" operator="greaterThan">
      <formula>100</formula>
    </cfRule>
  </conditionalFormatting>
  <conditionalFormatting sqref="Q1:Q3">
    <cfRule type="cellIs" dxfId="3" priority="2" operator="greaterThan">
      <formula>100</formula>
    </cfRule>
  </conditionalFormatting>
  <conditionalFormatting sqref="Q1:Q3">
    <cfRule type="cellIs" dxfId="3" priority="3" operator="greaterThan">
      <formula>100</formula>
    </cfRule>
  </conditionalFormatting>
  <conditionalFormatting sqref="E6:E57 L6:L37 L39:L57 R1:S100">
    <cfRule type="cellIs" dxfId="3" priority="4" operator="greaterThan">
      <formula>100</formula>
    </cfRule>
  </conditionalFormatting>
  <printOptions/>
  <pageMargins bottom="0.2362204724409449" footer="0.0" header="0.0" left="1.1811023622047245" right="0.0" top="0.7480314960629921"/>
  <pageSetup scale="65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BFDF"/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4.57"/>
    <col customWidth="1" min="2" max="2" width="27.57"/>
    <col customWidth="1" min="3" max="7" width="9.14"/>
    <col customWidth="1" min="8" max="8" width="9.0"/>
    <col customWidth="1" min="9" max="9" width="8.71"/>
    <col customWidth="1" min="10" max="10" width="9.0"/>
    <col customWidth="1" min="11" max="11" width="8.14"/>
    <col customWidth="1" min="12" max="15" width="9.14"/>
    <col customWidth="1" min="16" max="17" width="14.43"/>
  </cols>
  <sheetData>
    <row r="1" ht="15.75" customHeight="1">
      <c r="A1" s="169" t="s">
        <v>252</v>
      </c>
      <c r="B1" s="2"/>
      <c r="C1" s="2"/>
      <c r="D1" s="2"/>
      <c r="E1" s="2"/>
      <c r="F1" s="2"/>
      <c r="G1" s="2"/>
      <c r="H1" s="2"/>
      <c r="I1" s="2"/>
      <c r="J1" s="3"/>
      <c r="K1" s="196"/>
      <c r="L1" s="178"/>
      <c r="M1" s="178"/>
      <c r="N1" s="178"/>
      <c r="O1" s="178"/>
      <c r="P1" s="7"/>
      <c r="Q1" s="7"/>
    </row>
    <row r="2" ht="12.75" customHeight="1">
      <c r="A2" s="197" t="s">
        <v>253</v>
      </c>
      <c r="B2" s="2"/>
      <c r="C2" s="2"/>
      <c r="D2" s="2"/>
      <c r="E2" s="2"/>
      <c r="F2" s="2"/>
      <c r="G2" s="2"/>
      <c r="H2" s="2"/>
      <c r="I2" s="2"/>
      <c r="J2" s="3"/>
      <c r="K2" s="113"/>
      <c r="L2" s="178"/>
      <c r="M2" s="178"/>
      <c r="N2" s="178"/>
      <c r="O2" s="178"/>
      <c r="P2" s="7"/>
      <c r="Q2" s="7"/>
    </row>
    <row r="3" ht="12.75" customHeight="1">
      <c r="A3" s="198"/>
      <c r="B3" s="179" t="s">
        <v>65</v>
      </c>
      <c r="C3" s="178"/>
      <c r="D3" s="178"/>
      <c r="E3" s="178"/>
      <c r="F3" s="178"/>
      <c r="G3" s="199" t="s">
        <v>254</v>
      </c>
      <c r="H3" s="3"/>
      <c r="I3" s="178"/>
      <c r="J3" s="178"/>
      <c r="K3" s="178"/>
      <c r="L3" s="178"/>
      <c r="M3" s="178"/>
      <c r="N3" s="178"/>
      <c r="O3" s="178"/>
      <c r="P3" s="7"/>
      <c r="Q3" s="7"/>
    </row>
    <row r="4" ht="24.75" customHeight="1">
      <c r="A4" s="109" t="s">
        <v>78</v>
      </c>
      <c r="B4" s="109" t="s">
        <v>4</v>
      </c>
      <c r="C4" s="34" t="s">
        <v>225</v>
      </c>
      <c r="D4" s="33"/>
      <c r="E4" s="34" t="s">
        <v>224</v>
      </c>
      <c r="F4" s="33"/>
      <c r="G4" s="34" t="s">
        <v>229</v>
      </c>
      <c r="H4" s="33"/>
      <c r="I4" s="34" t="s">
        <v>255</v>
      </c>
      <c r="J4" s="33"/>
      <c r="K4" s="63" t="s">
        <v>244</v>
      </c>
      <c r="L4" s="178"/>
      <c r="M4" s="178"/>
      <c r="N4" s="178"/>
      <c r="O4" s="178"/>
      <c r="P4" s="7"/>
      <c r="Q4" s="7"/>
    </row>
    <row r="5" ht="15.0" customHeight="1">
      <c r="A5" s="62"/>
      <c r="B5" s="62"/>
      <c r="C5" s="63" t="s">
        <v>158</v>
      </c>
      <c r="D5" s="63" t="s">
        <v>159</v>
      </c>
      <c r="E5" s="63" t="s">
        <v>158</v>
      </c>
      <c r="F5" s="63" t="s">
        <v>159</v>
      </c>
      <c r="G5" s="63" t="s">
        <v>158</v>
      </c>
      <c r="H5" s="63" t="s">
        <v>159</v>
      </c>
      <c r="I5" s="63" t="s">
        <v>158</v>
      </c>
      <c r="J5" s="63" t="s">
        <v>159</v>
      </c>
      <c r="K5" s="63" t="s">
        <v>159</v>
      </c>
      <c r="L5" s="178"/>
      <c r="M5" s="178"/>
      <c r="N5" s="178" t="s">
        <v>158</v>
      </c>
      <c r="O5" s="178" t="s">
        <v>170</v>
      </c>
      <c r="P5" s="7"/>
      <c r="Q5" s="7"/>
    </row>
    <row r="6" ht="12.75" customHeight="1">
      <c r="A6" s="110">
        <v>1.0</v>
      </c>
      <c r="B6" s="65" t="s">
        <v>10</v>
      </c>
      <c r="C6" s="65">
        <v>132.0</v>
      </c>
      <c r="D6" s="65">
        <v>2913.8199999999993</v>
      </c>
      <c r="E6" s="65">
        <v>4.0</v>
      </c>
      <c r="F6" s="65">
        <v>55.32</v>
      </c>
      <c r="G6" s="65">
        <v>1966.0</v>
      </c>
      <c r="H6" s="65">
        <v>51226.629999999976</v>
      </c>
      <c r="I6" s="65" t="str">
        <f t="shared" ref="I6:J6" si="1">C6+E6+G6</f>
        <v>2102</v>
      </c>
      <c r="J6" s="65" t="str">
        <f t="shared" si="1"/>
        <v>54196</v>
      </c>
      <c r="K6" s="200" t="str">
        <f>J6*100/NPS_OS_8!N6</f>
        <v>8.38</v>
      </c>
      <c r="L6" s="178" t="str">
        <f>NPA_PS_14!O6+NPA_NPS_15!I6</f>
        <v>69802</v>
      </c>
      <c r="M6" s="178" t="str">
        <f>NPA_PS_14!P6+NPA_NPS_15!J6</f>
        <v>179204</v>
      </c>
      <c r="N6" s="178" t="str">
        <f>L6-NPA_13!C6</f>
        <v>0</v>
      </c>
      <c r="O6" s="178" t="str">
        <f>M6-NPA_13!D6</f>
        <v>0</v>
      </c>
      <c r="P6" s="7"/>
      <c r="Q6" s="7"/>
    </row>
    <row r="7" ht="12.75" customHeight="1">
      <c r="A7" s="110">
        <v>2.0</v>
      </c>
      <c r="B7" s="65" t="s">
        <v>11</v>
      </c>
      <c r="C7" s="65">
        <v>100.0</v>
      </c>
      <c r="D7" s="65">
        <v>925.1600000000001</v>
      </c>
      <c r="E7" s="65">
        <v>6.0</v>
      </c>
      <c r="F7" s="65">
        <v>73.95</v>
      </c>
      <c r="G7" s="65">
        <v>18069.0</v>
      </c>
      <c r="H7" s="65">
        <v>34061.48000000001</v>
      </c>
      <c r="I7" s="65" t="str">
        <f t="shared" ref="I7:J7" si="2">C7+E7+G7</f>
        <v>18175</v>
      </c>
      <c r="J7" s="65" t="str">
        <f t="shared" si="2"/>
        <v>35061</v>
      </c>
      <c r="K7" s="200" t="str">
        <f>J7*100/NPS_OS_8!N7</f>
        <v>3.30</v>
      </c>
      <c r="L7" s="178" t="str">
        <f>NPA_PS_14!O7+NPA_NPS_15!I7</f>
        <v>200218</v>
      </c>
      <c r="M7" s="178" t="str">
        <f>NPA_PS_14!P7+NPA_NPS_15!J7</f>
        <v>320261</v>
      </c>
      <c r="N7" s="178" t="str">
        <f>L7-NPA_13!C7</f>
        <v>0</v>
      </c>
      <c r="O7" s="178" t="str">
        <f>M7-NPA_13!D7</f>
        <v>0</v>
      </c>
      <c r="P7" s="7"/>
      <c r="Q7" s="7"/>
    </row>
    <row r="8" ht="12.75" customHeight="1">
      <c r="A8" s="110">
        <v>3.0</v>
      </c>
      <c r="B8" s="65" t="s">
        <v>12</v>
      </c>
      <c r="C8" s="65">
        <v>5.0</v>
      </c>
      <c r="D8" s="65">
        <v>156.29</v>
      </c>
      <c r="E8" s="65">
        <v>0.0</v>
      </c>
      <c r="F8" s="65">
        <v>0.0</v>
      </c>
      <c r="G8" s="65">
        <v>10222.0</v>
      </c>
      <c r="H8" s="65">
        <v>472.17</v>
      </c>
      <c r="I8" s="65" t="str">
        <f t="shared" ref="I8:J8" si="3">C8+E8+G8</f>
        <v>10227</v>
      </c>
      <c r="J8" s="65" t="str">
        <f t="shared" si="3"/>
        <v>628</v>
      </c>
      <c r="K8" s="200" t="str">
        <f>J8*100/NPS_OS_8!N8</f>
        <v>0.18</v>
      </c>
      <c r="L8" s="178" t="str">
        <f>NPA_PS_14!O8+NPA_NPS_15!I8</f>
        <v>35924</v>
      </c>
      <c r="M8" s="178" t="str">
        <f>NPA_PS_14!P8+NPA_NPS_15!J8</f>
        <v>30754</v>
      </c>
      <c r="N8" s="178" t="str">
        <f>L8-NPA_13!C8</f>
        <v>0</v>
      </c>
      <c r="O8" s="178" t="str">
        <f>M8-NPA_13!D8</f>
        <v>0</v>
      </c>
      <c r="P8" s="7"/>
      <c r="Q8" s="7"/>
    </row>
    <row r="9" ht="12.75" customHeight="1">
      <c r="A9" s="110">
        <v>4.0</v>
      </c>
      <c r="B9" s="65" t="s">
        <v>13</v>
      </c>
      <c r="C9" s="65">
        <v>1049.0</v>
      </c>
      <c r="D9" s="65">
        <v>2486.6600000000003</v>
      </c>
      <c r="E9" s="65">
        <v>4.0</v>
      </c>
      <c r="F9" s="65">
        <v>18.18</v>
      </c>
      <c r="G9" s="65">
        <v>4361.0</v>
      </c>
      <c r="H9" s="65">
        <v>14345.540000000003</v>
      </c>
      <c r="I9" s="65" t="str">
        <f t="shared" ref="I9:J9" si="4">C9+E9+G9</f>
        <v>5414</v>
      </c>
      <c r="J9" s="65" t="str">
        <f t="shared" si="4"/>
        <v>16850</v>
      </c>
      <c r="K9" s="200" t="str">
        <f>J9*100/NPS_OS_8!N9</f>
        <v>1.73</v>
      </c>
      <c r="L9" s="178" t="str">
        <f>NPA_PS_14!O9+NPA_NPS_15!I9</f>
        <v>49843</v>
      </c>
      <c r="M9" s="178" t="str">
        <f>NPA_PS_14!P9+NPA_NPS_15!J9</f>
        <v>121022</v>
      </c>
      <c r="N9" s="178" t="str">
        <f>L9-NPA_13!C9</f>
        <v>0</v>
      </c>
      <c r="O9" s="178" t="str">
        <f>M9-NPA_13!D9</f>
        <v>0</v>
      </c>
      <c r="P9" s="7"/>
      <c r="Q9" s="7"/>
    </row>
    <row r="10" ht="12.0" customHeight="1">
      <c r="A10" s="110">
        <v>5.0</v>
      </c>
      <c r="B10" s="65" t="s">
        <v>14</v>
      </c>
      <c r="C10" s="65">
        <v>48.0</v>
      </c>
      <c r="D10" s="65">
        <v>698.61</v>
      </c>
      <c r="E10" s="65">
        <v>0.0</v>
      </c>
      <c r="F10" s="65">
        <v>0.0</v>
      </c>
      <c r="G10" s="65">
        <v>729.0</v>
      </c>
      <c r="H10" s="65">
        <v>39131.38000000001</v>
      </c>
      <c r="I10" s="65" t="str">
        <f t="shared" ref="I10:J10" si="5">C10+E10+G10</f>
        <v>777</v>
      </c>
      <c r="J10" s="65" t="str">
        <f t="shared" si="5"/>
        <v>39830</v>
      </c>
      <c r="K10" s="200" t="str">
        <f>J10*100/NPS_OS_8!N10</f>
        <v>6.27</v>
      </c>
      <c r="L10" s="178" t="str">
        <f>NPA_PS_14!O10+NPA_NPS_15!I10</f>
        <v>138173</v>
      </c>
      <c r="M10" s="178" t="str">
        <f>NPA_PS_14!P10+NPA_NPS_15!J10</f>
        <v>192784</v>
      </c>
      <c r="N10" s="178" t="str">
        <f>L10-NPA_13!C10</f>
        <v>0</v>
      </c>
      <c r="O10" s="178" t="str">
        <f>M10-NPA_13!D10</f>
        <v>0</v>
      </c>
      <c r="P10" s="7"/>
      <c r="Q10" s="7"/>
    </row>
    <row r="11" ht="12.75" customHeight="1">
      <c r="A11" s="110">
        <v>6.0</v>
      </c>
      <c r="B11" s="65" t="s">
        <v>15</v>
      </c>
      <c r="C11" s="65">
        <v>0.0</v>
      </c>
      <c r="D11" s="65">
        <v>0.0</v>
      </c>
      <c r="E11" s="65">
        <v>0.0</v>
      </c>
      <c r="F11" s="65">
        <v>0.0</v>
      </c>
      <c r="G11" s="65">
        <v>0.0</v>
      </c>
      <c r="H11" s="65">
        <v>0.0</v>
      </c>
      <c r="I11" s="65" t="str">
        <f t="shared" ref="I11:J11" si="6">C11+E11+G11</f>
        <v>0</v>
      </c>
      <c r="J11" s="65" t="str">
        <f t="shared" si="6"/>
        <v>0</v>
      </c>
      <c r="K11" s="200" t="str">
        <f>J11*100/NPS_OS_8!N11</f>
        <v>0.00</v>
      </c>
      <c r="L11" s="178" t="str">
        <f>NPA_PS_14!O11+NPA_NPS_15!I11</f>
        <v>53239</v>
      </c>
      <c r="M11" s="178" t="str">
        <f>NPA_PS_14!P11+NPA_NPS_15!J11</f>
        <v>97730</v>
      </c>
      <c r="N11" s="178" t="str">
        <f>L11-NPA_13!C11</f>
        <v>0</v>
      </c>
      <c r="O11" s="178" t="str">
        <f>M11-NPA_13!D11</f>
        <v>0</v>
      </c>
      <c r="P11" s="7"/>
      <c r="Q11" s="7"/>
    </row>
    <row r="12" ht="12.75" customHeight="1">
      <c r="A12" s="110">
        <v>7.0</v>
      </c>
      <c r="B12" s="65" t="s">
        <v>16</v>
      </c>
      <c r="C12" s="65">
        <v>6.0</v>
      </c>
      <c r="D12" s="65">
        <v>153.73</v>
      </c>
      <c r="E12" s="65">
        <v>0.0</v>
      </c>
      <c r="F12" s="65">
        <v>0.0</v>
      </c>
      <c r="G12" s="65">
        <v>273.0</v>
      </c>
      <c r="H12" s="65">
        <v>5509.620000000001</v>
      </c>
      <c r="I12" s="65" t="str">
        <f t="shared" ref="I12:J12" si="7">C12+E12+G12</f>
        <v>279</v>
      </c>
      <c r="J12" s="65" t="str">
        <f t="shared" si="7"/>
        <v>5663</v>
      </c>
      <c r="K12" s="200" t="str">
        <f>J12*100/NPS_OS_8!N12</f>
        <v>7.96</v>
      </c>
      <c r="L12" s="178" t="str">
        <f>NPA_PS_14!O12+NPA_NPS_15!I12</f>
        <v>3961</v>
      </c>
      <c r="M12" s="178" t="str">
        <f>NPA_PS_14!P12+NPA_NPS_15!J12</f>
        <v>15164</v>
      </c>
      <c r="N12" s="178" t="str">
        <f>L12-NPA_13!C12</f>
        <v>0</v>
      </c>
      <c r="O12" s="178" t="str">
        <f>M12-NPA_13!D12</f>
        <v>0</v>
      </c>
      <c r="P12" s="7"/>
      <c r="Q12" s="7"/>
    </row>
    <row r="13" ht="12.75" customHeight="1">
      <c r="A13" s="110">
        <v>8.0</v>
      </c>
      <c r="B13" s="65" t="s">
        <v>17</v>
      </c>
      <c r="C13" s="65">
        <v>0.0</v>
      </c>
      <c r="D13" s="65">
        <v>0.0</v>
      </c>
      <c r="E13" s="65">
        <v>0.0</v>
      </c>
      <c r="F13" s="65">
        <v>0.0</v>
      </c>
      <c r="G13" s="65">
        <v>261.0</v>
      </c>
      <c r="H13" s="65">
        <v>265.56000000000006</v>
      </c>
      <c r="I13" s="65" t="str">
        <f t="shared" ref="I13:J13" si="8">C13+E13+G13</f>
        <v>261</v>
      </c>
      <c r="J13" s="65" t="str">
        <f t="shared" si="8"/>
        <v>266</v>
      </c>
      <c r="K13" s="200" t="str">
        <f>J13*100/NPS_OS_8!N13</f>
        <v>1.05</v>
      </c>
      <c r="L13" s="178" t="str">
        <f>NPA_PS_14!O13+NPA_NPS_15!I13</f>
        <v>5636</v>
      </c>
      <c r="M13" s="178" t="str">
        <f>NPA_PS_14!P13+NPA_NPS_15!J13</f>
        <v>8096</v>
      </c>
      <c r="N13" s="178" t="str">
        <f>L13-NPA_13!C13</f>
        <v>0</v>
      </c>
      <c r="O13" s="178" t="str">
        <f>M13-NPA_13!D13</f>
        <v>0</v>
      </c>
      <c r="P13" s="7"/>
      <c r="Q13" s="7"/>
    </row>
    <row r="14" ht="12.75" customHeight="1">
      <c r="A14" s="110">
        <v>9.0</v>
      </c>
      <c r="B14" s="65" t="s">
        <v>18</v>
      </c>
      <c r="C14" s="65">
        <v>179.0</v>
      </c>
      <c r="D14" s="65">
        <v>3445.32</v>
      </c>
      <c r="E14" s="65">
        <v>0.0</v>
      </c>
      <c r="F14" s="65">
        <v>0.0</v>
      </c>
      <c r="G14" s="65">
        <v>6324.0</v>
      </c>
      <c r="H14" s="65">
        <v>145190.43999999997</v>
      </c>
      <c r="I14" s="65" t="str">
        <f t="shared" ref="I14:J14" si="9">C14+E14+G14</f>
        <v>6503</v>
      </c>
      <c r="J14" s="65" t="str">
        <f t="shared" si="9"/>
        <v>148636</v>
      </c>
      <c r="K14" s="200" t="str">
        <f>J14*100/NPS_OS_8!N14</f>
        <v>9.18</v>
      </c>
      <c r="L14" s="178" t="str">
        <f>NPA_PS_14!O14+NPA_NPS_15!I14</f>
        <v>172349</v>
      </c>
      <c r="M14" s="178" t="str">
        <f>NPA_PS_14!P14+NPA_NPS_15!J14</f>
        <v>484364</v>
      </c>
      <c r="N14" s="178" t="str">
        <f>L14-NPA_13!C14</f>
        <v>0</v>
      </c>
      <c r="O14" s="178" t="str">
        <f>M14-NPA_13!D14</f>
        <v>0</v>
      </c>
      <c r="P14" s="7"/>
      <c r="Q14" s="7"/>
    </row>
    <row r="15" ht="12.75" customHeight="1">
      <c r="A15" s="110">
        <v>10.0</v>
      </c>
      <c r="B15" s="65" t="s">
        <v>19</v>
      </c>
      <c r="C15" s="65">
        <v>388.0</v>
      </c>
      <c r="D15" s="65">
        <v>2510.210000000001</v>
      </c>
      <c r="E15" s="65">
        <v>0.0</v>
      </c>
      <c r="F15" s="65">
        <v>16.56</v>
      </c>
      <c r="G15" s="65">
        <v>123390.0</v>
      </c>
      <c r="H15" s="65">
        <v>96712.81000000004</v>
      </c>
      <c r="I15" s="65" t="str">
        <f t="shared" ref="I15:J15" si="10">C15+E15+G15</f>
        <v>123778</v>
      </c>
      <c r="J15" s="65" t="str">
        <f t="shared" si="10"/>
        <v>99240</v>
      </c>
      <c r="K15" s="200" t="str">
        <f>J15*100/NPS_OS_8!N15</f>
        <v>1.95</v>
      </c>
      <c r="L15" s="178" t="str">
        <f>NPA_PS_14!O15+NPA_NPS_15!I15</f>
        <v>326841</v>
      </c>
      <c r="M15" s="178" t="str">
        <f>NPA_PS_14!P15+NPA_NPS_15!J15</f>
        <v>471542</v>
      </c>
      <c r="N15" s="178" t="str">
        <f>L15-NPA_13!C15</f>
        <v>0</v>
      </c>
      <c r="O15" s="178" t="str">
        <f>M15-NPA_13!D15</f>
        <v>0</v>
      </c>
      <c r="P15" s="7"/>
      <c r="Q15" s="7"/>
    </row>
    <row r="16" ht="12.75" customHeight="1">
      <c r="A16" s="110">
        <v>11.0</v>
      </c>
      <c r="B16" s="65" t="s">
        <v>20</v>
      </c>
      <c r="C16" s="65">
        <v>16.0</v>
      </c>
      <c r="D16" s="65">
        <v>461.58000000000004</v>
      </c>
      <c r="E16" s="65">
        <v>0.0</v>
      </c>
      <c r="F16" s="65">
        <v>0.0</v>
      </c>
      <c r="G16" s="65">
        <v>559.0</v>
      </c>
      <c r="H16" s="65">
        <v>24178.34999999999</v>
      </c>
      <c r="I16" s="65" t="str">
        <f t="shared" ref="I16:J16" si="11">C16+E16+G16</f>
        <v>575</v>
      </c>
      <c r="J16" s="65" t="str">
        <f t="shared" si="11"/>
        <v>24640</v>
      </c>
      <c r="K16" s="200" t="str">
        <f>J16*100/NPS_OS_8!N16</f>
        <v>6.76</v>
      </c>
      <c r="L16" s="178" t="str">
        <f>NPA_PS_14!O16+NPA_NPS_15!I16</f>
        <v>24821</v>
      </c>
      <c r="M16" s="178" t="str">
        <f>NPA_PS_14!P16+NPA_NPS_15!J16</f>
        <v>69664</v>
      </c>
      <c r="N16" s="178" t="str">
        <f>L16-NPA_13!C16</f>
        <v>0</v>
      </c>
      <c r="O16" s="178" t="str">
        <f>M16-NPA_13!D16</f>
        <v>0</v>
      </c>
      <c r="P16" s="7"/>
      <c r="Q16" s="7"/>
    </row>
    <row r="17" ht="12.75" customHeight="1">
      <c r="A17" s="110">
        <v>12.0</v>
      </c>
      <c r="B17" s="65" t="s">
        <v>21</v>
      </c>
      <c r="C17" s="65">
        <v>22.0</v>
      </c>
      <c r="D17" s="65">
        <v>580.7099999999999</v>
      </c>
      <c r="E17" s="65">
        <v>1.0</v>
      </c>
      <c r="F17" s="65">
        <v>7.24</v>
      </c>
      <c r="G17" s="65">
        <v>1696.0</v>
      </c>
      <c r="H17" s="65">
        <v>36414.65000000001</v>
      </c>
      <c r="I17" s="65" t="str">
        <f t="shared" ref="I17:J17" si="12">C17+E17+G17</f>
        <v>1719</v>
      </c>
      <c r="J17" s="65" t="str">
        <f t="shared" si="12"/>
        <v>37003</v>
      </c>
      <c r="K17" s="200" t="str">
        <f>J17*100/NPS_OS_8!N17</f>
        <v>6.14</v>
      </c>
      <c r="L17" s="178" t="str">
        <f>NPA_PS_14!O17+NPA_NPS_15!I17</f>
        <v>104368</v>
      </c>
      <c r="M17" s="178" t="str">
        <f>NPA_PS_14!P17+NPA_NPS_15!J17</f>
        <v>214084</v>
      </c>
      <c r="N17" s="178" t="str">
        <f>L17-NPA_13!C17</f>
        <v>0</v>
      </c>
      <c r="O17" s="178" t="str">
        <f>M17-NPA_13!D17</f>
        <v>0</v>
      </c>
      <c r="P17" s="7"/>
      <c r="Q17" s="7"/>
    </row>
    <row r="18" ht="12.75" customHeight="1">
      <c r="A18" s="100"/>
      <c r="B18" s="103" t="s">
        <v>22</v>
      </c>
      <c r="C18" s="103" t="str">
        <f t="shared" ref="C18:J18" si="13">SUM(C6:C17)</f>
        <v>1945</v>
      </c>
      <c r="D18" s="103" t="str">
        <f t="shared" si="13"/>
        <v>14332</v>
      </c>
      <c r="E18" s="103" t="str">
        <f t="shared" si="13"/>
        <v>15</v>
      </c>
      <c r="F18" s="103" t="str">
        <f t="shared" si="13"/>
        <v>171</v>
      </c>
      <c r="G18" s="103" t="str">
        <f t="shared" si="13"/>
        <v>167850</v>
      </c>
      <c r="H18" s="103" t="str">
        <f t="shared" si="13"/>
        <v>447509</v>
      </c>
      <c r="I18" s="103" t="str">
        <f t="shared" si="13"/>
        <v>169810</v>
      </c>
      <c r="J18" s="103" t="str">
        <f t="shared" si="13"/>
        <v>462012</v>
      </c>
      <c r="K18" s="201" t="str">
        <f>J18*100/NPS_OS_8!N18</f>
        <v>3.84</v>
      </c>
      <c r="L18" s="178" t="str">
        <f>NPA_PS_14!O18+NPA_NPS_15!I18</f>
        <v>1185175</v>
      </c>
      <c r="M18" s="178" t="str">
        <f>NPA_PS_14!P18+NPA_NPS_15!J18</f>
        <v>2204668</v>
      </c>
      <c r="N18" s="178" t="str">
        <f>L18-NPA_13!C18</f>
        <v>0</v>
      </c>
      <c r="O18" s="178" t="str">
        <f>M18-NPA_13!D18</f>
        <v>0</v>
      </c>
      <c r="P18" s="7"/>
      <c r="Q18" s="7"/>
    </row>
    <row r="19" ht="12.75" customHeight="1">
      <c r="A19" s="110">
        <v>13.0</v>
      </c>
      <c r="B19" s="65" t="s">
        <v>23</v>
      </c>
      <c r="C19" s="65">
        <v>35.0</v>
      </c>
      <c r="D19" s="65">
        <v>1297.56</v>
      </c>
      <c r="E19" s="65">
        <v>0.0</v>
      </c>
      <c r="F19" s="65">
        <v>0.0</v>
      </c>
      <c r="G19" s="65">
        <v>2717.0</v>
      </c>
      <c r="H19" s="65">
        <v>8810.730000000001</v>
      </c>
      <c r="I19" s="65" t="str">
        <f t="shared" ref="I19:J19" si="14">C19+E19+G19</f>
        <v>2752</v>
      </c>
      <c r="J19" s="65" t="str">
        <f t="shared" si="14"/>
        <v>10108</v>
      </c>
      <c r="K19" s="200" t="str">
        <f>J19*100/NPS_OS_8!N19</f>
        <v>1.50</v>
      </c>
      <c r="L19" s="178" t="str">
        <f>NPA_PS_14!O19+NPA_NPS_15!I19</f>
        <v>24187</v>
      </c>
      <c r="M19" s="178" t="str">
        <f>NPA_PS_14!P19+NPA_NPS_15!J19</f>
        <v>56061</v>
      </c>
      <c r="N19" s="178" t="str">
        <f>L19-NPA_13!C19</f>
        <v>0</v>
      </c>
      <c r="O19" s="178" t="str">
        <f>M19-NPA_13!D19</f>
        <v>0</v>
      </c>
      <c r="P19" s="178" t="str">
        <f t="shared" ref="P19:Q19" si="15">G19-N19</f>
        <v>2717</v>
      </c>
      <c r="Q19" s="178" t="str">
        <f t="shared" si="15"/>
        <v>8811</v>
      </c>
    </row>
    <row r="20" ht="12.75" customHeight="1">
      <c r="A20" s="110">
        <v>14.0</v>
      </c>
      <c r="B20" s="65" t="s">
        <v>24</v>
      </c>
      <c r="C20" s="65">
        <v>505.0</v>
      </c>
      <c r="D20" s="65">
        <v>3646.77</v>
      </c>
      <c r="E20" s="65">
        <v>190.0</v>
      </c>
      <c r="F20" s="65">
        <v>1642.99</v>
      </c>
      <c r="G20" s="65">
        <v>24513.0</v>
      </c>
      <c r="H20" s="65">
        <v>12328.0</v>
      </c>
      <c r="I20" s="65" t="str">
        <f t="shared" ref="I20:J20" si="16">C20+E20+G20</f>
        <v>25208</v>
      </c>
      <c r="J20" s="65" t="str">
        <f t="shared" si="16"/>
        <v>17618</v>
      </c>
      <c r="K20" s="200" t="str">
        <f>J20*100/NPS_OS_8!N20</f>
        <v>6.83</v>
      </c>
      <c r="L20" s="178" t="str">
        <f>NPA_PS_14!O20+NPA_NPS_15!I20</f>
        <v>52883</v>
      </c>
      <c r="M20" s="178" t="str">
        <f>NPA_PS_14!P20+NPA_NPS_15!J20</f>
        <v>34696</v>
      </c>
      <c r="N20" s="178" t="str">
        <f>L20-NPA_13!C20</f>
        <v>0</v>
      </c>
      <c r="O20" s="178" t="str">
        <f>M20-NPA_13!D20</f>
        <v>0</v>
      </c>
      <c r="P20" s="7"/>
      <c r="Q20" s="7"/>
    </row>
    <row r="21" ht="12.7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65">
        <v>1.0</v>
      </c>
      <c r="H21" s="65">
        <v>0.0</v>
      </c>
      <c r="I21" s="65" t="str">
        <f t="shared" ref="I21:J21" si="17">C21+E21+G21</f>
        <v>1</v>
      </c>
      <c r="J21" s="65" t="str">
        <f t="shared" si="17"/>
        <v>0</v>
      </c>
      <c r="K21" s="200" t="str">
        <f>J21*100/NPS_OS_8!N21</f>
        <v>0.00</v>
      </c>
      <c r="L21" s="178" t="str">
        <f>NPA_PS_14!O21+NPA_NPS_15!I21</f>
        <v>1</v>
      </c>
      <c r="M21" s="178" t="str">
        <f>NPA_PS_14!P21+NPA_NPS_15!J21</f>
        <v>0</v>
      </c>
      <c r="N21" s="178" t="str">
        <f>L21-NPA_13!C21</f>
        <v>0</v>
      </c>
      <c r="O21" s="178" t="str">
        <f>M21-NPA_13!D21</f>
        <v>0</v>
      </c>
      <c r="P21" s="7"/>
      <c r="Q21" s="7"/>
    </row>
    <row r="22" ht="12.75" customHeight="1">
      <c r="A22" s="110">
        <v>16.0</v>
      </c>
      <c r="B22" s="65" t="s">
        <v>26</v>
      </c>
      <c r="C22" s="65">
        <v>1.0</v>
      </c>
      <c r="D22" s="65">
        <v>21.72</v>
      </c>
      <c r="E22" s="65">
        <v>0.0</v>
      </c>
      <c r="F22" s="65">
        <v>0.0</v>
      </c>
      <c r="G22" s="65">
        <v>1.0</v>
      </c>
      <c r="H22" s="65">
        <v>0.32</v>
      </c>
      <c r="I22" s="65" t="str">
        <f t="shared" ref="I22:J22" si="18">C22+E22+G22</f>
        <v>2</v>
      </c>
      <c r="J22" s="65" t="str">
        <f t="shared" si="18"/>
        <v>22</v>
      </c>
      <c r="K22" s="200" t="str">
        <f>J22*100/NPS_OS_8!N22</f>
        <v>0.92</v>
      </c>
      <c r="L22" s="178" t="str">
        <f>NPA_PS_14!O22+NPA_NPS_15!I22</f>
        <v>23</v>
      </c>
      <c r="M22" s="178" t="str">
        <f>NPA_PS_14!P22+NPA_NPS_15!J22</f>
        <v>376</v>
      </c>
      <c r="N22" s="178" t="str">
        <f>L22-NPA_13!C22</f>
        <v>0</v>
      </c>
      <c r="O22" s="178" t="str">
        <f>M22-NPA_13!D22</f>
        <v>0</v>
      </c>
      <c r="P22" s="7"/>
      <c r="Q22" s="7"/>
    </row>
    <row r="23" ht="12.75" customHeight="1">
      <c r="A23" s="110">
        <v>17.0</v>
      </c>
      <c r="B23" s="65" t="s">
        <v>27</v>
      </c>
      <c r="C23" s="65">
        <v>5.0</v>
      </c>
      <c r="D23" s="65">
        <v>99.38</v>
      </c>
      <c r="E23" s="65">
        <v>0.0</v>
      </c>
      <c r="F23" s="65">
        <v>0.0</v>
      </c>
      <c r="G23" s="65">
        <v>214.0</v>
      </c>
      <c r="H23" s="65">
        <v>1318.0</v>
      </c>
      <c r="I23" s="65" t="str">
        <f t="shared" ref="I23:J23" si="19">C23+E23+G23</f>
        <v>219</v>
      </c>
      <c r="J23" s="65" t="str">
        <f t="shared" si="19"/>
        <v>1417</v>
      </c>
      <c r="K23" s="200" t="str">
        <f>J23*100/NPS_OS_8!N23</f>
        <v>2.48</v>
      </c>
      <c r="L23" s="178" t="str">
        <f>NPA_PS_14!O23+NPA_NPS_15!I23</f>
        <v>4215</v>
      </c>
      <c r="M23" s="178" t="str">
        <f>NPA_PS_14!P23+NPA_NPS_15!J23</f>
        <v>5704</v>
      </c>
      <c r="N23" s="178" t="str">
        <f>L23-NPA_13!C23</f>
        <v>0</v>
      </c>
      <c r="O23" s="178" t="str">
        <f>M23-NPA_13!D23</f>
        <v>0</v>
      </c>
      <c r="P23" s="7"/>
      <c r="Q23" s="7"/>
    </row>
    <row r="24" ht="12.7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65">
        <v>0.0</v>
      </c>
      <c r="H24" s="65">
        <v>0.0</v>
      </c>
      <c r="I24" s="65" t="str">
        <f t="shared" ref="I24:J24" si="20">C24+E24+G24</f>
        <v>0</v>
      </c>
      <c r="J24" s="65" t="str">
        <f t="shared" si="20"/>
        <v>0</v>
      </c>
      <c r="K24" s="200" t="str">
        <f>J24*100/NPS_OS_8!N24</f>
        <v>0.00</v>
      </c>
      <c r="L24" s="178" t="str">
        <f>NPA_PS_14!O24+NPA_NPS_15!I24</f>
        <v>0</v>
      </c>
      <c r="M24" s="178" t="str">
        <f>NPA_PS_14!P24+NPA_NPS_15!J24</f>
        <v>0</v>
      </c>
      <c r="N24" s="178" t="str">
        <f>L24-NPA_13!C24</f>
        <v>0</v>
      </c>
      <c r="O24" s="178" t="str">
        <f>M24-NPA_13!D24</f>
        <v>0</v>
      </c>
      <c r="P24" s="7"/>
      <c r="Q24" s="7"/>
    </row>
    <row r="25" ht="12.75" customHeight="1">
      <c r="A25" s="110">
        <v>19.0</v>
      </c>
      <c r="B25" s="65" t="s">
        <v>29</v>
      </c>
      <c r="C25" s="65">
        <v>2.0</v>
      </c>
      <c r="D25" s="65">
        <v>30.16</v>
      </c>
      <c r="E25" s="65">
        <v>0.0</v>
      </c>
      <c r="F25" s="65">
        <v>0.0</v>
      </c>
      <c r="G25" s="65">
        <v>117.0</v>
      </c>
      <c r="H25" s="65">
        <v>326.0</v>
      </c>
      <c r="I25" s="65" t="str">
        <f t="shared" ref="I25:J25" si="21">C25+E25+G25</f>
        <v>119</v>
      </c>
      <c r="J25" s="65" t="str">
        <f t="shared" si="21"/>
        <v>356</v>
      </c>
      <c r="K25" s="200" t="str">
        <f>J25*100/NPS_OS_8!N25</f>
        <v>1.73</v>
      </c>
      <c r="L25" s="178" t="str">
        <f>NPA_PS_14!O25+NPA_NPS_15!I25</f>
        <v>272</v>
      </c>
      <c r="M25" s="178" t="str">
        <f>NPA_PS_14!P25+NPA_NPS_15!J25</f>
        <v>986</v>
      </c>
      <c r="N25" s="178" t="str">
        <f>L25-NPA_13!C25</f>
        <v>0</v>
      </c>
      <c r="O25" s="178" t="str">
        <f>M25-NPA_13!D25</f>
        <v>0</v>
      </c>
      <c r="P25" s="7"/>
      <c r="Q25" s="7"/>
    </row>
    <row r="26" ht="12.75" customHeight="1">
      <c r="A26" s="110">
        <v>20.0</v>
      </c>
      <c r="B26" s="65" t="s">
        <v>30</v>
      </c>
      <c r="C26" s="65">
        <v>42.0</v>
      </c>
      <c r="D26" s="65">
        <v>398.09</v>
      </c>
      <c r="E26" s="65">
        <v>0.0</v>
      </c>
      <c r="F26" s="65">
        <v>0.0</v>
      </c>
      <c r="G26" s="65">
        <v>3391.0</v>
      </c>
      <c r="H26" s="65">
        <v>5799.0</v>
      </c>
      <c r="I26" s="65" t="str">
        <f t="shared" ref="I26:J26" si="22">C26+E26+G26</f>
        <v>3433</v>
      </c>
      <c r="J26" s="65" t="str">
        <f t="shared" si="22"/>
        <v>6197</v>
      </c>
      <c r="K26" s="200" t="str">
        <f>J26*100/NPS_OS_8!N26</f>
        <v>0.44</v>
      </c>
      <c r="L26" s="178" t="str">
        <f>NPA_PS_14!O26+NPA_NPS_15!I26</f>
        <v>50788</v>
      </c>
      <c r="M26" s="178" t="str">
        <f>NPA_PS_14!P26+NPA_NPS_15!J26</f>
        <v>67766</v>
      </c>
      <c r="N26" s="178" t="str">
        <f>L26-NPA_13!C26</f>
        <v>0</v>
      </c>
      <c r="O26" s="178" t="str">
        <f>M26-NPA_13!D26</f>
        <v>0</v>
      </c>
      <c r="P26" s="7"/>
      <c r="Q26" s="7"/>
    </row>
    <row r="27" ht="12.75" customHeight="1">
      <c r="A27" s="110">
        <v>21.0</v>
      </c>
      <c r="B27" s="65" t="s">
        <v>31</v>
      </c>
      <c r="C27" s="65">
        <v>120.0</v>
      </c>
      <c r="D27" s="65">
        <v>2538.79</v>
      </c>
      <c r="E27" s="65">
        <v>0.0</v>
      </c>
      <c r="F27" s="65">
        <v>0.0</v>
      </c>
      <c r="G27" s="65">
        <v>9693.0</v>
      </c>
      <c r="H27" s="65">
        <v>14897.0</v>
      </c>
      <c r="I27" s="65" t="str">
        <f t="shared" ref="I27:J27" si="23">C27+E27+G27</f>
        <v>9813</v>
      </c>
      <c r="J27" s="65" t="str">
        <f t="shared" si="23"/>
        <v>17436</v>
      </c>
      <c r="K27" s="200" t="str">
        <f>J27*100/NPS_OS_8!N27</f>
        <v>1.37</v>
      </c>
      <c r="L27" s="178" t="str">
        <f>NPA_PS_14!O27+NPA_NPS_15!I27</f>
        <v>23259</v>
      </c>
      <c r="M27" s="178" t="str">
        <f>NPA_PS_14!P27+NPA_NPS_15!J27</f>
        <v>72501</v>
      </c>
      <c r="N27" s="178" t="str">
        <f>L27-NPA_13!C27</f>
        <v>0</v>
      </c>
      <c r="O27" s="178" t="str">
        <f>M27-NPA_13!D27</f>
        <v>0</v>
      </c>
      <c r="P27" s="7"/>
      <c r="Q27" s="7"/>
    </row>
    <row r="28" ht="12.75" customHeight="1">
      <c r="A28" s="110">
        <v>22.0</v>
      </c>
      <c r="B28" s="65" t="s">
        <v>32</v>
      </c>
      <c r="C28" s="65">
        <v>13.0</v>
      </c>
      <c r="D28" s="65">
        <v>129.61</v>
      </c>
      <c r="E28" s="65">
        <v>0.0</v>
      </c>
      <c r="F28" s="65">
        <v>0.0</v>
      </c>
      <c r="G28" s="65">
        <v>7127.0</v>
      </c>
      <c r="H28" s="65">
        <v>17068.650019</v>
      </c>
      <c r="I28" s="65" t="str">
        <f t="shared" ref="I28:J28" si="24">C28+E28+G28</f>
        <v>7140</v>
      </c>
      <c r="J28" s="65" t="str">
        <f t="shared" si="24"/>
        <v>17198</v>
      </c>
      <c r="K28" s="200" t="str">
        <f>J28*100/NPS_OS_8!N28</f>
        <v>9.80</v>
      </c>
      <c r="L28" s="178" t="str">
        <f>NPA_PS_14!O28+NPA_NPS_15!I28</f>
        <v>11470</v>
      </c>
      <c r="M28" s="178" t="str">
        <f>NPA_PS_14!P28+NPA_NPS_15!J28</f>
        <v>28790</v>
      </c>
      <c r="N28" s="178" t="str">
        <f>L28-NPA_13!C28</f>
        <v>0</v>
      </c>
      <c r="O28" s="178" t="str">
        <f>M28-NPA_13!D28</f>
        <v>0</v>
      </c>
      <c r="P28" s="7"/>
      <c r="Q28" s="7"/>
    </row>
    <row r="29" ht="12.75" customHeight="1">
      <c r="A29" s="110">
        <v>23.0</v>
      </c>
      <c r="B29" s="65" t="s">
        <v>33</v>
      </c>
      <c r="C29" s="65">
        <v>24.0</v>
      </c>
      <c r="D29" s="65">
        <v>705.27</v>
      </c>
      <c r="E29" s="65">
        <v>0.0</v>
      </c>
      <c r="F29" s="65">
        <v>0.0</v>
      </c>
      <c r="G29" s="65">
        <v>12603.0</v>
      </c>
      <c r="H29" s="65">
        <v>5968.0</v>
      </c>
      <c r="I29" s="65" t="str">
        <f t="shared" ref="I29:J29" si="25">C29+E29+G29</f>
        <v>12627</v>
      </c>
      <c r="J29" s="65" t="str">
        <f t="shared" si="25"/>
        <v>6673</v>
      </c>
      <c r="K29" s="200" t="str">
        <f>J29*100/NPS_OS_8!N29</f>
        <v>2.50</v>
      </c>
      <c r="L29" s="178" t="str">
        <f>NPA_PS_14!O29+NPA_NPS_15!I29</f>
        <v>16505</v>
      </c>
      <c r="M29" s="178" t="str">
        <f>NPA_PS_14!P29+NPA_NPS_15!J29</f>
        <v>10489</v>
      </c>
      <c r="N29" s="178" t="str">
        <f>L29-NPA_13!C29</f>
        <v>0</v>
      </c>
      <c r="O29" s="178" t="str">
        <f>M29-NPA_13!D29</f>
        <v>0</v>
      </c>
      <c r="P29" s="7"/>
      <c r="Q29" s="7"/>
    </row>
    <row r="30" ht="12.75" customHeight="1">
      <c r="A30" s="110">
        <v>24.0</v>
      </c>
      <c r="B30" s="65" t="s">
        <v>34</v>
      </c>
      <c r="C30" s="65">
        <v>0.0</v>
      </c>
      <c r="D30" s="65">
        <v>0.0</v>
      </c>
      <c r="E30" s="65">
        <v>0.0</v>
      </c>
      <c r="F30" s="65">
        <v>0.0</v>
      </c>
      <c r="G30" s="65">
        <v>13563.0</v>
      </c>
      <c r="H30" s="65">
        <v>5914.289999999999</v>
      </c>
      <c r="I30" s="65" t="str">
        <f t="shared" ref="I30:J30" si="26">C30+E30+G30</f>
        <v>13563</v>
      </c>
      <c r="J30" s="65" t="str">
        <f t="shared" si="26"/>
        <v>5914</v>
      </c>
      <c r="K30" s="200" t="str">
        <f>J30*100/NPS_OS_8!N30</f>
        <v>1.30</v>
      </c>
      <c r="L30" s="178" t="str">
        <f>NPA_PS_14!O30+NPA_NPS_15!I30</f>
        <v>29770</v>
      </c>
      <c r="M30" s="178" t="str">
        <f>NPA_PS_14!P30+NPA_NPS_15!J30</f>
        <v>13382</v>
      </c>
      <c r="N30" s="178" t="str">
        <f>L30-NPA_13!C30</f>
        <v>0</v>
      </c>
      <c r="O30" s="178" t="str">
        <f>M30-NPA_13!D30</f>
        <v>0</v>
      </c>
      <c r="P30" s="7"/>
      <c r="Q30" s="7"/>
    </row>
    <row r="31" ht="12.75" customHeight="1">
      <c r="A31" s="110">
        <v>25.0</v>
      </c>
      <c r="B31" s="65" t="s">
        <v>35</v>
      </c>
      <c r="C31" s="65">
        <v>4.0</v>
      </c>
      <c r="D31" s="65">
        <v>93.59</v>
      </c>
      <c r="E31" s="65">
        <v>0.0</v>
      </c>
      <c r="F31" s="65">
        <v>0.0</v>
      </c>
      <c r="G31" s="65">
        <v>11.0</v>
      </c>
      <c r="H31" s="65">
        <v>77.75</v>
      </c>
      <c r="I31" s="65" t="str">
        <f t="shared" ref="I31:J31" si="27">C31+E31+G31</f>
        <v>15</v>
      </c>
      <c r="J31" s="65" t="str">
        <f t="shared" si="27"/>
        <v>171</v>
      </c>
      <c r="K31" s="200" t="str">
        <f>J31*100/NPS_OS_8!N31</f>
        <v>8.51</v>
      </c>
      <c r="L31" s="178" t="str">
        <f>NPA_PS_14!O31+NPA_NPS_15!I31</f>
        <v>203</v>
      </c>
      <c r="M31" s="178" t="str">
        <f>NPA_PS_14!P31+NPA_NPS_15!J31</f>
        <v>699</v>
      </c>
      <c r="N31" s="178" t="str">
        <f>L31-NPA_13!C31</f>
        <v>0</v>
      </c>
      <c r="O31" s="178" t="str">
        <f>M31-NPA_13!D31</f>
        <v>0</v>
      </c>
      <c r="P31" s="7"/>
      <c r="Q31" s="7"/>
    </row>
    <row r="32" ht="12.75" customHeight="1">
      <c r="A32" s="110">
        <v>26.0</v>
      </c>
      <c r="B32" s="65" t="s">
        <v>36</v>
      </c>
      <c r="C32" s="65">
        <v>5.0</v>
      </c>
      <c r="D32" s="65">
        <v>244.99</v>
      </c>
      <c r="E32" s="65">
        <v>0.0</v>
      </c>
      <c r="F32" s="65">
        <v>0.0</v>
      </c>
      <c r="G32" s="65">
        <v>9.0</v>
      </c>
      <c r="H32" s="65">
        <v>73.99</v>
      </c>
      <c r="I32" s="65" t="str">
        <f t="shared" ref="I32:J32" si="28">C32+E32+G32</f>
        <v>14</v>
      </c>
      <c r="J32" s="65" t="str">
        <f t="shared" si="28"/>
        <v>319</v>
      </c>
      <c r="K32" s="200" t="str">
        <f>J32*100/NPS_OS_8!N32</f>
        <v>2.79</v>
      </c>
      <c r="L32" s="178" t="str">
        <f>NPA_PS_14!O32+NPA_NPS_15!I32</f>
        <v>498</v>
      </c>
      <c r="M32" s="178" t="str">
        <f>NPA_PS_14!P32+NPA_NPS_15!J32</f>
        <v>4629</v>
      </c>
      <c r="N32" s="178" t="str">
        <f>L32-NPA_13!C32</f>
        <v>0</v>
      </c>
      <c r="O32" s="178" t="str">
        <f>M32-NPA_13!D32</f>
        <v>0</v>
      </c>
      <c r="P32" s="7"/>
      <c r="Q32" s="7"/>
    </row>
    <row r="33" ht="12.75" customHeight="1">
      <c r="A33" s="110">
        <v>27.0</v>
      </c>
      <c r="B33" s="65" t="s">
        <v>37</v>
      </c>
      <c r="C33" s="65">
        <v>2.0</v>
      </c>
      <c r="D33" s="65">
        <v>0.09</v>
      </c>
      <c r="E33" s="65">
        <v>0.0</v>
      </c>
      <c r="F33" s="65">
        <v>0.0</v>
      </c>
      <c r="G33" s="65">
        <v>9.0</v>
      </c>
      <c r="H33" s="65">
        <v>35.4</v>
      </c>
      <c r="I33" s="65" t="str">
        <f t="shared" ref="I33:J33" si="29">C33+E33+G33</f>
        <v>11</v>
      </c>
      <c r="J33" s="65" t="str">
        <f t="shared" si="29"/>
        <v>35</v>
      </c>
      <c r="K33" s="200" t="str">
        <f>J33*100/NPS_OS_8!N33</f>
        <v>0.49</v>
      </c>
      <c r="L33" s="178" t="str">
        <f>NPA_PS_14!O33+NPA_NPS_15!I33</f>
        <v>13</v>
      </c>
      <c r="M33" s="178" t="str">
        <f>NPA_PS_14!P33+NPA_NPS_15!J33</f>
        <v>59</v>
      </c>
      <c r="N33" s="178" t="str">
        <f>L33-NPA_13!C33</f>
        <v>0</v>
      </c>
      <c r="O33" s="178" t="str">
        <f>M33-NPA_13!D33</f>
        <v>0</v>
      </c>
      <c r="P33" s="7"/>
      <c r="Q33" s="7"/>
    </row>
    <row r="34" ht="12.75" customHeight="1">
      <c r="A34" s="110">
        <v>28.0</v>
      </c>
      <c r="B34" s="65" t="s">
        <v>38</v>
      </c>
      <c r="C34" s="65">
        <v>0.0</v>
      </c>
      <c r="D34" s="65">
        <v>0.0</v>
      </c>
      <c r="E34" s="65">
        <v>0.0</v>
      </c>
      <c r="F34" s="65">
        <v>0.0</v>
      </c>
      <c r="G34" s="65">
        <v>3041.0</v>
      </c>
      <c r="H34" s="65">
        <v>6735.050000000003</v>
      </c>
      <c r="I34" s="65" t="str">
        <f t="shared" ref="I34:J34" si="30">C34+E34+G34</f>
        <v>3041</v>
      </c>
      <c r="J34" s="65" t="str">
        <f t="shared" si="30"/>
        <v>6735</v>
      </c>
      <c r="K34" s="200" t="str">
        <f>J34*100/NPS_OS_8!N34</f>
        <v>3.67</v>
      </c>
      <c r="L34" s="178" t="str">
        <f>NPA_PS_14!O34+NPA_NPS_15!I34</f>
        <v>3881</v>
      </c>
      <c r="M34" s="178" t="str">
        <f>NPA_PS_14!P34+NPA_NPS_15!J34</f>
        <v>11743</v>
      </c>
      <c r="N34" s="178" t="str">
        <f>L34-NPA_13!C34</f>
        <v>0</v>
      </c>
      <c r="O34" s="178" t="str">
        <f>M34-NPA_13!D34</f>
        <v>0</v>
      </c>
      <c r="P34" s="7"/>
      <c r="Q34" s="7"/>
    </row>
    <row r="35" ht="12.7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65">
        <v>12.0</v>
      </c>
      <c r="H35" s="65">
        <v>507.31000000000006</v>
      </c>
      <c r="I35" s="65" t="str">
        <f t="shared" ref="I35:J35" si="31">C35+E35+G35</f>
        <v>12</v>
      </c>
      <c r="J35" s="65" t="str">
        <f t="shared" si="31"/>
        <v>507</v>
      </c>
      <c r="K35" s="200" t="str">
        <f>J35*100/NPS_OS_8!N35</f>
        <v>14.09</v>
      </c>
      <c r="L35" s="178" t="str">
        <f>NPA_PS_14!O35+NPA_NPS_15!I35</f>
        <v>13</v>
      </c>
      <c r="M35" s="178" t="str">
        <f>NPA_PS_14!P35+NPA_NPS_15!J35</f>
        <v>1001</v>
      </c>
      <c r="N35" s="178" t="str">
        <f>L35-NPA_13!C35</f>
        <v>0</v>
      </c>
      <c r="O35" s="178" t="str">
        <f>M35-NPA_13!D35</f>
        <v>0</v>
      </c>
      <c r="P35" s="7"/>
      <c r="Q35" s="7"/>
    </row>
    <row r="36" ht="12.75" customHeight="1">
      <c r="A36" s="110">
        <v>30.0</v>
      </c>
      <c r="B36" s="65" t="s">
        <v>40</v>
      </c>
      <c r="C36" s="65">
        <v>0.0</v>
      </c>
      <c r="D36" s="65">
        <v>0.0</v>
      </c>
      <c r="E36" s="65">
        <v>0.0</v>
      </c>
      <c r="F36" s="65">
        <v>0.0</v>
      </c>
      <c r="G36" s="65">
        <v>576.0</v>
      </c>
      <c r="H36" s="65">
        <v>622.6999999999999</v>
      </c>
      <c r="I36" s="65" t="str">
        <f t="shared" ref="I36:J36" si="32">C36+E36+G36</f>
        <v>576</v>
      </c>
      <c r="J36" s="65" t="str">
        <f t="shared" si="32"/>
        <v>623</v>
      </c>
      <c r="K36" s="200" t="str">
        <f>J36*100/NPS_OS_8!N36</f>
        <v>4.26</v>
      </c>
      <c r="L36" s="178" t="str">
        <f>NPA_PS_14!O36+NPA_NPS_15!I36</f>
        <v>21345</v>
      </c>
      <c r="M36" s="178" t="str">
        <f>NPA_PS_14!P36+NPA_NPS_15!J36</f>
        <v>5753</v>
      </c>
      <c r="N36" s="178" t="str">
        <f>L36-NPA_13!C36</f>
        <v>0</v>
      </c>
      <c r="O36" s="178" t="str">
        <f>M36-NPA_13!D36</f>
        <v>0</v>
      </c>
      <c r="P36" s="7"/>
      <c r="Q36" s="7"/>
    </row>
    <row r="37" ht="12.75" customHeight="1">
      <c r="A37" s="110">
        <v>31.0</v>
      </c>
      <c r="B37" s="65" t="s">
        <v>73</v>
      </c>
      <c r="C37" s="65">
        <v>0.0</v>
      </c>
      <c r="D37" s="65">
        <v>0.0</v>
      </c>
      <c r="E37" s="65">
        <v>0.0</v>
      </c>
      <c r="F37" s="65">
        <v>0.0</v>
      </c>
      <c r="G37" s="65">
        <v>3.0</v>
      </c>
      <c r="H37" s="65">
        <v>3.04</v>
      </c>
      <c r="I37" s="65" t="str">
        <f t="shared" ref="I37:J37" si="33">C37+E37+G37</f>
        <v>3</v>
      </c>
      <c r="J37" s="65" t="str">
        <f t="shared" si="33"/>
        <v>3</v>
      </c>
      <c r="K37" s="200" t="str">
        <f>J37*100/NPS_OS_8!N37</f>
        <v>0.01</v>
      </c>
      <c r="L37" s="178" t="str">
        <f>NPA_PS_14!O37+NPA_NPS_15!I37</f>
        <v>9</v>
      </c>
      <c r="M37" s="178" t="str">
        <f>NPA_PS_14!P37+NPA_NPS_15!J37</f>
        <v>5</v>
      </c>
      <c r="N37" s="178" t="str">
        <f>L37-NPA_13!C37</f>
        <v>0</v>
      </c>
      <c r="O37" s="178" t="str">
        <f>M37-NPA_13!D37</f>
        <v>0</v>
      </c>
      <c r="P37" s="7"/>
      <c r="Q37" s="7"/>
    </row>
    <row r="38" ht="12.7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 t="str">
        <f t="shared" ref="I38:J38" si="34">C38+E38+G38</f>
        <v>0</v>
      </c>
      <c r="J38" s="65" t="str">
        <f t="shared" si="34"/>
        <v>0</v>
      </c>
      <c r="K38" s="200">
        <v>0.0</v>
      </c>
      <c r="L38" s="178" t="str">
        <f>NPA_PS_14!O38+NPA_NPS_15!I38</f>
        <v>0</v>
      </c>
      <c r="M38" s="178" t="str">
        <f>NPA_PS_14!P38+NPA_NPS_15!J38</f>
        <v>0</v>
      </c>
      <c r="N38" s="178" t="str">
        <f>L38-NPA_13!C38</f>
        <v>0</v>
      </c>
      <c r="O38" s="178" t="str">
        <f>M38-NPA_13!D38</f>
        <v>0</v>
      </c>
      <c r="P38" s="7"/>
      <c r="Q38" s="7"/>
    </row>
    <row r="39" ht="12.75" customHeight="1">
      <c r="A39" s="110">
        <v>33.0</v>
      </c>
      <c r="B39" s="65" t="s">
        <v>42</v>
      </c>
      <c r="C39" s="65">
        <v>0.0</v>
      </c>
      <c r="D39" s="65">
        <v>0.0</v>
      </c>
      <c r="E39" s="65">
        <v>0.0</v>
      </c>
      <c r="F39" s="65">
        <v>0.0</v>
      </c>
      <c r="G39" s="65">
        <v>1.0</v>
      </c>
      <c r="H39" s="65">
        <v>45.26</v>
      </c>
      <c r="I39" s="65" t="str">
        <f t="shared" ref="I39:J39" si="35">C39+E39+G39</f>
        <v>1</v>
      </c>
      <c r="J39" s="65" t="str">
        <f t="shared" si="35"/>
        <v>45</v>
      </c>
      <c r="K39" s="200" t="str">
        <f>J39*100/NPS_OS_8!N39</f>
        <v>1.19</v>
      </c>
      <c r="L39" s="178" t="str">
        <f>NPA_PS_14!O39+NPA_NPS_15!I39</f>
        <v>8</v>
      </c>
      <c r="M39" s="178" t="str">
        <f>NPA_PS_14!P39+NPA_NPS_15!J39</f>
        <v>336</v>
      </c>
      <c r="N39" s="178" t="str">
        <f>L39-NPA_13!C39</f>
        <v>0</v>
      </c>
      <c r="O39" s="178" t="str">
        <f>M39-NPA_13!D39</f>
        <v>0</v>
      </c>
      <c r="P39" s="7"/>
      <c r="Q39" s="7"/>
    </row>
    <row r="40" ht="12.75" customHeight="1">
      <c r="A40" s="110">
        <v>34.0</v>
      </c>
      <c r="B40" s="65" t="s">
        <v>43</v>
      </c>
      <c r="C40" s="65">
        <v>10.0</v>
      </c>
      <c r="D40" s="65">
        <v>84.63</v>
      </c>
      <c r="E40" s="65">
        <v>0.0</v>
      </c>
      <c r="F40" s="65">
        <v>0.0</v>
      </c>
      <c r="G40" s="65">
        <v>528.0</v>
      </c>
      <c r="H40" s="65">
        <v>955.2600000000001</v>
      </c>
      <c r="I40" s="65" t="str">
        <f t="shared" ref="I40:J40" si="36">C40+E40+G40</f>
        <v>538</v>
      </c>
      <c r="J40" s="65" t="str">
        <f t="shared" si="36"/>
        <v>1040</v>
      </c>
      <c r="K40" s="200" t="str">
        <f>J40*100/NPS_OS_8!N40</f>
        <v>0.64</v>
      </c>
      <c r="L40" s="178" t="str">
        <f>NPA_PS_14!O40+NPA_NPS_15!I40</f>
        <v>9963</v>
      </c>
      <c r="M40" s="178" t="str">
        <f>NPA_PS_14!P40+NPA_NPS_15!J40</f>
        <v>3682</v>
      </c>
      <c r="N40" s="178" t="str">
        <f>L40-NPA_13!C40</f>
        <v>0</v>
      </c>
      <c r="O40" s="178" t="str">
        <f>M40-NPA_13!D40</f>
        <v>0</v>
      </c>
      <c r="P40" s="7"/>
      <c r="Q40" s="7"/>
    </row>
    <row r="41" ht="12.75" customHeight="1">
      <c r="A41" s="100"/>
      <c r="B41" s="103" t="s">
        <v>183</v>
      </c>
      <c r="C41" s="103" t="str">
        <f t="shared" ref="C41:J41" si="37">SUM(C19:C40)</f>
        <v>768</v>
      </c>
      <c r="D41" s="103" t="str">
        <f t="shared" si="37"/>
        <v>9291</v>
      </c>
      <c r="E41" s="103" t="str">
        <f t="shared" si="37"/>
        <v>190</v>
      </c>
      <c r="F41" s="103" t="str">
        <f t="shared" si="37"/>
        <v>1643</v>
      </c>
      <c r="G41" s="103" t="str">
        <f t="shared" si="37"/>
        <v>78130</v>
      </c>
      <c r="H41" s="103" t="str">
        <f t="shared" si="37"/>
        <v>81486</v>
      </c>
      <c r="I41" s="103" t="str">
        <f t="shared" si="37"/>
        <v>79088</v>
      </c>
      <c r="J41" s="103" t="str">
        <f t="shared" si="37"/>
        <v>92419</v>
      </c>
      <c r="K41" s="201" t="str">
        <f>J41*100/NPS_OS_8!N41</f>
        <v>1.84</v>
      </c>
      <c r="L41" s="178" t="str">
        <f>NPA_PS_14!O41+NPA_NPS_15!I41</f>
        <v>249306</v>
      </c>
      <c r="M41" s="178" t="str">
        <f>NPA_PS_14!P41+NPA_NPS_15!J41</f>
        <v>318657</v>
      </c>
      <c r="N41" s="178" t="str">
        <f>L41-NPA_13!C41</f>
        <v>0</v>
      </c>
      <c r="O41" s="178" t="str">
        <f>M41-NPA_13!D41</f>
        <v>0</v>
      </c>
      <c r="P41" s="7"/>
      <c r="Q41" s="7"/>
    </row>
    <row r="42" ht="12.75" customHeight="1">
      <c r="A42" s="100"/>
      <c r="B42" s="103" t="s">
        <v>45</v>
      </c>
      <c r="C42" s="125" t="str">
        <f t="shared" ref="C42:J42" si="38">C41+C18</f>
        <v>2713</v>
      </c>
      <c r="D42" s="125" t="str">
        <f t="shared" si="38"/>
        <v>23623</v>
      </c>
      <c r="E42" s="125" t="str">
        <f t="shared" si="38"/>
        <v>205</v>
      </c>
      <c r="F42" s="125" t="str">
        <f t="shared" si="38"/>
        <v>1814</v>
      </c>
      <c r="G42" s="125" t="str">
        <f t="shared" si="38"/>
        <v>245980</v>
      </c>
      <c r="H42" s="125" t="str">
        <f t="shared" si="38"/>
        <v>528994</v>
      </c>
      <c r="I42" s="125" t="str">
        <f t="shared" si="38"/>
        <v>248898</v>
      </c>
      <c r="J42" s="125" t="str">
        <f t="shared" si="38"/>
        <v>554431</v>
      </c>
      <c r="K42" s="201" t="str">
        <f>J42*100/NPS_OS_8!N42</f>
        <v>3.25</v>
      </c>
      <c r="L42" s="178" t="str">
        <f>NPA_PS_14!O42+NPA_NPS_15!I42</f>
        <v>1434481</v>
      </c>
      <c r="M42" s="178" t="str">
        <f>NPA_PS_14!P42+NPA_NPS_15!J42</f>
        <v>2523325</v>
      </c>
      <c r="N42" s="178" t="str">
        <f>L42-NPA_13!C42</f>
        <v>0</v>
      </c>
      <c r="O42" s="178" t="str">
        <f>M42-NPA_13!D42</f>
        <v>0</v>
      </c>
      <c r="P42" s="7"/>
      <c r="Q42" s="7"/>
    </row>
    <row r="43" ht="12.75" customHeight="1">
      <c r="A43" s="110">
        <v>35.0</v>
      </c>
      <c r="B43" s="65" t="s">
        <v>46</v>
      </c>
      <c r="C43" s="65">
        <v>1.0</v>
      </c>
      <c r="D43" s="65">
        <v>30.0</v>
      </c>
      <c r="E43" s="65">
        <v>0.0</v>
      </c>
      <c r="F43" s="65">
        <v>0.0</v>
      </c>
      <c r="G43" s="65">
        <v>271.0</v>
      </c>
      <c r="H43" s="65">
        <v>300.23</v>
      </c>
      <c r="I43" s="65" t="str">
        <f t="shared" ref="I43:J43" si="39">C43+E43+G43</f>
        <v>272</v>
      </c>
      <c r="J43" s="65" t="str">
        <f t="shared" si="39"/>
        <v>330</v>
      </c>
      <c r="K43" s="200" t="str">
        <f>J43*100/NPS_OS_8!N43</f>
        <v>0.62</v>
      </c>
      <c r="L43" s="178" t="str">
        <f>NPA_PS_14!O43+NPA_NPS_15!I43</f>
        <v>79869</v>
      </c>
      <c r="M43" s="178" t="str">
        <f>NPA_PS_14!P43+NPA_NPS_15!J43</f>
        <v>50779</v>
      </c>
      <c r="N43" s="178" t="str">
        <f>L43-NPA_13!C43</f>
        <v>0</v>
      </c>
      <c r="O43" s="178" t="str">
        <f>M43-NPA_13!D43</f>
        <v>0</v>
      </c>
      <c r="P43" s="7"/>
      <c r="Q43" s="7"/>
    </row>
    <row r="44" ht="12.75" customHeight="1">
      <c r="A44" s="110">
        <v>36.0</v>
      </c>
      <c r="B44" s="65" t="s">
        <v>47</v>
      </c>
      <c r="C44" s="65">
        <v>0.0</v>
      </c>
      <c r="D44" s="65">
        <v>0.0</v>
      </c>
      <c r="E44" s="65">
        <v>0.0</v>
      </c>
      <c r="F44" s="65">
        <v>0.0</v>
      </c>
      <c r="G44" s="65">
        <v>312.0</v>
      </c>
      <c r="H44" s="65">
        <v>365.77</v>
      </c>
      <c r="I44" s="65" t="str">
        <f t="shared" ref="I44:J44" si="40">C44+E44+G44</f>
        <v>312</v>
      </c>
      <c r="J44" s="65" t="str">
        <f t="shared" si="40"/>
        <v>366</v>
      </c>
      <c r="K44" s="200" t="str">
        <f>J44*100/NPS_OS_8!N44</f>
        <v>0.21</v>
      </c>
      <c r="L44" s="178" t="str">
        <f>NPA_PS_14!O44+NPA_NPS_15!I44</f>
        <v>190463</v>
      </c>
      <c r="M44" s="178" t="str">
        <f>NPA_PS_14!P44+NPA_NPS_15!J44</f>
        <v>115310</v>
      </c>
      <c r="N44" s="178" t="str">
        <f>L44-NPA_13!C44</f>
        <v>0</v>
      </c>
      <c r="O44" s="178" t="str">
        <f>M44-NPA_13!D44</f>
        <v>0</v>
      </c>
      <c r="P44" s="7"/>
      <c r="Q44" s="7"/>
    </row>
    <row r="45" ht="12.75" customHeight="1">
      <c r="A45" s="100"/>
      <c r="B45" s="103" t="s">
        <v>48</v>
      </c>
      <c r="C45" s="103" t="str">
        <f t="shared" ref="C45:J45" si="41">SUM(C43:C44)</f>
        <v>1</v>
      </c>
      <c r="D45" s="103" t="str">
        <f t="shared" si="41"/>
        <v>30</v>
      </c>
      <c r="E45" s="103" t="str">
        <f t="shared" si="41"/>
        <v>0</v>
      </c>
      <c r="F45" s="103" t="str">
        <f t="shared" si="41"/>
        <v>0</v>
      </c>
      <c r="G45" s="103" t="str">
        <f t="shared" si="41"/>
        <v>583</v>
      </c>
      <c r="H45" s="103" t="str">
        <f t="shared" si="41"/>
        <v>666</v>
      </c>
      <c r="I45" s="103" t="str">
        <f t="shared" si="41"/>
        <v>584</v>
      </c>
      <c r="J45" s="103" t="str">
        <f t="shared" si="41"/>
        <v>696</v>
      </c>
      <c r="K45" s="201" t="str">
        <f>J45*100/NPS_OS_8!N45</f>
        <v>0.31</v>
      </c>
      <c r="L45" s="178" t="str">
        <f>NPA_PS_14!O45+NPA_NPS_15!I45</f>
        <v>270332</v>
      </c>
      <c r="M45" s="178" t="str">
        <f>NPA_PS_14!P45+NPA_NPS_15!J45</f>
        <v>166089</v>
      </c>
      <c r="N45" s="178" t="str">
        <f>L45-NPA_13!C45</f>
        <v>0</v>
      </c>
      <c r="O45" s="178" t="str">
        <f>M45-NPA_13!D45</f>
        <v>0</v>
      </c>
      <c r="P45" s="7"/>
      <c r="Q45" s="7"/>
    </row>
    <row r="46" ht="12.75" customHeight="1">
      <c r="A46" s="110">
        <v>37.0</v>
      </c>
      <c r="B46" s="65" t="s">
        <v>49</v>
      </c>
      <c r="C46" s="65">
        <v>0.0</v>
      </c>
      <c r="D46" s="65">
        <v>0.0</v>
      </c>
      <c r="E46" s="65">
        <v>0.0</v>
      </c>
      <c r="F46" s="65">
        <v>0.0</v>
      </c>
      <c r="G46" s="65">
        <v>0.0</v>
      </c>
      <c r="H46" s="65">
        <v>14140.0</v>
      </c>
      <c r="I46" s="65" t="str">
        <f t="shared" ref="I46:J46" si="42">C46+E46+G46</f>
        <v>0</v>
      </c>
      <c r="J46" s="65" t="str">
        <f t="shared" si="42"/>
        <v>14140</v>
      </c>
      <c r="K46" s="200" t="str">
        <f>J46*100/NPS_OS_8!N46</f>
        <v>5.52</v>
      </c>
      <c r="L46" s="178" t="str">
        <f>NPA_PS_14!O46+NPA_NPS_15!I46</f>
        <v>0</v>
      </c>
      <c r="M46" s="178" t="str">
        <f>NPA_PS_14!P46+NPA_NPS_15!J46</f>
        <v>712242</v>
      </c>
      <c r="N46" s="178" t="str">
        <f>L46-NPA_13!C46</f>
        <v>0</v>
      </c>
      <c r="O46" s="178" t="str">
        <f>M46-NPA_13!D46</f>
        <v>0</v>
      </c>
      <c r="P46" s="7"/>
      <c r="Q46" s="7"/>
    </row>
    <row r="47" ht="12.75" customHeight="1">
      <c r="A47" s="100"/>
      <c r="B47" s="103" t="s">
        <v>50</v>
      </c>
      <c r="C47" s="103" t="str">
        <f t="shared" ref="C47:J47" si="43">C46</f>
        <v>0</v>
      </c>
      <c r="D47" s="103" t="str">
        <f t="shared" si="43"/>
        <v>0</v>
      </c>
      <c r="E47" s="103" t="str">
        <f t="shared" si="43"/>
        <v>0</v>
      </c>
      <c r="F47" s="103" t="str">
        <f t="shared" si="43"/>
        <v>0</v>
      </c>
      <c r="G47" s="103" t="str">
        <f t="shared" si="43"/>
        <v>0</v>
      </c>
      <c r="H47" s="103" t="str">
        <f t="shared" si="43"/>
        <v>14140</v>
      </c>
      <c r="I47" s="103" t="str">
        <f t="shared" si="43"/>
        <v>0</v>
      </c>
      <c r="J47" s="103" t="str">
        <f t="shared" si="43"/>
        <v>14140</v>
      </c>
      <c r="K47" s="201" t="str">
        <f>J47*100/NPS_OS_8!N47</f>
        <v>5.52</v>
      </c>
      <c r="L47" s="178" t="str">
        <f>NPA_PS_14!O47+NPA_NPS_15!I47</f>
        <v>0</v>
      </c>
      <c r="M47" s="178" t="str">
        <f>NPA_PS_14!P47+NPA_NPS_15!J47</f>
        <v>712242</v>
      </c>
      <c r="N47" s="178" t="str">
        <f>L47-NPA_13!C47</f>
        <v>0</v>
      </c>
      <c r="O47" s="178" t="str">
        <f>M47-NPA_13!D47</f>
        <v>0</v>
      </c>
      <c r="P47" s="7"/>
      <c r="Q47" s="7"/>
    </row>
    <row r="48" ht="12.75" customHeight="1">
      <c r="A48" s="110">
        <v>38.0</v>
      </c>
      <c r="B48" s="65" t="s">
        <v>51</v>
      </c>
      <c r="C48" s="65">
        <v>2.0</v>
      </c>
      <c r="D48" s="65">
        <v>54.519999999999996</v>
      </c>
      <c r="E48" s="65">
        <v>0.0</v>
      </c>
      <c r="F48" s="65">
        <v>0.0</v>
      </c>
      <c r="G48" s="65">
        <v>6685.0</v>
      </c>
      <c r="H48" s="65">
        <v>12623.100000000002</v>
      </c>
      <c r="I48" s="65" t="str">
        <f t="shared" ref="I48:J48" si="44">C48+E48+G48</f>
        <v>6687</v>
      </c>
      <c r="J48" s="65" t="str">
        <f t="shared" si="44"/>
        <v>12678</v>
      </c>
      <c r="K48" s="200" t="str">
        <f>J48*100/NPS_OS_8!N48</f>
        <v>5.28</v>
      </c>
      <c r="L48" s="178" t="str">
        <f>NPA_PS_14!O48+NPA_NPS_15!I48</f>
        <v>11185</v>
      </c>
      <c r="M48" s="178" t="str">
        <f>NPA_PS_14!P48+NPA_NPS_15!J48</f>
        <v>29206</v>
      </c>
      <c r="N48" s="178" t="str">
        <f>L48-NPA_13!C48</f>
        <v>0</v>
      </c>
      <c r="O48" s="178" t="str">
        <f>M48-NPA_13!D48</f>
        <v>0</v>
      </c>
      <c r="P48" s="7"/>
      <c r="Q48" s="7"/>
    </row>
    <row r="49" ht="12.75" customHeight="1">
      <c r="A49" s="110">
        <v>39.0</v>
      </c>
      <c r="B49" s="65" t="s">
        <v>52</v>
      </c>
      <c r="C49" s="65">
        <v>1.0</v>
      </c>
      <c r="D49" s="65">
        <v>11.36</v>
      </c>
      <c r="E49" s="65">
        <v>0.0</v>
      </c>
      <c r="F49" s="65">
        <v>0.0</v>
      </c>
      <c r="G49" s="65">
        <v>1436.0</v>
      </c>
      <c r="H49" s="65">
        <v>4120.820000000001</v>
      </c>
      <c r="I49" s="65" t="str">
        <f t="shared" ref="I49:J49" si="45">C49+E49+G49</f>
        <v>1437</v>
      </c>
      <c r="J49" s="65" t="str">
        <f t="shared" si="45"/>
        <v>4132</v>
      </c>
      <c r="K49" s="200" t="str">
        <f>J49*100/NPS_OS_8!N49</f>
        <v>12.89</v>
      </c>
      <c r="L49" s="178" t="str">
        <f>NPA_PS_14!O49+NPA_NPS_15!I49</f>
        <v>1873</v>
      </c>
      <c r="M49" s="178" t="str">
        <f>NPA_PS_14!P49+NPA_NPS_15!J49</f>
        <v>5619</v>
      </c>
      <c r="N49" s="178" t="str">
        <f>L49-NPA_13!C49</f>
        <v>0</v>
      </c>
      <c r="O49" s="178" t="str">
        <f>M49-NPA_13!D49</f>
        <v>0</v>
      </c>
      <c r="P49" s="7"/>
      <c r="Q49" s="7"/>
    </row>
    <row r="50" ht="12.75" customHeight="1">
      <c r="A50" s="110">
        <v>40.0</v>
      </c>
      <c r="B50" s="65" t="s">
        <v>53</v>
      </c>
      <c r="C50" s="65">
        <v>0.0</v>
      </c>
      <c r="D50" s="65">
        <v>0.0</v>
      </c>
      <c r="E50" s="65">
        <v>0.0</v>
      </c>
      <c r="F50" s="65">
        <v>0.0</v>
      </c>
      <c r="G50" s="65">
        <v>83.0</v>
      </c>
      <c r="H50" s="65">
        <v>71.07000000000001</v>
      </c>
      <c r="I50" s="65" t="str">
        <f t="shared" ref="I50:J50" si="46">C50+E50+G50</f>
        <v>83</v>
      </c>
      <c r="J50" s="65" t="str">
        <f t="shared" si="46"/>
        <v>71</v>
      </c>
      <c r="K50" s="200" t="str">
        <f>J50*100/NPS_OS_8!N50</f>
        <v>0.11</v>
      </c>
      <c r="L50" s="178" t="str">
        <f>NPA_PS_14!O50+NPA_NPS_15!I50</f>
        <v>20874</v>
      </c>
      <c r="M50" s="178" t="str">
        <f>NPA_PS_14!P50+NPA_NPS_15!J50</f>
        <v>6043</v>
      </c>
      <c r="N50" s="178" t="str">
        <f>L50-NPA_13!C50</f>
        <v>0</v>
      </c>
      <c r="O50" s="178" t="str">
        <f>M50-NPA_13!D50</f>
        <v>0</v>
      </c>
      <c r="P50" s="7"/>
      <c r="Q50" s="7"/>
    </row>
    <row r="51" ht="12.7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65">
        <v>0.0</v>
      </c>
      <c r="H51" s="65">
        <v>0.0</v>
      </c>
      <c r="I51" s="65" t="str">
        <f t="shared" ref="I51:J51" si="47">C51+E51+G51</f>
        <v>0</v>
      </c>
      <c r="J51" s="65" t="str">
        <f t="shared" si="47"/>
        <v>0</v>
      </c>
      <c r="K51" s="200" t="str">
        <f>J51*100/NPS_OS_8!N51</f>
        <v>0.00</v>
      </c>
      <c r="L51" s="178" t="str">
        <f>NPA_PS_14!O51+NPA_NPS_15!I51</f>
        <v>45</v>
      </c>
      <c r="M51" s="178" t="str">
        <f>NPA_PS_14!P51+NPA_NPS_15!J51</f>
        <v>6</v>
      </c>
      <c r="N51" s="178" t="str">
        <f>L51-NPA_13!C51</f>
        <v>0</v>
      </c>
      <c r="O51" s="178" t="str">
        <f>M51-NPA_13!D51</f>
        <v>0</v>
      </c>
      <c r="P51" s="7"/>
      <c r="Q51" s="7"/>
    </row>
    <row r="52" ht="12.75" customHeight="1">
      <c r="A52" s="110">
        <v>42.0</v>
      </c>
      <c r="B52" s="65" t="s">
        <v>55</v>
      </c>
      <c r="C52" s="65">
        <v>6.0</v>
      </c>
      <c r="D52" s="65">
        <v>17.55</v>
      </c>
      <c r="E52" s="65">
        <v>0.0</v>
      </c>
      <c r="F52" s="65">
        <v>0.0</v>
      </c>
      <c r="G52" s="65">
        <v>2153.0</v>
      </c>
      <c r="H52" s="65">
        <v>981.1700000000001</v>
      </c>
      <c r="I52" s="65" t="str">
        <f t="shared" ref="I52:J52" si="48">C52+E52+G52</f>
        <v>2159</v>
      </c>
      <c r="J52" s="65" t="str">
        <f t="shared" si="48"/>
        <v>999</v>
      </c>
      <c r="K52" s="200" t="str">
        <f>J52*100/NPS_OS_8!N52</f>
        <v>1.64</v>
      </c>
      <c r="L52" s="178" t="str">
        <f>NPA_PS_14!O52+NPA_NPS_15!I52</f>
        <v>17127</v>
      </c>
      <c r="M52" s="178" t="str">
        <f>NPA_PS_14!P52+NPA_NPS_15!J52</f>
        <v>6529</v>
      </c>
      <c r="N52" s="178" t="str">
        <f>L52-NPA_13!C52</f>
        <v>0</v>
      </c>
      <c r="O52" s="178" t="str">
        <f>M52-NPA_13!D52</f>
        <v>0</v>
      </c>
      <c r="P52" s="7"/>
      <c r="Q52" s="7"/>
    </row>
    <row r="53" ht="12.75" customHeight="1">
      <c r="A53" s="110">
        <v>43.0</v>
      </c>
      <c r="B53" s="65" t="s">
        <v>56</v>
      </c>
      <c r="C53" s="65">
        <v>1.0</v>
      </c>
      <c r="D53" s="65">
        <v>17.29</v>
      </c>
      <c r="E53" s="65">
        <v>0.0</v>
      </c>
      <c r="F53" s="65">
        <v>0.0</v>
      </c>
      <c r="G53" s="65">
        <v>3432.0</v>
      </c>
      <c r="H53" s="65">
        <v>260.71000000000004</v>
      </c>
      <c r="I53" s="65" t="str">
        <f t="shared" ref="I53:J53" si="49">C53+E53+G53</f>
        <v>3433</v>
      </c>
      <c r="J53" s="65" t="str">
        <f t="shared" si="49"/>
        <v>278</v>
      </c>
      <c r="K53" s="200" t="str">
        <f>J53*100/NPS_OS_8!N53</f>
        <v>#DIV/0!</v>
      </c>
      <c r="L53" s="178" t="str">
        <f>NPA_PS_14!O53+NPA_NPS_15!I53</f>
        <v>15904</v>
      </c>
      <c r="M53" s="178" t="str">
        <f>NPA_PS_14!P53+NPA_NPS_15!J53</f>
        <v>2214</v>
      </c>
      <c r="N53" s="178" t="str">
        <f>L53-NPA_13!C53</f>
        <v>0</v>
      </c>
      <c r="O53" s="178" t="str">
        <f>M53-NPA_13!D53</f>
        <v>0</v>
      </c>
      <c r="P53" s="7"/>
      <c r="Q53" s="7"/>
    </row>
    <row r="54" ht="12.75" customHeight="1">
      <c r="A54" s="110">
        <v>44.0</v>
      </c>
      <c r="B54" s="65" t="s">
        <v>57</v>
      </c>
      <c r="C54" s="65">
        <v>3.0</v>
      </c>
      <c r="D54" s="65">
        <v>1.42</v>
      </c>
      <c r="E54" s="65">
        <v>0.0</v>
      </c>
      <c r="F54" s="65">
        <v>0.0</v>
      </c>
      <c r="G54" s="65">
        <v>128.0</v>
      </c>
      <c r="H54" s="65">
        <v>27.009999999999998</v>
      </c>
      <c r="I54" s="65" t="str">
        <f t="shared" ref="I54:J54" si="50">C54+E54+G54</f>
        <v>131</v>
      </c>
      <c r="J54" s="65" t="str">
        <f t="shared" si="50"/>
        <v>28</v>
      </c>
      <c r="K54" s="200" t="str">
        <f>J54*100/NPS_OS_8!N54</f>
        <v>0.57</v>
      </c>
      <c r="L54" s="178" t="str">
        <f>NPA_PS_14!O54+NPA_NPS_15!I54</f>
        <v>1351</v>
      </c>
      <c r="M54" s="178" t="str">
        <f>NPA_PS_14!P54+NPA_NPS_15!J54</f>
        <v>190</v>
      </c>
      <c r="N54" s="178" t="str">
        <f>L54-NPA_13!C54</f>
        <v>0</v>
      </c>
      <c r="O54" s="178" t="str">
        <f>M54-NPA_13!D54</f>
        <v>0</v>
      </c>
      <c r="P54" s="7"/>
      <c r="Q54" s="7"/>
    </row>
    <row r="55" ht="12.75" customHeight="1">
      <c r="A55" s="110">
        <v>45.0</v>
      </c>
      <c r="B55" s="65" t="s">
        <v>58</v>
      </c>
      <c r="C55" s="65">
        <v>0.0</v>
      </c>
      <c r="D55" s="65">
        <v>0.0</v>
      </c>
      <c r="E55" s="65">
        <v>0.0</v>
      </c>
      <c r="F55" s="65">
        <v>0.0</v>
      </c>
      <c r="G55" s="65">
        <v>145.0</v>
      </c>
      <c r="H55" s="65">
        <v>479.1</v>
      </c>
      <c r="I55" s="65" t="str">
        <f t="shared" ref="I55:J55" si="51">C55+E55+G55</f>
        <v>145</v>
      </c>
      <c r="J55" s="65" t="str">
        <f t="shared" si="51"/>
        <v>479</v>
      </c>
      <c r="K55" s="200" t="str">
        <f>J55*100/NPS_OS_8!N55</f>
        <v>15.46</v>
      </c>
      <c r="L55" s="178" t="str">
        <f>NPA_PS_14!O55+NPA_NPS_15!I55</f>
        <v>3863</v>
      </c>
      <c r="M55" s="178" t="str">
        <f>NPA_PS_14!P55+NPA_NPS_15!J55</f>
        <v>1296</v>
      </c>
      <c r="N55" s="178" t="str">
        <f>L55-NPA_13!C55</f>
        <v>0</v>
      </c>
      <c r="O55" s="178" t="str">
        <f>M55-NPA_13!D55</f>
        <v>0</v>
      </c>
      <c r="P55" s="7"/>
      <c r="Q55" s="7"/>
    </row>
    <row r="56" ht="12.75" customHeight="1">
      <c r="A56" s="100"/>
      <c r="B56" s="103" t="s">
        <v>59</v>
      </c>
      <c r="C56" s="103" t="str">
        <f t="shared" ref="C56:J56" si="52">SUM(C48:C55)</f>
        <v>13</v>
      </c>
      <c r="D56" s="103" t="str">
        <f t="shared" si="52"/>
        <v>102</v>
      </c>
      <c r="E56" s="103" t="str">
        <f t="shared" si="52"/>
        <v>0</v>
      </c>
      <c r="F56" s="103" t="str">
        <f t="shared" si="52"/>
        <v>0</v>
      </c>
      <c r="G56" s="103" t="str">
        <f t="shared" si="52"/>
        <v>14062</v>
      </c>
      <c r="H56" s="103" t="str">
        <f t="shared" si="52"/>
        <v>18563</v>
      </c>
      <c r="I56" s="103" t="str">
        <f t="shared" si="52"/>
        <v>14075</v>
      </c>
      <c r="J56" s="103" t="str">
        <f t="shared" si="52"/>
        <v>18665</v>
      </c>
      <c r="K56" s="201" t="str">
        <f>J56*100/NPS_OS_8!N56</f>
        <v>4.53</v>
      </c>
      <c r="L56" s="178" t="str">
        <f>NPA_PS_14!O56+NPA_NPS_15!I56</f>
        <v>72222</v>
      </c>
      <c r="M56" s="178" t="str">
        <f>NPA_PS_14!P56+NPA_NPS_15!J56</f>
        <v>51102</v>
      </c>
      <c r="N56" s="178" t="str">
        <f>L56-NPA_13!C56</f>
        <v>0</v>
      </c>
      <c r="O56" s="178" t="str">
        <f>M56-NPA_13!D56</f>
        <v>0</v>
      </c>
      <c r="P56" s="7"/>
      <c r="Q56" s="7"/>
    </row>
    <row r="57" ht="12.75" customHeight="1">
      <c r="A57" s="63"/>
      <c r="B57" s="125" t="s">
        <v>8</v>
      </c>
      <c r="C57" s="103" t="str">
        <f t="shared" ref="C57:J57" si="53">C56+C47+C45+C42</f>
        <v>2727</v>
      </c>
      <c r="D57" s="103" t="str">
        <f t="shared" si="53"/>
        <v>23755</v>
      </c>
      <c r="E57" s="103" t="str">
        <f t="shared" si="53"/>
        <v>205</v>
      </c>
      <c r="F57" s="103" t="str">
        <f t="shared" si="53"/>
        <v>1814</v>
      </c>
      <c r="G57" s="103" t="str">
        <f t="shared" si="53"/>
        <v>260625</v>
      </c>
      <c r="H57" s="103" t="str">
        <f t="shared" si="53"/>
        <v>562363</v>
      </c>
      <c r="I57" s="103" t="str">
        <f t="shared" si="53"/>
        <v>263557</v>
      </c>
      <c r="J57" s="103" t="str">
        <f t="shared" si="53"/>
        <v>587932</v>
      </c>
      <c r="K57" s="201" t="str">
        <f>J57*100/NPS_OS_8!N57</f>
        <v>3.28</v>
      </c>
      <c r="L57" s="178" t="str">
        <f>NPA_PS_14!O57+NPA_NPS_15!I57</f>
        <v>1777035</v>
      </c>
      <c r="M57" s="178" t="str">
        <f>NPA_PS_14!P57+NPA_NPS_15!J57</f>
        <v>3452758</v>
      </c>
      <c r="N57" s="178" t="str">
        <f>L57-NPA_13!C57</f>
        <v>0</v>
      </c>
      <c r="O57" s="178" t="str">
        <f>M57-NPA_13!D57</f>
        <v>0</v>
      </c>
      <c r="P57" s="7"/>
      <c r="Q57" s="7"/>
    </row>
    <row r="58" ht="12.75" customHeight="1">
      <c r="A58" s="178"/>
      <c r="B58" s="178"/>
      <c r="C58" s="178"/>
      <c r="D58" s="178"/>
      <c r="E58" s="179" t="s">
        <v>62</v>
      </c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7"/>
      <c r="Q58" s="7"/>
    </row>
    <row r="59" ht="12.75" customHeigh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7"/>
      <c r="Q59" s="7"/>
    </row>
    <row r="60" ht="12.75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7"/>
      <c r="Q60" s="7"/>
    </row>
    <row r="61" ht="12.75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7"/>
      <c r="Q61" s="7"/>
    </row>
    <row r="62" ht="12.75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7"/>
      <c r="Q62" s="7"/>
    </row>
    <row r="63" ht="12.75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7"/>
      <c r="Q63" s="7"/>
    </row>
    <row r="64" ht="12.75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7"/>
      <c r="Q64" s="7"/>
    </row>
    <row r="65" ht="12.75" customHeight="1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7"/>
      <c r="Q65" s="7"/>
    </row>
    <row r="66" ht="12.75" customHeight="1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7"/>
      <c r="Q66" s="7"/>
    </row>
    <row r="67" ht="12.75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7"/>
      <c r="Q67" s="7"/>
    </row>
    <row r="68" ht="12.75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7"/>
      <c r="Q68" s="7"/>
    </row>
    <row r="69" ht="12.7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7"/>
      <c r="Q69" s="7"/>
    </row>
    <row r="70" ht="12.75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7"/>
      <c r="Q70" s="7"/>
    </row>
    <row r="71" ht="12.7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7"/>
      <c r="Q71" s="7"/>
    </row>
    <row r="72" ht="12.75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7"/>
      <c r="Q72" s="7"/>
    </row>
    <row r="73" ht="12.75" customHeight="1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7"/>
      <c r="Q73" s="7"/>
    </row>
    <row r="74" ht="12.75" customHeight="1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7"/>
      <c r="Q74" s="7"/>
    </row>
    <row r="75" ht="12.75" customHeight="1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7"/>
      <c r="Q75" s="7"/>
    </row>
    <row r="76" ht="12.7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7"/>
      <c r="Q76" s="7"/>
    </row>
    <row r="77" ht="12.75" customHeight="1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7"/>
      <c r="Q77" s="7"/>
    </row>
    <row r="78" ht="12.75" customHeight="1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7"/>
      <c r="Q78" s="7"/>
    </row>
    <row r="79" ht="12.75" customHeight="1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7"/>
      <c r="Q79" s="7"/>
    </row>
    <row r="80" ht="12.75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7"/>
      <c r="Q80" s="7"/>
    </row>
    <row r="81" ht="12.75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7"/>
      <c r="Q81" s="7"/>
    </row>
    <row r="82" ht="12.75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7"/>
      <c r="Q82" s="7"/>
    </row>
    <row r="83" ht="12.75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7"/>
      <c r="Q83" s="7"/>
    </row>
    <row r="84" ht="12.75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7"/>
      <c r="Q84" s="7"/>
    </row>
    <row r="85" ht="12.75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7"/>
      <c r="Q85" s="7"/>
    </row>
    <row r="86" ht="12.75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7"/>
      <c r="Q86" s="7"/>
    </row>
    <row r="87" ht="12.75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7"/>
      <c r="Q87" s="7"/>
    </row>
    <row r="88" ht="12.7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7"/>
      <c r="Q88" s="7"/>
    </row>
    <row r="89" ht="12.75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7"/>
      <c r="Q89" s="7"/>
    </row>
    <row r="90" ht="12.75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7"/>
      <c r="Q90" s="7"/>
    </row>
    <row r="91" ht="12.75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7"/>
      <c r="Q91" s="7"/>
    </row>
    <row r="92" ht="12.75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7"/>
      <c r="Q92" s="7"/>
    </row>
    <row r="93" ht="12.75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7"/>
      <c r="Q93" s="7"/>
    </row>
    <row r="94" ht="12.75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7"/>
      <c r="Q94" s="7"/>
    </row>
    <row r="95" ht="12.75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7"/>
      <c r="Q95" s="7"/>
    </row>
    <row r="96" ht="12.75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7"/>
      <c r="Q96" s="7"/>
    </row>
    <row r="97" ht="12.75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7"/>
      <c r="Q97" s="7"/>
    </row>
    <row r="98" ht="12.75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7"/>
      <c r="Q98" s="7"/>
    </row>
    <row r="99" ht="12.75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7"/>
      <c r="Q99" s="7"/>
    </row>
    <row r="100" ht="12.75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7"/>
      <c r="Q100" s="7"/>
    </row>
  </sheetData>
  <mergeCells count="9">
    <mergeCell ref="C4:D4"/>
    <mergeCell ref="E4:F4"/>
    <mergeCell ref="G4:H4"/>
    <mergeCell ref="G3:H3"/>
    <mergeCell ref="A4:A5"/>
    <mergeCell ref="B4:B5"/>
    <mergeCell ref="A1:J1"/>
    <mergeCell ref="A2:J2"/>
    <mergeCell ref="I4:J4"/>
  </mergeCells>
  <conditionalFormatting sqref="K6:K57">
    <cfRule type="cellIs" dxfId="3" priority="1" operator="greaterThan">
      <formula>100</formula>
    </cfRule>
  </conditionalFormatting>
  <conditionalFormatting sqref="N1:O100">
    <cfRule type="cellIs" dxfId="3" priority="2" operator="lessThan">
      <formula>0</formula>
    </cfRule>
  </conditionalFormatting>
  <printOptions/>
  <pageMargins bottom="0.2362204724409449" footer="0.0" header="0.0" left="1.1811023622047245" right="0.4330708661417323" top="0.5118110236220472"/>
  <pageSetup scale="85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BFDF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14"/>
    <col customWidth="1" min="2" max="2" width="20.57"/>
    <col customWidth="1" min="3" max="3" width="7.14"/>
    <col customWidth="1" min="4" max="4" width="7.57"/>
    <col customWidth="1" min="5" max="5" width="7.0"/>
    <col customWidth="1" min="6" max="6" width="7.71"/>
    <col customWidth="1" min="7" max="7" width="7.0"/>
    <col customWidth="1" min="8" max="8" width="6.0"/>
    <col customWidth="1" min="9" max="9" width="6.71"/>
    <col customWidth="1" min="10" max="10" width="6.86"/>
    <col customWidth="1" min="11" max="11" width="7.0"/>
    <col customWidth="1" min="12" max="12" width="6.86"/>
    <col customWidth="1" min="13" max="13" width="7.0"/>
    <col customWidth="1" min="14" max="14" width="9.0"/>
    <col customWidth="1" min="15" max="15" width="7.71"/>
    <col customWidth="1" min="16" max="16" width="9.0"/>
    <col customWidth="1" min="17" max="17" width="7.0"/>
    <col customWidth="1" min="18" max="18" width="7.43"/>
    <col customWidth="1" min="19" max="19" width="5.57"/>
    <col customWidth="1" min="20" max="21" width="7.0"/>
    <col customWidth="1" min="22" max="22" width="7.86"/>
    <col customWidth="1" min="23" max="23" width="7.0"/>
    <col customWidth="1" min="24" max="24" width="8.57"/>
    <col customWidth="1" min="25" max="25" width="8.0"/>
    <col customWidth="1" min="26" max="26" width="7.43"/>
    <col customWidth="1" min="27" max="27" width="10.0"/>
    <col customWidth="1" min="28" max="29" width="7.43"/>
  </cols>
  <sheetData>
    <row r="1" ht="18.75" customHeight="1">
      <c r="A1" s="202" t="s">
        <v>256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195"/>
      <c r="AC1" s="178"/>
    </row>
    <row r="2" ht="12.75" customHeight="1">
      <c r="A2" s="203" t="s">
        <v>257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195"/>
      <c r="AC2" s="178"/>
    </row>
    <row r="3" ht="14.25" customHeight="1">
      <c r="A3" s="204"/>
      <c r="B3" s="205" t="s">
        <v>65</v>
      </c>
      <c r="C3" s="206" t="s">
        <v>258</v>
      </c>
      <c r="D3" s="32"/>
      <c r="E3" s="32"/>
      <c r="F3" s="32"/>
      <c r="G3" s="33"/>
      <c r="H3" s="206" t="s">
        <v>259</v>
      </c>
      <c r="I3" s="32"/>
      <c r="J3" s="32"/>
      <c r="K3" s="32"/>
      <c r="L3" s="33"/>
      <c r="M3" s="206" t="s">
        <v>260</v>
      </c>
      <c r="N3" s="32"/>
      <c r="O3" s="32"/>
      <c r="P3" s="32"/>
      <c r="Q3" s="33"/>
      <c r="R3" s="206" t="s">
        <v>261</v>
      </c>
      <c r="S3" s="32"/>
      <c r="T3" s="32"/>
      <c r="U3" s="32"/>
      <c r="V3" s="33"/>
      <c r="W3" s="206" t="s">
        <v>262</v>
      </c>
      <c r="X3" s="32"/>
      <c r="Y3" s="32"/>
      <c r="Z3" s="32"/>
      <c r="AA3" s="33"/>
      <c r="AB3" s="207"/>
      <c r="AC3" s="208"/>
    </row>
    <row r="4" ht="12.0" customHeight="1">
      <c r="A4" s="209" t="s">
        <v>263</v>
      </c>
      <c r="B4" s="209" t="s">
        <v>4</v>
      </c>
      <c r="C4" s="206" t="s">
        <v>264</v>
      </c>
      <c r="D4" s="33"/>
      <c r="E4" s="206" t="s">
        <v>265</v>
      </c>
      <c r="F4" s="33"/>
      <c r="G4" s="209" t="s">
        <v>244</v>
      </c>
      <c r="H4" s="206" t="s">
        <v>264</v>
      </c>
      <c r="I4" s="33"/>
      <c r="J4" s="206" t="s">
        <v>265</v>
      </c>
      <c r="K4" s="33"/>
      <c r="L4" s="209" t="s">
        <v>244</v>
      </c>
      <c r="M4" s="206" t="s">
        <v>264</v>
      </c>
      <c r="N4" s="33"/>
      <c r="O4" s="206" t="s">
        <v>265</v>
      </c>
      <c r="P4" s="33"/>
      <c r="Q4" s="209" t="s">
        <v>266</v>
      </c>
      <c r="R4" s="206" t="s">
        <v>264</v>
      </c>
      <c r="S4" s="33"/>
      <c r="T4" s="206" t="s">
        <v>265</v>
      </c>
      <c r="U4" s="33"/>
      <c r="V4" s="209" t="s">
        <v>266</v>
      </c>
      <c r="W4" s="206" t="s">
        <v>264</v>
      </c>
      <c r="X4" s="33"/>
      <c r="Y4" s="206" t="s">
        <v>265</v>
      </c>
      <c r="Z4" s="33"/>
      <c r="AA4" s="209" t="s">
        <v>266</v>
      </c>
      <c r="AB4" s="195"/>
      <c r="AC4" s="178"/>
    </row>
    <row r="5" ht="12.0" customHeight="1">
      <c r="A5" s="62"/>
      <c r="B5" s="62"/>
      <c r="C5" s="204" t="s">
        <v>267</v>
      </c>
      <c r="D5" s="204" t="s">
        <v>268</v>
      </c>
      <c r="E5" s="204" t="s">
        <v>267</v>
      </c>
      <c r="F5" s="204" t="s">
        <v>268</v>
      </c>
      <c r="G5" s="62"/>
      <c r="H5" s="204" t="s">
        <v>267</v>
      </c>
      <c r="I5" s="204" t="s">
        <v>268</v>
      </c>
      <c r="J5" s="204" t="s">
        <v>267</v>
      </c>
      <c r="K5" s="204" t="s">
        <v>268</v>
      </c>
      <c r="L5" s="62"/>
      <c r="M5" s="204" t="s">
        <v>267</v>
      </c>
      <c r="N5" s="204" t="s">
        <v>268</v>
      </c>
      <c r="O5" s="204" t="s">
        <v>267</v>
      </c>
      <c r="P5" s="204" t="s">
        <v>268</v>
      </c>
      <c r="Q5" s="62"/>
      <c r="R5" s="204" t="s">
        <v>267</v>
      </c>
      <c r="S5" s="204" t="s">
        <v>268</v>
      </c>
      <c r="T5" s="204" t="s">
        <v>267</v>
      </c>
      <c r="U5" s="204" t="s">
        <v>268</v>
      </c>
      <c r="V5" s="62"/>
      <c r="W5" s="204" t="s">
        <v>267</v>
      </c>
      <c r="X5" s="204" t="s">
        <v>268</v>
      </c>
      <c r="Y5" s="204" t="s">
        <v>267</v>
      </c>
      <c r="Z5" s="204" t="s">
        <v>268</v>
      </c>
      <c r="AA5" s="62"/>
      <c r="AB5" s="195"/>
      <c r="AC5" s="178"/>
    </row>
    <row r="6" ht="12.0" customHeight="1">
      <c r="A6" s="210">
        <v>1.0</v>
      </c>
      <c r="B6" s="211" t="s">
        <v>10</v>
      </c>
      <c r="C6" s="211">
        <v>3661.0</v>
      </c>
      <c r="D6" s="211">
        <v>4989.64</v>
      </c>
      <c r="E6" s="211">
        <v>16009.0</v>
      </c>
      <c r="F6" s="211">
        <v>362927.93</v>
      </c>
      <c r="G6" s="212" t="str">
        <f t="shared" ref="G6:G57" si="1">D6*100/F6</f>
        <v>1.4</v>
      </c>
      <c r="H6" s="211">
        <v>1221.0</v>
      </c>
      <c r="I6" s="211">
        <v>5015.86</v>
      </c>
      <c r="J6" s="211">
        <v>6580.0</v>
      </c>
      <c r="K6" s="211">
        <v>53384.08</v>
      </c>
      <c r="L6" s="212" t="str">
        <f t="shared" ref="L6:L57" si="2">I6*100/K6</f>
        <v>9.4</v>
      </c>
      <c r="M6" s="211">
        <v>16086.0</v>
      </c>
      <c r="N6" s="211">
        <v>10019.05</v>
      </c>
      <c r="O6" s="211">
        <v>19745.0</v>
      </c>
      <c r="P6" s="211">
        <v>11487.41</v>
      </c>
      <c r="Q6" s="212" t="str">
        <f t="shared" ref="Q6:Q57" si="3">N6*100/P6</f>
        <v>87.2</v>
      </c>
      <c r="R6" s="211">
        <v>246.0</v>
      </c>
      <c r="S6" s="211">
        <v>288.65</v>
      </c>
      <c r="T6" s="211">
        <v>2266.0</v>
      </c>
      <c r="U6" s="211">
        <v>4620.31</v>
      </c>
      <c r="V6" s="212" t="str">
        <f t="shared" ref="V6:V57" si="4">S6*100/U6</f>
        <v>6.2</v>
      </c>
      <c r="W6" s="211">
        <v>8850.0</v>
      </c>
      <c r="X6" s="211">
        <v>16386.19</v>
      </c>
      <c r="Y6" s="211">
        <v>36635.0</v>
      </c>
      <c r="Z6" s="211">
        <v>74987.9</v>
      </c>
      <c r="AA6" s="212" t="str">
        <f t="shared" ref="AA6:AA57" si="5">X6*100/Z6</f>
        <v>21.9</v>
      </c>
      <c r="AB6" s="195"/>
      <c r="AC6" s="178"/>
    </row>
    <row r="7" ht="12.0" customHeight="1">
      <c r="A7" s="210">
        <v>2.0</v>
      </c>
      <c r="B7" s="211" t="s">
        <v>11</v>
      </c>
      <c r="C7" s="211">
        <v>2931.0</v>
      </c>
      <c r="D7" s="211">
        <v>5503.47</v>
      </c>
      <c r="E7" s="211">
        <v>6397.0</v>
      </c>
      <c r="F7" s="211">
        <v>14503.16</v>
      </c>
      <c r="G7" s="212" t="str">
        <f t="shared" si="1"/>
        <v>37.9</v>
      </c>
      <c r="H7" s="211">
        <v>909.0</v>
      </c>
      <c r="I7" s="211">
        <v>3254.88</v>
      </c>
      <c r="J7" s="211">
        <v>4539.0</v>
      </c>
      <c r="K7" s="211">
        <v>16797.97</v>
      </c>
      <c r="L7" s="212" t="str">
        <f t="shared" si="2"/>
        <v>19.4</v>
      </c>
      <c r="M7" s="211">
        <v>24981.0</v>
      </c>
      <c r="N7" s="211">
        <v>14640.0</v>
      </c>
      <c r="O7" s="211">
        <v>43312.0</v>
      </c>
      <c r="P7" s="211">
        <v>23471.0</v>
      </c>
      <c r="Q7" s="212" t="str">
        <f t="shared" si="3"/>
        <v>62.4</v>
      </c>
      <c r="R7" s="211">
        <v>1118.0</v>
      </c>
      <c r="S7" s="211">
        <v>806.52</v>
      </c>
      <c r="T7" s="211">
        <v>11337.0</v>
      </c>
      <c r="U7" s="211">
        <v>12974.19</v>
      </c>
      <c r="V7" s="212" t="str">
        <f t="shared" si="4"/>
        <v>6.2</v>
      </c>
      <c r="W7" s="211">
        <v>49326.0</v>
      </c>
      <c r="X7" s="211">
        <v>27895.09</v>
      </c>
      <c r="Y7" s="211">
        <v>252205.0</v>
      </c>
      <c r="Z7" s="211">
        <v>182066.75</v>
      </c>
      <c r="AA7" s="212" t="str">
        <f t="shared" si="5"/>
        <v>15.3</v>
      </c>
      <c r="AB7" s="195"/>
      <c r="AC7" s="178"/>
    </row>
    <row r="8" ht="12.0" customHeight="1">
      <c r="A8" s="210">
        <v>3.0</v>
      </c>
      <c r="B8" s="211" t="s">
        <v>12</v>
      </c>
      <c r="C8" s="211">
        <v>121.0</v>
      </c>
      <c r="D8" s="211">
        <v>226.0</v>
      </c>
      <c r="E8" s="211">
        <v>2120.0</v>
      </c>
      <c r="F8" s="211">
        <v>4397.0</v>
      </c>
      <c r="G8" s="212" t="str">
        <f t="shared" si="1"/>
        <v>5.1</v>
      </c>
      <c r="H8" s="211">
        <v>0.0</v>
      </c>
      <c r="I8" s="211">
        <v>0.0</v>
      </c>
      <c r="J8" s="211">
        <v>0.0</v>
      </c>
      <c r="K8" s="211">
        <v>0.0</v>
      </c>
      <c r="L8" s="212" t="str">
        <f t="shared" si="2"/>
        <v>#DIV/0!</v>
      </c>
      <c r="M8" s="211">
        <v>6729.0</v>
      </c>
      <c r="N8" s="211">
        <v>3541.0</v>
      </c>
      <c r="O8" s="211">
        <v>13040.0</v>
      </c>
      <c r="P8" s="211">
        <v>7081.0</v>
      </c>
      <c r="Q8" s="212" t="str">
        <f t="shared" si="3"/>
        <v>50.0</v>
      </c>
      <c r="R8" s="211">
        <v>46.0</v>
      </c>
      <c r="S8" s="211">
        <v>24.0</v>
      </c>
      <c r="T8" s="211">
        <v>1902.0</v>
      </c>
      <c r="U8" s="211">
        <v>2129.0</v>
      </c>
      <c r="V8" s="212" t="str">
        <f t="shared" si="4"/>
        <v>1.1</v>
      </c>
      <c r="W8" s="211">
        <v>5090.0</v>
      </c>
      <c r="X8" s="211">
        <v>4581.0</v>
      </c>
      <c r="Y8" s="211">
        <v>14786.0</v>
      </c>
      <c r="Z8" s="211">
        <v>21088.0</v>
      </c>
      <c r="AA8" s="212" t="str">
        <f t="shared" si="5"/>
        <v>21.7</v>
      </c>
      <c r="AB8" s="195"/>
      <c r="AC8" s="178"/>
    </row>
    <row r="9" ht="12.0" customHeight="1">
      <c r="A9" s="210">
        <v>4.0</v>
      </c>
      <c r="B9" s="211" t="s">
        <v>13</v>
      </c>
      <c r="C9" s="211">
        <v>0.0</v>
      </c>
      <c r="D9" s="211">
        <v>0.0</v>
      </c>
      <c r="E9" s="211">
        <v>0.0</v>
      </c>
      <c r="F9" s="211">
        <v>0.0</v>
      </c>
      <c r="G9" s="212" t="str">
        <f t="shared" si="1"/>
        <v>#DIV/0!</v>
      </c>
      <c r="H9" s="211">
        <v>483.0</v>
      </c>
      <c r="I9" s="211">
        <v>1336.05</v>
      </c>
      <c r="J9" s="211">
        <v>2603.0</v>
      </c>
      <c r="K9" s="211">
        <v>12791.71</v>
      </c>
      <c r="L9" s="212" t="str">
        <f t="shared" si="2"/>
        <v>10.4</v>
      </c>
      <c r="M9" s="211">
        <v>1391.0</v>
      </c>
      <c r="N9" s="211">
        <v>9.38</v>
      </c>
      <c r="O9" s="211">
        <v>4089.0</v>
      </c>
      <c r="P9" s="211">
        <v>25.68</v>
      </c>
      <c r="Q9" s="212" t="str">
        <f t="shared" si="3"/>
        <v>36.5</v>
      </c>
      <c r="R9" s="211">
        <v>277.0</v>
      </c>
      <c r="S9" s="211">
        <v>264.7</v>
      </c>
      <c r="T9" s="211">
        <v>1608.0</v>
      </c>
      <c r="U9" s="211">
        <v>1799.56</v>
      </c>
      <c r="V9" s="212" t="str">
        <f t="shared" si="4"/>
        <v>14.7</v>
      </c>
      <c r="W9" s="211">
        <v>17695.0</v>
      </c>
      <c r="X9" s="211">
        <v>21898.04</v>
      </c>
      <c r="Y9" s="211">
        <v>58237.0</v>
      </c>
      <c r="Z9" s="211">
        <v>113500.98</v>
      </c>
      <c r="AA9" s="212" t="str">
        <f t="shared" si="5"/>
        <v>19.3</v>
      </c>
      <c r="AB9" s="195"/>
      <c r="AC9" s="178"/>
    </row>
    <row r="10" ht="12.0" customHeight="1">
      <c r="A10" s="210">
        <v>5.0</v>
      </c>
      <c r="B10" s="211" t="s">
        <v>14</v>
      </c>
      <c r="C10" s="211">
        <v>5631.0</v>
      </c>
      <c r="D10" s="211">
        <v>10807.0</v>
      </c>
      <c r="E10" s="211">
        <v>19207.0</v>
      </c>
      <c r="F10" s="211">
        <v>45343.0</v>
      </c>
      <c r="G10" s="212" t="str">
        <f t="shared" si="1"/>
        <v>23.8</v>
      </c>
      <c r="H10" s="211">
        <v>483.0</v>
      </c>
      <c r="I10" s="211">
        <v>1385.0</v>
      </c>
      <c r="J10" s="211">
        <v>4254.0</v>
      </c>
      <c r="K10" s="211">
        <v>30849.0</v>
      </c>
      <c r="L10" s="212" t="str">
        <f t="shared" si="2"/>
        <v>4.5</v>
      </c>
      <c r="M10" s="211">
        <v>32708.0</v>
      </c>
      <c r="N10" s="211">
        <v>19242.0</v>
      </c>
      <c r="O10" s="211">
        <v>84465.0</v>
      </c>
      <c r="P10" s="211">
        <v>50968.0</v>
      </c>
      <c r="Q10" s="212" t="str">
        <f t="shared" si="3"/>
        <v>37.8</v>
      </c>
      <c r="R10" s="211">
        <v>3021.0</v>
      </c>
      <c r="S10" s="211">
        <v>1912.0</v>
      </c>
      <c r="T10" s="211">
        <v>16216.0</v>
      </c>
      <c r="U10" s="211">
        <v>23883.0</v>
      </c>
      <c r="V10" s="212" t="str">
        <f t="shared" si="4"/>
        <v>8.0</v>
      </c>
      <c r="W10" s="211">
        <v>38769.0</v>
      </c>
      <c r="X10" s="211">
        <v>21366.0</v>
      </c>
      <c r="Y10" s="211">
        <v>105880.0</v>
      </c>
      <c r="Z10" s="211">
        <v>144139.0</v>
      </c>
      <c r="AA10" s="212" t="str">
        <f t="shared" si="5"/>
        <v>14.8</v>
      </c>
      <c r="AB10" s="195"/>
      <c r="AC10" s="178"/>
    </row>
    <row r="11" ht="12.0" customHeight="1">
      <c r="A11" s="210">
        <v>6.0</v>
      </c>
      <c r="B11" s="211" t="s">
        <v>15</v>
      </c>
      <c r="C11" s="211">
        <v>0.0</v>
      </c>
      <c r="D11" s="211">
        <v>0.0</v>
      </c>
      <c r="E11" s="211">
        <v>0.0</v>
      </c>
      <c r="F11" s="211">
        <v>0.0</v>
      </c>
      <c r="G11" s="212" t="str">
        <f t="shared" si="1"/>
        <v>#DIV/0!</v>
      </c>
      <c r="H11" s="211">
        <v>416.0</v>
      </c>
      <c r="I11" s="211">
        <v>1218.88</v>
      </c>
      <c r="J11" s="211">
        <v>1652.0</v>
      </c>
      <c r="K11" s="211">
        <v>5954.76</v>
      </c>
      <c r="L11" s="212" t="str">
        <f t="shared" si="2"/>
        <v>20.5</v>
      </c>
      <c r="M11" s="211">
        <v>5704.0</v>
      </c>
      <c r="N11" s="211">
        <v>4508.0</v>
      </c>
      <c r="O11" s="211">
        <v>10048.0</v>
      </c>
      <c r="P11" s="211">
        <v>7985.0</v>
      </c>
      <c r="Q11" s="212" t="str">
        <f t="shared" si="3"/>
        <v>56.5</v>
      </c>
      <c r="R11" s="211">
        <v>885.0</v>
      </c>
      <c r="S11" s="211">
        <v>921.27</v>
      </c>
      <c r="T11" s="211">
        <v>3850.0</v>
      </c>
      <c r="U11" s="211">
        <v>5169.4</v>
      </c>
      <c r="V11" s="212" t="str">
        <f t="shared" si="4"/>
        <v>17.8</v>
      </c>
      <c r="W11" s="211">
        <v>13445.0</v>
      </c>
      <c r="X11" s="211">
        <v>12422.21</v>
      </c>
      <c r="Y11" s="211">
        <v>23862.0</v>
      </c>
      <c r="Z11" s="211">
        <v>39087.0</v>
      </c>
      <c r="AA11" s="212" t="str">
        <f t="shared" si="5"/>
        <v>31.8</v>
      </c>
      <c r="AB11" s="195"/>
      <c r="AC11" s="178"/>
    </row>
    <row r="12" ht="12.0" customHeight="1">
      <c r="A12" s="210">
        <v>7.0</v>
      </c>
      <c r="B12" s="211" t="s">
        <v>16</v>
      </c>
      <c r="C12" s="211">
        <v>199.0</v>
      </c>
      <c r="D12" s="211">
        <v>537.69</v>
      </c>
      <c r="E12" s="211">
        <v>1401.0</v>
      </c>
      <c r="F12" s="211">
        <v>5199.73</v>
      </c>
      <c r="G12" s="212" t="str">
        <f t="shared" si="1"/>
        <v>10.3</v>
      </c>
      <c r="H12" s="211">
        <v>46.0</v>
      </c>
      <c r="I12" s="211">
        <v>169.78</v>
      </c>
      <c r="J12" s="211">
        <v>261.0</v>
      </c>
      <c r="K12" s="211">
        <v>1517.07</v>
      </c>
      <c r="L12" s="212" t="str">
        <f t="shared" si="2"/>
        <v>11.2</v>
      </c>
      <c r="M12" s="211">
        <v>765.0</v>
      </c>
      <c r="N12" s="211">
        <v>540.95</v>
      </c>
      <c r="O12" s="211">
        <v>1873.0</v>
      </c>
      <c r="P12" s="211">
        <v>1104.16</v>
      </c>
      <c r="Q12" s="212" t="str">
        <f t="shared" si="3"/>
        <v>49.0</v>
      </c>
      <c r="R12" s="211">
        <v>5.0</v>
      </c>
      <c r="S12" s="211">
        <v>3.87</v>
      </c>
      <c r="T12" s="211">
        <v>122.0</v>
      </c>
      <c r="U12" s="211">
        <v>115.98</v>
      </c>
      <c r="V12" s="212" t="str">
        <f t="shared" si="4"/>
        <v>3.3</v>
      </c>
      <c r="W12" s="211">
        <v>561.0</v>
      </c>
      <c r="X12" s="211">
        <v>787.1</v>
      </c>
      <c r="Y12" s="211">
        <v>5317.0</v>
      </c>
      <c r="Z12" s="211">
        <v>8080.85</v>
      </c>
      <c r="AA12" s="212" t="str">
        <f t="shared" si="5"/>
        <v>9.7</v>
      </c>
      <c r="AB12" s="195"/>
      <c r="AC12" s="178"/>
    </row>
    <row r="13" ht="12.0" customHeight="1">
      <c r="A13" s="210">
        <v>8.0</v>
      </c>
      <c r="B13" s="211" t="s">
        <v>17</v>
      </c>
      <c r="C13" s="211">
        <v>86.0</v>
      </c>
      <c r="D13" s="211">
        <v>204.0</v>
      </c>
      <c r="E13" s="211">
        <v>312.0</v>
      </c>
      <c r="F13" s="211">
        <v>1272.0</v>
      </c>
      <c r="G13" s="212" t="str">
        <f t="shared" si="1"/>
        <v>16.0</v>
      </c>
      <c r="H13" s="211">
        <v>49.0</v>
      </c>
      <c r="I13" s="211">
        <v>191.0</v>
      </c>
      <c r="J13" s="211">
        <v>282.0</v>
      </c>
      <c r="K13" s="211">
        <v>1092.0</v>
      </c>
      <c r="L13" s="212" t="str">
        <f t="shared" si="2"/>
        <v>17.5</v>
      </c>
      <c r="M13" s="211">
        <v>0.0</v>
      </c>
      <c r="N13" s="211">
        <v>0.0</v>
      </c>
      <c r="O13" s="211">
        <v>0.0</v>
      </c>
      <c r="P13" s="211">
        <v>0.0</v>
      </c>
      <c r="Q13" s="212" t="str">
        <f t="shared" si="3"/>
        <v>#DIV/0!</v>
      </c>
      <c r="R13" s="211">
        <v>30.0</v>
      </c>
      <c r="S13" s="211">
        <v>25.0</v>
      </c>
      <c r="T13" s="211">
        <v>122.0</v>
      </c>
      <c r="U13" s="211">
        <v>109.0</v>
      </c>
      <c r="V13" s="212" t="str">
        <f t="shared" si="4"/>
        <v>22.9</v>
      </c>
      <c r="W13" s="211">
        <v>578.0</v>
      </c>
      <c r="X13" s="211">
        <v>964.0</v>
      </c>
      <c r="Y13" s="211">
        <v>1840.0</v>
      </c>
      <c r="Z13" s="211">
        <v>4138.0</v>
      </c>
      <c r="AA13" s="212" t="str">
        <f t="shared" si="5"/>
        <v>23.3</v>
      </c>
      <c r="AB13" s="195"/>
      <c r="AC13" s="178"/>
    </row>
    <row r="14" ht="12.0" customHeight="1">
      <c r="A14" s="210">
        <v>9.0</v>
      </c>
      <c r="B14" s="211" t="s">
        <v>18</v>
      </c>
      <c r="C14" s="211">
        <v>2698.0</v>
      </c>
      <c r="D14" s="211">
        <v>7213.0</v>
      </c>
      <c r="E14" s="211">
        <v>11885.0</v>
      </c>
      <c r="F14" s="211">
        <v>46775.0</v>
      </c>
      <c r="G14" s="212" t="str">
        <f t="shared" si="1"/>
        <v>15.4</v>
      </c>
      <c r="H14" s="211">
        <v>300.0</v>
      </c>
      <c r="I14" s="211">
        <v>1334.98</v>
      </c>
      <c r="J14" s="211">
        <v>1286.0</v>
      </c>
      <c r="K14" s="211">
        <v>6279.49</v>
      </c>
      <c r="L14" s="212" t="str">
        <f t="shared" si="2"/>
        <v>21.3</v>
      </c>
      <c r="M14" s="211">
        <v>19214.0</v>
      </c>
      <c r="N14" s="211">
        <v>16671.61</v>
      </c>
      <c r="O14" s="211">
        <v>33013.0</v>
      </c>
      <c r="P14" s="211">
        <v>26513.47</v>
      </c>
      <c r="Q14" s="212" t="str">
        <f t="shared" si="3"/>
        <v>62.9</v>
      </c>
      <c r="R14" s="211">
        <v>809.0</v>
      </c>
      <c r="S14" s="211">
        <v>1274.9</v>
      </c>
      <c r="T14" s="211">
        <v>5236.0</v>
      </c>
      <c r="U14" s="211">
        <v>5299.3</v>
      </c>
      <c r="V14" s="212" t="str">
        <f t="shared" si="4"/>
        <v>24.1</v>
      </c>
      <c r="W14" s="211">
        <v>39203.0</v>
      </c>
      <c r="X14" s="211">
        <v>48777.48</v>
      </c>
      <c r="Y14" s="211">
        <v>87440.0</v>
      </c>
      <c r="Z14" s="211">
        <v>119814.62</v>
      </c>
      <c r="AA14" s="212" t="str">
        <f t="shared" si="5"/>
        <v>40.7</v>
      </c>
      <c r="AB14" s="195"/>
      <c r="AC14" s="178"/>
    </row>
    <row r="15" ht="12.0" customHeight="1">
      <c r="A15" s="210">
        <v>10.0</v>
      </c>
      <c r="B15" s="211" t="s">
        <v>19</v>
      </c>
      <c r="C15" s="211">
        <v>4439.0</v>
      </c>
      <c r="D15" s="211">
        <v>5437.0</v>
      </c>
      <c r="E15" s="211">
        <v>4888.0</v>
      </c>
      <c r="F15" s="211">
        <v>6311.0</v>
      </c>
      <c r="G15" s="212" t="str">
        <f t="shared" si="1"/>
        <v>86.2</v>
      </c>
      <c r="H15" s="211">
        <v>860.0</v>
      </c>
      <c r="I15" s="211">
        <v>2241.0</v>
      </c>
      <c r="J15" s="211">
        <v>4307.0</v>
      </c>
      <c r="K15" s="211">
        <v>17068.0</v>
      </c>
      <c r="L15" s="212" t="str">
        <f t="shared" si="2"/>
        <v>13.1</v>
      </c>
      <c r="M15" s="211">
        <v>45406.0</v>
      </c>
      <c r="N15" s="211">
        <v>32501.0</v>
      </c>
      <c r="O15" s="211">
        <v>110529.0</v>
      </c>
      <c r="P15" s="211">
        <v>73826.0</v>
      </c>
      <c r="Q15" s="212" t="str">
        <f t="shared" si="3"/>
        <v>44.0</v>
      </c>
      <c r="R15" s="211">
        <v>851.0</v>
      </c>
      <c r="S15" s="211">
        <v>650.0</v>
      </c>
      <c r="T15" s="211">
        <v>10454.0</v>
      </c>
      <c r="U15" s="211">
        <v>14098.0</v>
      </c>
      <c r="V15" s="212" t="str">
        <f t="shared" si="4"/>
        <v>4.6</v>
      </c>
      <c r="W15" s="211">
        <v>128743.0</v>
      </c>
      <c r="X15" s="211">
        <v>43754.0</v>
      </c>
      <c r="Y15" s="211">
        <v>242235.0</v>
      </c>
      <c r="Z15" s="211">
        <v>163844.0</v>
      </c>
      <c r="AA15" s="212" t="str">
        <f t="shared" si="5"/>
        <v>26.7</v>
      </c>
      <c r="AB15" s="195"/>
      <c r="AC15" s="178"/>
    </row>
    <row r="16" ht="12.0" customHeight="1">
      <c r="A16" s="210">
        <v>11.0</v>
      </c>
      <c r="B16" s="211" t="s">
        <v>20</v>
      </c>
      <c r="C16" s="211">
        <v>1452.0</v>
      </c>
      <c r="D16" s="211">
        <v>1053.0</v>
      </c>
      <c r="E16" s="211">
        <v>3164.0</v>
      </c>
      <c r="F16" s="211">
        <v>1986.0</v>
      </c>
      <c r="G16" s="212" t="str">
        <f t="shared" si="1"/>
        <v>53.0</v>
      </c>
      <c r="H16" s="211">
        <v>136.0</v>
      </c>
      <c r="I16" s="211">
        <v>247.0</v>
      </c>
      <c r="J16" s="211">
        <v>630.0</v>
      </c>
      <c r="K16" s="211">
        <v>1464.0</v>
      </c>
      <c r="L16" s="212" t="str">
        <f t="shared" si="2"/>
        <v>16.9</v>
      </c>
      <c r="M16" s="211">
        <v>0.0</v>
      </c>
      <c r="N16" s="211">
        <v>0.0</v>
      </c>
      <c r="O16" s="211">
        <v>0.0</v>
      </c>
      <c r="P16" s="211">
        <v>0.0</v>
      </c>
      <c r="Q16" s="212" t="str">
        <f t="shared" si="3"/>
        <v>#DIV/0!</v>
      </c>
      <c r="R16" s="211">
        <v>351.0</v>
      </c>
      <c r="S16" s="211">
        <v>158.0</v>
      </c>
      <c r="T16" s="211">
        <v>1494.0</v>
      </c>
      <c r="U16" s="211">
        <v>959.0</v>
      </c>
      <c r="V16" s="212" t="str">
        <f t="shared" si="4"/>
        <v>16.5</v>
      </c>
      <c r="W16" s="211">
        <v>7340.0</v>
      </c>
      <c r="X16" s="211">
        <v>2975.0</v>
      </c>
      <c r="Y16" s="211">
        <v>21544.0</v>
      </c>
      <c r="Z16" s="211">
        <v>12317.0</v>
      </c>
      <c r="AA16" s="212" t="str">
        <f t="shared" si="5"/>
        <v>24.2</v>
      </c>
      <c r="AB16" s="195"/>
      <c r="AC16" s="178"/>
    </row>
    <row r="17" ht="12.0" customHeight="1">
      <c r="A17" s="210">
        <v>12.0</v>
      </c>
      <c r="B17" s="211" t="s">
        <v>21</v>
      </c>
      <c r="C17" s="211">
        <v>1193.0</v>
      </c>
      <c r="D17" s="211">
        <v>1374.0</v>
      </c>
      <c r="E17" s="211">
        <v>6493.0</v>
      </c>
      <c r="F17" s="211">
        <v>28101.0</v>
      </c>
      <c r="G17" s="212" t="str">
        <f t="shared" si="1"/>
        <v>4.9</v>
      </c>
      <c r="H17" s="211">
        <v>417.0</v>
      </c>
      <c r="I17" s="211">
        <v>668.0</v>
      </c>
      <c r="J17" s="211">
        <v>862.0</v>
      </c>
      <c r="K17" s="211">
        <v>2379.0</v>
      </c>
      <c r="L17" s="212" t="str">
        <f t="shared" si="2"/>
        <v>28.1</v>
      </c>
      <c r="M17" s="211">
        <v>13347.0</v>
      </c>
      <c r="N17" s="211">
        <v>7621.0</v>
      </c>
      <c r="O17" s="211">
        <v>26115.0</v>
      </c>
      <c r="P17" s="211">
        <v>14199.0</v>
      </c>
      <c r="Q17" s="212" t="str">
        <f t="shared" si="3"/>
        <v>53.7</v>
      </c>
      <c r="R17" s="211">
        <v>3196.0</v>
      </c>
      <c r="S17" s="211">
        <v>2367.0</v>
      </c>
      <c r="T17" s="211">
        <v>12146.0</v>
      </c>
      <c r="U17" s="211">
        <v>12306.0</v>
      </c>
      <c r="V17" s="212" t="str">
        <f t="shared" si="4"/>
        <v>19.2</v>
      </c>
      <c r="W17" s="211">
        <v>32518.0</v>
      </c>
      <c r="X17" s="211">
        <v>30973.0</v>
      </c>
      <c r="Y17" s="211">
        <v>97361.0</v>
      </c>
      <c r="Z17" s="211">
        <v>122419.0</v>
      </c>
      <c r="AA17" s="212" t="str">
        <f t="shared" si="5"/>
        <v>25.3</v>
      </c>
      <c r="AB17" s="195"/>
      <c r="AC17" s="178"/>
    </row>
    <row r="18" ht="12.0" customHeight="1">
      <c r="A18" s="213"/>
      <c r="B18" s="214" t="s">
        <v>22</v>
      </c>
      <c r="C18" s="214" t="str">
        <f t="shared" ref="C18:F18" si="6">SUM(C6:C17)</f>
        <v>22411</v>
      </c>
      <c r="D18" s="214" t="str">
        <f t="shared" si="6"/>
        <v>37345</v>
      </c>
      <c r="E18" s="214" t="str">
        <f t="shared" si="6"/>
        <v>71876</v>
      </c>
      <c r="F18" s="214" t="str">
        <f t="shared" si="6"/>
        <v>516816</v>
      </c>
      <c r="G18" s="212" t="str">
        <f t="shared" si="1"/>
        <v>7.2</v>
      </c>
      <c r="H18" s="214" t="str">
        <f t="shared" ref="H18:K18" si="7">SUM(H6:H17)</f>
        <v>5320</v>
      </c>
      <c r="I18" s="214" t="str">
        <f t="shared" si="7"/>
        <v>17062</v>
      </c>
      <c r="J18" s="214" t="str">
        <f t="shared" si="7"/>
        <v>27256</v>
      </c>
      <c r="K18" s="214" t="str">
        <f t="shared" si="7"/>
        <v>149577</v>
      </c>
      <c r="L18" s="212" t="str">
        <f t="shared" si="2"/>
        <v>11.4</v>
      </c>
      <c r="M18" s="214" t="str">
        <f t="shared" ref="M18:P18" si="8">SUM(M6:M17)</f>
        <v>166331</v>
      </c>
      <c r="N18" s="214" t="str">
        <f t="shared" si="8"/>
        <v>109294</v>
      </c>
      <c r="O18" s="214" t="str">
        <f t="shared" si="8"/>
        <v>346229</v>
      </c>
      <c r="P18" s="214" t="str">
        <f t="shared" si="8"/>
        <v>216661</v>
      </c>
      <c r="Q18" s="212" t="str">
        <f t="shared" si="3"/>
        <v>50.4</v>
      </c>
      <c r="R18" s="214" t="str">
        <f t="shared" ref="R18:S18" si="9">SUM(R6:R17)</f>
        <v>10835</v>
      </c>
      <c r="S18" s="214" t="str">
        <f t="shared" si="9"/>
        <v>8696</v>
      </c>
      <c r="T18" s="214" t="str">
        <f>SHGs_19!E18</f>
        <v>6629</v>
      </c>
      <c r="U18" s="214" t="str">
        <f>SHGs_19!F18</f>
        <v>11444</v>
      </c>
      <c r="V18" s="212" t="str">
        <f t="shared" si="4"/>
        <v>76.0</v>
      </c>
      <c r="W18" s="214" t="str">
        <f t="shared" ref="W18:Z18" si="10">SUM(W6:W17)</f>
        <v>342118</v>
      </c>
      <c r="X18" s="214" t="str">
        <f t="shared" si="10"/>
        <v>232779</v>
      </c>
      <c r="Y18" s="214" t="str">
        <f t="shared" si="10"/>
        <v>947342</v>
      </c>
      <c r="Z18" s="214" t="str">
        <f t="shared" si="10"/>
        <v>1005483</v>
      </c>
      <c r="AA18" s="212" t="str">
        <f t="shared" si="5"/>
        <v>23.2</v>
      </c>
      <c r="AB18" s="215"/>
      <c r="AC18" s="179"/>
    </row>
    <row r="19" ht="12.0" customHeight="1">
      <c r="A19" s="210">
        <v>13.0</v>
      </c>
      <c r="B19" s="211" t="s">
        <v>23</v>
      </c>
      <c r="C19" s="211">
        <v>156.0</v>
      </c>
      <c r="D19" s="211">
        <v>99.0</v>
      </c>
      <c r="E19" s="211">
        <v>466.0</v>
      </c>
      <c r="F19" s="211">
        <v>285.61</v>
      </c>
      <c r="G19" s="212" t="str">
        <f t="shared" si="1"/>
        <v>34.7</v>
      </c>
      <c r="H19" s="211">
        <v>5.0</v>
      </c>
      <c r="I19" s="211">
        <v>11.86</v>
      </c>
      <c r="J19" s="211">
        <v>11.0</v>
      </c>
      <c r="K19" s="211">
        <v>25.36</v>
      </c>
      <c r="L19" s="212" t="str">
        <f t="shared" si="2"/>
        <v>46.8</v>
      </c>
      <c r="M19" s="211">
        <v>0.0</v>
      </c>
      <c r="N19" s="211">
        <v>0.0</v>
      </c>
      <c r="O19" s="211">
        <v>0.0</v>
      </c>
      <c r="P19" s="211">
        <v>0.0</v>
      </c>
      <c r="Q19" s="212" t="str">
        <f t="shared" si="3"/>
        <v>#DIV/0!</v>
      </c>
      <c r="R19" s="211">
        <v>0.0</v>
      </c>
      <c r="S19" s="211">
        <v>0.0</v>
      </c>
      <c r="T19" s="211">
        <v>0.0</v>
      </c>
      <c r="U19" s="211">
        <v>0.0</v>
      </c>
      <c r="V19" s="212" t="str">
        <f t="shared" si="4"/>
        <v>#DIV/0!</v>
      </c>
      <c r="W19" s="211">
        <v>11564.0</v>
      </c>
      <c r="X19" s="211">
        <v>1164.32</v>
      </c>
      <c r="Y19" s="211">
        <v>124282.0</v>
      </c>
      <c r="Z19" s="211">
        <v>38603.21</v>
      </c>
      <c r="AA19" s="212" t="str">
        <f t="shared" si="5"/>
        <v>3.0</v>
      </c>
      <c r="AB19" s="195"/>
      <c r="AC19" s="178"/>
    </row>
    <row r="20" ht="12.0" customHeight="1">
      <c r="A20" s="210">
        <v>14.0</v>
      </c>
      <c r="B20" s="211" t="s">
        <v>24</v>
      </c>
      <c r="C20" s="211">
        <v>0.0</v>
      </c>
      <c r="D20" s="211">
        <v>0.0</v>
      </c>
      <c r="E20" s="211">
        <v>0.0</v>
      </c>
      <c r="F20" s="211">
        <v>0.0</v>
      </c>
      <c r="G20" s="212" t="str">
        <f t="shared" si="1"/>
        <v>#DIV/0!</v>
      </c>
      <c r="H20" s="211">
        <v>0.0</v>
      </c>
      <c r="I20" s="211">
        <v>0.0</v>
      </c>
      <c r="J20" s="211">
        <v>0.0</v>
      </c>
      <c r="K20" s="211">
        <v>0.0</v>
      </c>
      <c r="L20" s="212" t="str">
        <f t="shared" si="2"/>
        <v>#DIV/0!</v>
      </c>
      <c r="M20" s="211">
        <v>0.0</v>
      </c>
      <c r="N20" s="211">
        <v>0.0</v>
      </c>
      <c r="O20" s="211">
        <v>0.0</v>
      </c>
      <c r="P20" s="211">
        <v>0.0</v>
      </c>
      <c r="Q20" s="212" t="str">
        <f t="shared" si="3"/>
        <v>#DIV/0!</v>
      </c>
      <c r="R20" s="211">
        <v>0.0</v>
      </c>
      <c r="S20" s="211">
        <v>0.0</v>
      </c>
      <c r="T20" s="211">
        <v>0.0</v>
      </c>
      <c r="U20" s="211">
        <v>0.0</v>
      </c>
      <c r="V20" s="212" t="str">
        <f t="shared" si="4"/>
        <v>#DIV/0!</v>
      </c>
      <c r="W20" s="211">
        <v>47591.0</v>
      </c>
      <c r="X20" s="211">
        <v>24132.41</v>
      </c>
      <c r="Y20" s="211">
        <v>597180.0</v>
      </c>
      <c r="Z20" s="211">
        <v>249971.0</v>
      </c>
      <c r="AA20" s="212" t="str">
        <f t="shared" si="5"/>
        <v>9.7</v>
      </c>
      <c r="AB20" s="195"/>
      <c r="AC20" s="178"/>
    </row>
    <row r="21" ht="12.0" customHeight="1">
      <c r="A21" s="210">
        <v>15.0</v>
      </c>
      <c r="B21" s="211" t="s">
        <v>25</v>
      </c>
      <c r="C21" s="211">
        <v>0.0</v>
      </c>
      <c r="D21" s="211">
        <v>0.0</v>
      </c>
      <c r="E21" s="211">
        <v>0.0</v>
      </c>
      <c r="F21" s="211">
        <v>0.0</v>
      </c>
      <c r="G21" s="212" t="str">
        <f t="shared" si="1"/>
        <v>#DIV/0!</v>
      </c>
      <c r="H21" s="211">
        <v>0.0</v>
      </c>
      <c r="I21" s="211">
        <v>0.0</v>
      </c>
      <c r="J21" s="211">
        <v>0.0</v>
      </c>
      <c r="K21" s="211">
        <v>0.0</v>
      </c>
      <c r="L21" s="212" t="str">
        <f t="shared" si="2"/>
        <v>#DIV/0!</v>
      </c>
      <c r="M21" s="211">
        <v>0.0</v>
      </c>
      <c r="N21" s="211">
        <v>0.0</v>
      </c>
      <c r="O21" s="211">
        <v>0.0</v>
      </c>
      <c r="P21" s="211">
        <v>0.0</v>
      </c>
      <c r="Q21" s="212" t="str">
        <f t="shared" si="3"/>
        <v>#DIV/0!</v>
      </c>
      <c r="R21" s="211">
        <v>0.0</v>
      </c>
      <c r="S21" s="211">
        <v>0.0</v>
      </c>
      <c r="T21" s="211">
        <v>0.0</v>
      </c>
      <c r="U21" s="211">
        <v>0.0</v>
      </c>
      <c r="V21" s="212" t="str">
        <f t="shared" si="4"/>
        <v>#DIV/0!</v>
      </c>
      <c r="W21" s="211">
        <v>0.0</v>
      </c>
      <c r="X21" s="211">
        <v>0.0</v>
      </c>
      <c r="Y21" s="211">
        <v>0.0</v>
      </c>
      <c r="Z21" s="211">
        <v>0.0</v>
      </c>
      <c r="AA21" s="212" t="str">
        <f t="shared" si="5"/>
        <v>#DIV/0!</v>
      </c>
      <c r="AB21" s="195"/>
      <c r="AC21" s="178"/>
    </row>
    <row r="22" ht="12.0" customHeight="1">
      <c r="A22" s="210">
        <v>16.0</v>
      </c>
      <c r="B22" s="211" t="s">
        <v>26</v>
      </c>
      <c r="C22" s="211">
        <v>0.0</v>
      </c>
      <c r="D22" s="211">
        <v>0.0</v>
      </c>
      <c r="E22" s="211">
        <v>0.0</v>
      </c>
      <c r="F22" s="211">
        <v>0.0</v>
      </c>
      <c r="G22" s="212" t="str">
        <f t="shared" si="1"/>
        <v>#DIV/0!</v>
      </c>
      <c r="H22" s="211">
        <v>0.0</v>
      </c>
      <c r="I22" s="211">
        <v>0.0</v>
      </c>
      <c r="J22" s="211">
        <v>0.0</v>
      </c>
      <c r="K22" s="211">
        <v>0.0</v>
      </c>
      <c r="L22" s="212" t="str">
        <f t="shared" si="2"/>
        <v>#DIV/0!</v>
      </c>
      <c r="M22" s="211">
        <v>0.0</v>
      </c>
      <c r="N22" s="211">
        <v>0.0</v>
      </c>
      <c r="O22" s="211">
        <v>0.0</v>
      </c>
      <c r="P22" s="211">
        <v>0.0</v>
      </c>
      <c r="Q22" s="212" t="str">
        <f t="shared" si="3"/>
        <v>#DIV/0!</v>
      </c>
      <c r="R22" s="211">
        <v>0.0</v>
      </c>
      <c r="S22" s="211">
        <v>0.0</v>
      </c>
      <c r="T22" s="211">
        <v>0.0</v>
      </c>
      <c r="U22" s="211">
        <v>0.0</v>
      </c>
      <c r="V22" s="212" t="str">
        <f t="shared" si="4"/>
        <v>#DIV/0!</v>
      </c>
      <c r="W22" s="211">
        <v>0.0</v>
      </c>
      <c r="X22" s="211">
        <v>0.0</v>
      </c>
      <c r="Y22" s="211">
        <v>0.0</v>
      </c>
      <c r="Z22" s="211">
        <v>0.0</v>
      </c>
      <c r="AA22" s="212" t="str">
        <f t="shared" si="5"/>
        <v>#DIV/0!</v>
      </c>
      <c r="AB22" s="195"/>
      <c r="AC22" s="178"/>
    </row>
    <row r="23" ht="12.0" customHeight="1">
      <c r="A23" s="210">
        <v>17.0</v>
      </c>
      <c r="B23" s="211" t="s">
        <v>27</v>
      </c>
      <c r="C23" s="211">
        <v>0.0</v>
      </c>
      <c r="D23" s="211">
        <v>0.0</v>
      </c>
      <c r="E23" s="211">
        <v>0.0</v>
      </c>
      <c r="F23" s="211">
        <v>0.0</v>
      </c>
      <c r="G23" s="212" t="str">
        <f t="shared" si="1"/>
        <v>#DIV/0!</v>
      </c>
      <c r="H23" s="211">
        <v>0.0</v>
      </c>
      <c r="I23" s="211">
        <v>0.0</v>
      </c>
      <c r="J23" s="211">
        <v>0.0</v>
      </c>
      <c r="K23" s="211">
        <v>0.0</v>
      </c>
      <c r="L23" s="212" t="str">
        <f t="shared" si="2"/>
        <v>#DIV/0!</v>
      </c>
      <c r="M23" s="211">
        <v>0.0</v>
      </c>
      <c r="N23" s="211">
        <v>0.0</v>
      </c>
      <c r="O23" s="211">
        <v>0.0</v>
      </c>
      <c r="P23" s="211">
        <v>0.0</v>
      </c>
      <c r="Q23" s="212" t="str">
        <f t="shared" si="3"/>
        <v>#DIV/0!</v>
      </c>
      <c r="R23" s="211">
        <v>0.0</v>
      </c>
      <c r="S23" s="211">
        <v>0.0</v>
      </c>
      <c r="T23" s="211">
        <v>0.0</v>
      </c>
      <c r="U23" s="211">
        <v>0.0</v>
      </c>
      <c r="V23" s="212" t="str">
        <f t="shared" si="4"/>
        <v>#DIV/0!</v>
      </c>
      <c r="W23" s="211">
        <v>0.0</v>
      </c>
      <c r="X23" s="211">
        <v>0.0</v>
      </c>
      <c r="Y23" s="211">
        <v>0.0</v>
      </c>
      <c r="Z23" s="211">
        <v>0.0</v>
      </c>
      <c r="AA23" s="212" t="str">
        <f t="shared" si="5"/>
        <v>#DIV/0!</v>
      </c>
      <c r="AB23" s="195"/>
      <c r="AC23" s="178"/>
    </row>
    <row r="24" ht="12.0" customHeight="1">
      <c r="A24" s="210">
        <v>18.0</v>
      </c>
      <c r="B24" s="211" t="s">
        <v>28</v>
      </c>
      <c r="C24" s="211">
        <v>0.0</v>
      </c>
      <c r="D24" s="211">
        <v>0.0</v>
      </c>
      <c r="E24" s="211">
        <v>0.0</v>
      </c>
      <c r="F24" s="211">
        <v>0.0</v>
      </c>
      <c r="G24" s="212" t="str">
        <f t="shared" si="1"/>
        <v>#DIV/0!</v>
      </c>
      <c r="H24" s="211">
        <v>0.0</v>
      </c>
      <c r="I24" s="211">
        <v>0.0</v>
      </c>
      <c r="J24" s="211">
        <v>0.0</v>
      </c>
      <c r="K24" s="211">
        <v>0.0</v>
      </c>
      <c r="L24" s="212" t="str">
        <f t="shared" si="2"/>
        <v>#DIV/0!</v>
      </c>
      <c r="M24" s="211">
        <v>0.0</v>
      </c>
      <c r="N24" s="211">
        <v>0.0</v>
      </c>
      <c r="O24" s="211">
        <v>0.0</v>
      </c>
      <c r="P24" s="211">
        <v>0.0</v>
      </c>
      <c r="Q24" s="212" t="str">
        <f t="shared" si="3"/>
        <v>#DIV/0!</v>
      </c>
      <c r="R24" s="211">
        <v>0.0</v>
      </c>
      <c r="S24" s="211">
        <v>0.0</v>
      </c>
      <c r="T24" s="211">
        <v>0.0</v>
      </c>
      <c r="U24" s="211">
        <v>0.0</v>
      </c>
      <c r="V24" s="212" t="str">
        <f t="shared" si="4"/>
        <v>#DIV/0!</v>
      </c>
      <c r="W24" s="211">
        <v>0.0</v>
      </c>
      <c r="X24" s="211">
        <v>0.0</v>
      </c>
      <c r="Y24" s="211">
        <v>0.0</v>
      </c>
      <c r="Z24" s="211">
        <v>0.0</v>
      </c>
      <c r="AA24" s="212" t="str">
        <f t="shared" si="5"/>
        <v>#DIV/0!</v>
      </c>
      <c r="AB24" s="195"/>
      <c r="AC24" s="178"/>
    </row>
    <row r="25" ht="12.0" customHeight="1">
      <c r="A25" s="210">
        <v>19.0</v>
      </c>
      <c r="B25" s="211" t="s">
        <v>29</v>
      </c>
      <c r="C25" s="211">
        <v>0.0</v>
      </c>
      <c r="D25" s="211">
        <v>0.0</v>
      </c>
      <c r="E25" s="211">
        <v>0.0</v>
      </c>
      <c r="F25" s="211">
        <v>0.0</v>
      </c>
      <c r="G25" s="212" t="str">
        <f t="shared" si="1"/>
        <v>#DIV/0!</v>
      </c>
      <c r="H25" s="211">
        <v>0.0</v>
      </c>
      <c r="I25" s="211">
        <v>0.0</v>
      </c>
      <c r="J25" s="211">
        <v>0.0</v>
      </c>
      <c r="K25" s="211">
        <v>0.0</v>
      </c>
      <c r="L25" s="212" t="str">
        <f t="shared" si="2"/>
        <v>#DIV/0!</v>
      </c>
      <c r="M25" s="211">
        <v>0.0</v>
      </c>
      <c r="N25" s="211">
        <v>0.0</v>
      </c>
      <c r="O25" s="211">
        <v>0.0</v>
      </c>
      <c r="P25" s="211">
        <v>0.0</v>
      </c>
      <c r="Q25" s="212" t="str">
        <f t="shared" si="3"/>
        <v>#DIV/0!</v>
      </c>
      <c r="R25" s="211">
        <v>0.0</v>
      </c>
      <c r="S25" s="211">
        <v>0.0</v>
      </c>
      <c r="T25" s="211">
        <v>0.0</v>
      </c>
      <c r="U25" s="211">
        <v>0.0</v>
      </c>
      <c r="V25" s="212" t="str">
        <f t="shared" si="4"/>
        <v>#DIV/0!</v>
      </c>
      <c r="W25" s="211">
        <v>27.0</v>
      </c>
      <c r="X25" s="211">
        <v>28.68</v>
      </c>
      <c r="Y25" s="211">
        <v>107.0</v>
      </c>
      <c r="Z25" s="211">
        <v>158.81</v>
      </c>
      <c r="AA25" s="212" t="str">
        <f t="shared" si="5"/>
        <v>18.1</v>
      </c>
      <c r="AB25" s="195"/>
      <c r="AC25" s="178"/>
    </row>
    <row r="26" ht="12.0" customHeight="1">
      <c r="A26" s="210">
        <v>20.0</v>
      </c>
      <c r="B26" s="211" t="s">
        <v>30</v>
      </c>
      <c r="C26" s="211">
        <v>0.0</v>
      </c>
      <c r="D26" s="211">
        <v>0.0</v>
      </c>
      <c r="E26" s="211">
        <v>0.0</v>
      </c>
      <c r="F26" s="211">
        <v>0.0</v>
      </c>
      <c r="G26" s="212" t="str">
        <f t="shared" si="1"/>
        <v>#DIV/0!</v>
      </c>
      <c r="H26" s="211">
        <v>0.0</v>
      </c>
      <c r="I26" s="211">
        <v>0.0</v>
      </c>
      <c r="J26" s="211">
        <v>5.0</v>
      </c>
      <c r="K26" s="211">
        <v>16.81</v>
      </c>
      <c r="L26" s="212" t="str">
        <f t="shared" si="2"/>
        <v>0.0</v>
      </c>
      <c r="M26" s="211">
        <v>0.0</v>
      </c>
      <c r="N26" s="211">
        <v>0.0</v>
      </c>
      <c r="O26" s="211">
        <v>0.0</v>
      </c>
      <c r="P26" s="211">
        <v>0.0</v>
      </c>
      <c r="Q26" s="212" t="str">
        <f t="shared" si="3"/>
        <v>#DIV/0!</v>
      </c>
      <c r="R26" s="211">
        <v>477.0</v>
      </c>
      <c r="S26" s="211">
        <v>105.54</v>
      </c>
      <c r="T26" s="211">
        <v>21156.0</v>
      </c>
      <c r="U26" s="211">
        <v>32424.35</v>
      </c>
      <c r="V26" s="212" t="str">
        <f t="shared" si="4"/>
        <v>0.3</v>
      </c>
      <c r="W26" s="211">
        <v>38347.0</v>
      </c>
      <c r="X26" s="211">
        <v>7768.18</v>
      </c>
      <c r="Y26" s="211">
        <v>162908.0</v>
      </c>
      <c r="Z26" s="211">
        <v>64233.91</v>
      </c>
      <c r="AA26" s="212" t="str">
        <f t="shared" si="5"/>
        <v>12.1</v>
      </c>
      <c r="AB26" s="195"/>
      <c r="AC26" s="178"/>
    </row>
    <row r="27" ht="12.0" customHeight="1">
      <c r="A27" s="210">
        <v>21.0</v>
      </c>
      <c r="B27" s="211" t="s">
        <v>31</v>
      </c>
      <c r="C27" s="211">
        <v>0.0</v>
      </c>
      <c r="D27" s="211">
        <v>0.0</v>
      </c>
      <c r="E27" s="211">
        <v>0.0</v>
      </c>
      <c r="F27" s="211">
        <v>0.0</v>
      </c>
      <c r="G27" s="212" t="str">
        <f t="shared" si="1"/>
        <v>#DIV/0!</v>
      </c>
      <c r="H27" s="211">
        <v>0.0</v>
      </c>
      <c r="I27" s="211">
        <v>0.0</v>
      </c>
      <c r="J27" s="211">
        <v>0.0</v>
      </c>
      <c r="K27" s="211">
        <v>0.0</v>
      </c>
      <c r="L27" s="212" t="str">
        <f t="shared" si="2"/>
        <v>#DIV/0!</v>
      </c>
      <c r="M27" s="211">
        <v>0.0</v>
      </c>
      <c r="N27" s="211">
        <v>0.0</v>
      </c>
      <c r="O27" s="211">
        <v>0.0</v>
      </c>
      <c r="P27" s="211">
        <v>0.0</v>
      </c>
      <c r="Q27" s="212" t="str">
        <f t="shared" si="3"/>
        <v>#DIV/0!</v>
      </c>
      <c r="R27" s="211">
        <v>362.0</v>
      </c>
      <c r="S27" s="211">
        <v>14.0</v>
      </c>
      <c r="T27" s="211">
        <v>3291.0</v>
      </c>
      <c r="U27" s="211">
        <v>4083.0</v>
      </c>
      <c r="V27" s="212" t="str">
        <f t="shared" si="4"/>
        <v>0.3</v>
      </c>
      <c r="W27" s="211">
        <v>574.0</v>
      </c>
      <c r="X27" s="211">
        <v>303.0</v>
      </c>
      <c r="Y27" s="211">
        <v>24108.0</v>
      </c>
      <c r="Z27" s="211">
        <v>75368.0</v>
      </c>
      <c r="AA27" s="212" t="str">
        <f t="shared" si="5"/>
        <v>0.4</v>
      </c>
      <c r="AB27" s="195"/>
      <c r="AC27" s="178"/>
    </row>
    <row r="28" ht="12.0" customHeight="1">
      <c r="A28" s="210">
        <v>22.0</v>
      </c>
      <c r="B28" s="211" t="s">
        <v>32</v>
      </c>
      <c r="C28" s="211">
        <v>0.0</v>
      </c>
      <c r="D28" s="211">
        <v>0.0</v>
      </c>
      <c r="E28" s="211">
        <v>0.0</v>
      </c>
      <c r="F28" s="211">
        <v>0.0</v>
      </c>
      <c r="G28" s="212" t="str">
        <f t="shared" si="1"/>
        <v>#DIV/0!</v>
      </c>
      <c r="H28" s="211">
        <v>44.0</v>
      </c>
      <c r="I28" s="211">
        <v>117.45</v>
      </c>
      <c r="J28" s="211">
        <v>244.0</v>
      </c>
      <c r="K28" s="211">
        <v>1524.47</v>
      </c>
      <c r="L28" s="212" t="str">
        <f t="shared" si="2"/>
        <v>7.7</v>
      </c>
      <c r="M28" s="211">
        <v>0.0</v>
      </c>
      <c r="N28" s="211">
        <v>0.0</v>
      </c>
      <c r="O28" s="211">
        <v>0.0</v>
      </c>
      <c r="P28" s="211">
        <v>0.0</v>
      </c>
      <c r="Q28" s="212" t="str">
        <f t="shared" si="3"/>
        <v>#DIV/0!</v>
      </c>
      <c r="R28" s="211">
        <v>314.0</v>
      </c>
      <c r="S28" s="211">
        <v>180.67</v>
      </c>
      <c r="T28" s="211">
        <v>2275.0</v>
      </c>
      <c r="U28" s="211">
        <v>2897.23</v>
      </c>
      <c r="V28" s="212" t="str">
        <f t="shared" si="4"/>
        <v>6.2</v>
      </c>
      <c r="W28" s="211">
        <v>1584.0</v>
      </c>
      <c r="X28" s="211">
        <v>1904.03</v>
      </c>
      <c r="Y28" s="211">
        <v>11929.0</v>
      </c>
      <c r="Z28" s="211">
        <v>18082.37</v>
      </c>
      <c r="AA28" s="212" t="str">
        <f t="shared" si="5"/>
        <v>10.5</v>
      </c>
      <c r="AB28" s="195"/>
      <c r="AC28" s="178"/>
    </row>
    <row r="29" ht="12.0" customHeight="1">
      <c r="A29" s="210">
        <v>23.0</v>
      </c>
      <c r="B29" s="211" t="s">
        <v>33</v>
      </c>
      <c r="C29" s="211">
        <v>0.0</v>
      </c>
      <c r="D29" s="211">
        <v>0.0</v>
      </c>
      <c r="E29" s="211">
        <v>0.0</v>
      </c>
      <c r="F29" s="211">
        <v>0.0</v>
      </c>
      <c r="G29" s="212" t="str">
        <f t="shared" si="1"/>
        <v>#DIV/0!</v>
      </c>
      <c r="H29" s="211">
        <v>0.0</v>
      </c>
      <c r="I29" s="211">
        <v>0.0</v>
      </c>
      <c r="J29" s="211">
        <v>0.0</v>
      </c>
      <c r="K29" s="211">
        <v>0.0</v>
      </c>
      <c r="L29" s="212" t="str">
        <f t="shared" si="2"/>
        <v>#DIV/0!</v>
      </c>
      <c r="M29" s="211">
        <v>0.0</v>
      </c>
      <c r="N29" s="211">
        <v>0.0</v>
      </c>
      <c r="O29" s="211">
        <v>0.0</v>
      </c>
      <c r="P29" s="211">
        <v>0.0</v>
      </c>
      <c r="Q29" s="212" t="str">
        <f t="shared" si="3"/>
        <v>#DIV/0!</v>
      </c>
      <c r="R29" s="211">
        <v>0.0</v>
      </c>
      <c r="S29" s="211">
        <v>0.0</v>
      </c>
      <c r="T29" s="211">
        <v>0.0</v>
      </c>
      <c r="U29" s="211">
        <v>0.0</v>
      </c>
      <c r="V29" s="212" t="str">
        <f t="shared" si="4"/>
        <v>#DIV/0!</v>
      </c>
      <c r="W29" s="211">
        <v>223.0</v>
      </c>
      <c r="X29" s="211">
        <v>123.0</v>
      </c>
      <c r="Y29" s="211">
        <v>89130.0</v>
      </c>
      <c r="Z29" s="211">
        <v>75118.0</v>
      </c>
      <c r="AA29" s="212" t="str">
        <f t="shared" si="5"/>
        <v>0.2</v>
      </c>
      <c r="AB29" s="195"/>
      <c r="AC29" s="178"/>
    </row>
    <row r="30" ht="12.0" customHeight="1">
      <c r="A30" s="210">
        <v>24.0</v>
      </c>
      <c r="B30" s="211" t="s">
        <v>34</v>
      </c>
      <c r="C30" s="211">
        <v>0.0</v>
      </c>
      <c r="D30" s="211">
        <v>0.0</v>
      </c>
      <c r="E30" s="211">
        <v>0.0</v>
      </c>
      <c r="F30" s="211">
        <v>0.0</v>
      </c>
      <c r="G30" s="212" t="str">
        <f t="shared" si="1"/>
        <v>#DIV/0!</v>
      </c>
      <c r="H30" s="211">
        <v>0.0</v>
      </c>
      <c r="I30" s="211">
        <v>0.0</v>
      </c>
      <c r="J30" s="211">
        <v>0.0</v>
      </c>
      <c r="K30" s="211">
        <v>0.0</v>
      </c>
      <c r="L30" s="212" t="str">
        <f t="shared" si="2"/>
        <v>#DIV/0!</v>
      </c>
      <c r="M30" s="211">
        <v>0.0</v>
      </c>
      <c r="N30" s="211">
        <v>0.0</v>
      </c>
      <c r="O30" s="211">
        <v>0.0</v>
      </c>
      <c r="P30" s="211">
        <v>0.0</v>
      </c>
      <c r="Q30" s="212" t="str">
        <f t="shared" si="3"/>
        <v>#DIV/0!</v>
      </c>
      <c r="R30" s="211">
        <v>0.0</v>
      </c>
      <c r="S30" s="211">
        <v>0.0</v>
      </c>
      <c r="T30" s="211">
        <v>0.0</v>
      </c>
      <c r="U30" s="211">
        <v>0.0</v>
      </c>
      <c r="V30" s="212" t="str">
        <f t="shared" si="4"/>
        <v>#DIV/0!</v>
      </c>
      <c r="W30" s="211">
        <v>0.0</v>
      </c>
      <c r="X30" s="211">
        <v>0.0</v>
      </c>
      <c r="Y30" s="211">
        <v>0.0</v>
      </c>
      <c r="Z30" s="211">
        <v>0.0</v>
      </c>
      <c r="AA30" s="212" t="str">
        <f t="shared" si="5"/>
        <v>#DIV/0!</v>
      </c>
      <c r="AB30" s="195"/>
      <c r="AC30" s="178"/>
    </row>
    <row r="31" ht="12.0" customHeight="1">
      <c r="A31" s="210">
        <v>25.0</v>
      </c>
      <c r="B31" s="211" t="s">
        <v>35</v>
      </c>
      <c r="C31" s="211">
        <v>0.0</v>
      </c>
      <c r="D31" s="211">
        <v>0.0</v>
      </c>
      <c r="E31" s="211">
        <v>0.0</v>
      </c>
      <c r="F31" s="211">
        <v>0.0</v>
      </c>
      <c r="G31" s="212" t="str">
        <f t="shared" si="1"/>
        <v>#DIV/0!</v>
      </c>
      <c r="H31" s="211">
        <v>0.0</v>
      </c>
      <c r="I31" s="211">
        <v>0.0</v>
      </c>
      <c r="J31" s="211">
        <v>0.0</v>
      </c>
      <c r="K31" s="211">
        <v>0.0</v>
      </c>
      <c r="L31" s="212" t="str">
        <f t="shared" si="2"/>
        <v>#DIV/0!</v>
      </c>
      <c r="M31" s="211">
        <v>0.0</v>
      </c>
      <c r="N31" s="211">
        <v>0.0</v>
      </c>
      <c r="O31" s="211">
        <v>0.0</v>
      </c>
      <c r="P31" s="211">
        <v>0.0</v>
      </c>
      <c r="Q31" s="212" t="str">
        <f t="shared" si="3"/>
        <v>#DIV/0!</v>
      </c>
      <c r="R31" s="211">
        <v>1.0</v>
      </c>
      <c r="S31" s="211">
        <v>32.66</v>
      </c>
      <c r="T31" s="211">
        <v>1.0</v>
      </c>
      <c r="U31" s="211">
        <v>32.66</v>
      </c>
      <c r="V31" s="212" t="str">
        <f t="shared" si="4"/>
        <v>100.0</v>
      </c>
      <c r="W31" s="211">
        <v>0.0</v>
      </c>
      <c r="X31" s="211">
        <v>0.0</v>
      </c>
      <c r="Y31" s="211">
        <v>0.0</v>
      </c>
      <c r="Z31" s="211">
        <v>0.0</v>
      </c>
      <c r="AA31" s="212" t="str">
        <f t="shared" si="5"/>
        <v>#DIV/0!</v>
      </c>
      <c r="AB31" s="195"/>
      <c r="AC31" s="178"/>
    </row>
    <row r="32" ht="12.0" customHeight="1">
      <c r="A32" s="210">
        <v>26.0</v>
      </c>
      <c r="B32" s="211" t="s">
        <v>36</v>
      </c>
      <c r="C32" s="211">
        <v>0.0</v>
      </c>
      <c r="D32" s="211">
        <v>0.0</v>
      </c>
      <c r="E32" s="211">
        <v>0.0</v>
      </c>
      <c r="F32" s="211">
        <v>0.0</v>
      </c>
      <c r="G32" s="212" t="str">
        <f t="shared" si="1"/>
        <v>#DIV/0!</v>
      </c>
      <c r="H32" s="211">
        <v>0.0</v>
      </c>
      <c r="I32" s="211">
        <v>0.0</v>
      </c>
      <c r="J32" s="211">
        <v>0.0</v>
      </c>
      <c r="K32" s="211">
        <v>0.0</v>
      </c>
      <c r="L32" s="212" t="str">
        <f t="shared" si="2"/>
        <v>#DIV/0!</v>
      </c>
      <c r="M32" s="211">
        <v>0.0</v>
      </c>
      <c r="N32" s="211">
        <v>0.0</v>
      </c>
      <c r="O32" s="211">
        <v>0.0</v>
      </c>
      <c r="P32" s="211">
        <v>0.0</v>
      </c>
      <c r="Q32" s="212" t="str">
        <f t="shared" si="3"/>
        <v>#DIV/0!</v>
      </c>
      <c r="R32" s="211">
        <v>0.0</v>
      </c>
      <c r="S32" s="211">
        <v>0.0</v>
      </c>
      <c r="T32" s="211">
        <v>0.0</v>
      </c>
      <c r="U32" s="211">
        <v>0.0</v>
      </c>
      <c r="V32" s="212" t="str">
        <f t="shared" si="4"/>
        <v>#DIV/0!</v>
      </c>
      <c r="W32" s="211">
        <v>62.0</v>
      </c>
      <c r="X32" s="211">
        <v>127.73</v>
      </c>
      <c r="Y32" s="211">
        <v>175.0</v>
      </c>
      <c r="Z32" s="211">
        <v>384.63</v>
      </c>
      <c r="AA32" s="212" t="str">
        <f t="shared" si="5"/>
        <v>33.2</v>
      </c>
      <c r="AB32" s="195"/>
      <c r="AC32" s="178"/>
    </row>
    <row r="33" ht="12.0" customHeight="1">
      <c r="A33" s="210">
        <v>27.0</v>
      </c>
      <c r="B33" s="211" t="s">
        <v>37</v>
      </c>
      <c r="C33" s="211">
        <v>0.0</v>
      </c>
      <c r="D33" s="211">
        <v>0.0</v>
      </c>
      <c r="E33" s="211">
        <v>0.0</v>
      </c>
      <c r="F33" s="211">
        <v>0.0</v>
      </c>
      <c r="G33" s="212" t="str">
        <f t="shared" si="1"/>
        <v>#DIV/0!</v>
      </c>
      <c r="H33" s="211">
        <v>0.0</v>
      </c>
      <c r="I33" s="211">
        <v>0.0</v>
      </c>
      <c r="J33" s="211">
        <v>0.0</v>
      </c>
      <c r="K33" s="211">
        <v>0.0</v>
      </c>
      <c r="L33" s="212" t="str">
        <f t="shared" si="2"/>
        <v>#DIV/0!</v>
      </c>
      <c r="M33" s="211">
        <v>0.0</v>
      </c>
      <c r="N33" s="211">
        <v>0.0</v>
      </c>
      <c r="O33" s="211">
        <v>0.0</v>
      </c>
      <c r="P33" s="211">
        <v>0.0</v>
      </c>
      <c r="Q33" s="212" t="str">
        <f t="shared" si="3"/>
        <v>#DIV/0!</v>
      </c>
      <c r="R33" s="211">
        <v>0.0</v>
      </c>
      <c r="S33" s="211">
        <v>0.0</v>
      </c>
      <c r="T33" s="211">
        <v>0.0</v>
      </c>
      <c r="U33" s="211">
        <v>0.0</v>
      </c>
      <c r="V33" s="212" t="str">
        <f t="shared" si="4"/>
        <v>#DIV/0!</v>
      </c>
      <c r="W33" s="211">
        <v>0.0</v>
      </c>
      <c r="X33" s="211">
        <v>0.0</v>
      </c>
      <c r="Y33" s="211">
        <v>0.0</v>
      </c>
      <c r="Z33" s="211">
        <v>0.0</v>
      </c>
      <c r="AA33" s="212" t="str">
        <f t="shared" si="5"/>
        <v>#DIV/0!</v>
      </c>
      <c r="AB33" s="195"/>
      <c r="AC33" s="178"/>
    </row>
    <row r="34" ht="12.0" customHeight="1">
      <c r="A34" s="210">
        <v>28.0</v>
      </c>
      <c r="B34" s="211" t="s">
        <v>38</v>
      </c>
      <c r="C34" s="211">
        <v>0.0</v>
      </c>
      <c r="D34" s="211">
        <v>0.0</v>
      </c>
      <c r="E34" s="211">
        <v>0.0</v>
      </c>
      <c r="F34" s="211">
        <v>0.0</v>
      </c>
      <c r="G34" s="212" t="str">
        <f t="shared" si="1"/>
        <v>#DIV/0!</v>
      </c>
      <c r="H34" s="211">
        <v>0.0</v>
      </c>
      <c r="I34" s="211">
        <v>0.0</v>
      </c>
      <c r="J34" s="211">
        <v>0.0</v>
      </c>
      <c r="K34" s="211">
        <v>0.0</v>
      </c>
      <c r="L34" s="212" t="str">
        <f t="shared" si="2"/>
        <v>#DIV/0!</v>
      </c>
      <c r="M34" s="211">
        <v>0.0</v>
      </c>
      <c r="N34" s="211">
        <v>0.0</v>
      </c>
      <c r="O34" s="211">
        <v>0.0</v>
      </c>
      <c r="P34" s="211">
        <v>0.0</v>
      </c>
      <c r="Q34" s="212" t="str">
        <f t="shared" si="3"/>
        <v>#DIV/0!</v>
      </c>
      <c r="R34" s="211">
        <v>0.0</v>
      </c>
      <c r="S34" s="211">
        <v>0.0</v>
      </c>
      <c r="T34" s="211">
        <v>0.0</v>
      </c>
      <c r="U34" s="211">
        <v>0.0</v>
      </c>
      <c r="V34" s="212" t="str">
        <f t="shared" si="4"/>
        <v>#DIV/0!</v>
      </c>
      <c r="W34" s="211">
        <v>0.0</v>
      </c>
      <c r="X34" s="211">
        <v>0.0</v>
      </c>
      <c r="Y34" s="211">
        <v>0.0</v>
      </c>
      <c r="Z34" s="211">
        <v>0.0</v>
      </c>
      <c r="AA34" s="212" t="str">
        <f t="shared" si="5"/>
        <v>#DIV/0!</v>
      </c>
      <c r="AB34" s="195"/>
      <c r="AC34" s="178"/>
    </row>
    <row r="35" ht="12.0" customHeight="1">
      <c r="A35" s="210">
        <v>29.0</v>
      </c>
      <c r="B35" s="211" t="s">
        <v>39</v>
      </c>
      <c r="C35" s="211">
        <v>0.0</v>
      </c>
      <c r="D35" s="211">
        <v>0.0</v>
      </c>
      <c r="E35" s="211">
        <v>0.0</v>
      </c>
      <c r="F35" s="211">
        <v>0.0</v>
      </c>
      <c r="G35" s="212" t="str">
        <f t="shared" si="1"/>
        <v>#DIV/0!</v>
      </c>
      <c r="H35" s="211">
        <v>0.0</v>
      </c>
      <c r="I35" s="211">
        <v>0.0</v>
      </c>
      <c r="J35" s="211">
        <v>0.0</v>
      </c>
      <c r="K35" s="211">
        <v>0.0</v>
      </c>
      <c r="L35" s="212" t="str">
        <f t="shared" si="2"/>
        <v>#DIV/0!</v>
      </c>
      <c r="M35" s="211">
        <v>0.0</v>
      </c>
      <c r="N35" s="211">
        <v>0.0</v>
      </c>
      <c r="O35" s="211">
        <v>0.0</v>
      </c>
      <c r="P35" s="211">
        <v>0.0</v>
      </c>
      <c r="Q35" s="212" t="str">
        <f t="shared" si="3"/>
        <v>#DIV/0!</v>
      </c>
      <c r="R35" s="211">
        <v>0.0</v>
      </c>
      <c r="S35" s="211">
        <v>0.0</v>
      </c>
      <c r="T35" s="211">
        <v>0.0</v>
      </c>
      <c r="U35" s="211">
        <v>0.0</v>
      </c>
      <c r="V35" s="212" t="str">
        <f t="shared" si="4"/>
        <v>#DIV/0!</v>
      </c>
      <c r="W35" s="211">
        <v>0.0</v>
      </c>
      <c r="X35" s="211">
        <v>0.0</v>
      </c>
      <c r="Y35" s="211">
        <v>0.0</v>
      </c>
      <c r="Z35" s="211">
        <v>0.0</v>
      </c>
      <c r="AA35" s="212" t="str">
        <f t="shared" si="5"/>
        <v>#DIV/0!</v>
      </c>
      <c r="AB35" s="195"/>
      <c r="AC35" s="178"/>
    </row>
    <row r="36" ht="12.0" customHeight="1">
      <c r="A36" s="210">
        <v>30.0</v>
      </c>
      <c r="B36" s="211" t="s">
        <v>40</v>
      </c>
      <c r="C36" s="211">
        <v>0.0</v>
      </c>
      <c r="D36" s="211">
        <v>0.0</v>
      </c>
      <c r="E36" s="211">
        <v>0.0</v>
      </c>
      <c r="F36" s="211">
        <v>0.0</v>
      </c>
      <c r="G36" s="212" t="str">
        <f t="shared" si="1"/>
        <v>#DIV/0!</v>
      </c>
      <c r="H36" s="211">
        <v>0.0</v>
      </c>
      <c r="I36" s="211">
        <v>0.0</v>
      </c>
      <c r="J36" s="211">
        <v>0.0</v>
      </c>
      <c r="K36" s="211">
        <v>0.0</v>
      </c>
      <c r="L36" s="212" t="str">
        <f t="shared" si="2"/>
        <v>#DIV/0!</v>
      </c>
      <c r="M36" s="211">
        <v>0.0</v>
      </c>
      <c r="N36" s="211">
        <v>0.0</v>
      </c>
      <c r="O36" s="211">
        <v>0.0</v>
      </c>
      <c r="P36" s="211">
        <v>0.0</v>
      </c>
      <c r="Q36" s="212" t="str">
        <f t="shared" si="3"/>
        <v>#DIV/0!</v>
      </c>
      <c r="R36" s="211">
        <v>0.0</v>
      </c>
      <c r="S36" s="211">
        <v>0.0</v>
      </c>
      <c r="T36" s="211">
        <v>0.0</v>
      </c>
      <c r="U36" s="211">
        <v>0.0</v>
      </c>
      <c r="V36" s="212" t="str">
        <f t="shared" si="4"/>
        <v>#DIV/0!</v>
      </c>
      <c r="W36" s="211">
        <v>0.0</v>
      </c>
      <c r="X36" s="211">
        <v>0.0</v>
      </c>
      <c r="Y36" s="211">
        <v>0.0</v>
      </c>
      <c r="Z36" s="211">
        <v>0.0</v>
      </c>
      <c r="AA36" s="212" t="str">
        <f t="shared" si="5"/>
        <v>#DIV/0!</v>
      </c>
      <c r="AB36" s="195"/>
      <c r="AC36" s="178"/>
    </row>
    <row r="37" ht="12.0" customHeight="1">
      <c r="A37" s="210">
        <v>31.0</v>
      </c>
      <c r="B37" s="211" t="s">
        <v>73</v>
      </c>
      <c r="C37" s="211">
        <v>0.0</v>
      </c>
      <c r="D37" s="211">
        <v>0.0</v>
      </c>
      <c r="E37" s="211">
        <v>0.0</v>
      </c>
      <c r="F37" s="211">
        <v>0.0</v>
      </c>
      <c r="G37" s="212" t="str">
        <f t="shared" si="1"/>
        <v>#DIV/0!</v>
      </c>
      <c r="H37" s="211">
        <v>0.0</v>
      </c>
      <c r="I37" s="211">
        <v>0.0</v>
      </c>
      <c r="J37" s="211">
        <v>0.0</v>
      </c>
      <c r="K37" s="211">
        <v>0.0</v>
      </c>
      <c r="L37" s="212" t="str">
        <f t="shared" si="2"/>
        <v>#DIV/0!</v>
      </c>
      <c r="M37" s="211">
        <v>0.0</v>
      </c>
      <c r="N37" s="211">
        <v>0.0</v>
      </c>
      <c r="O37" s="211">
        <v>0.0</v>
      </c>
      <c r="P37" s="211">
        <v>0.0</v>
      </c>
      <c r="Q37" s="212" t="str">
        <f t="shared" si="3"/>
        <v>#DIV/0!</v>
      </c>
      <c r="R37" s="211">
        <v>0.0</v>
      </c>
      <c r="S37" s="211">
        <v>0.0</v>
      </c>
      <c r="T37" s="211">
        <v>0.0</v>
      </c>
      <c r="U37" s="211">
        <v>0.0</v>
      </c>
      <c r="V37" s="212" t="str">
        <f t="shared" si="4"/>
        <v>#DIV/0!</v>
      </c>
      <c r="W37" s="211">
        <v>0.0</v>
      </c>
      <c r="X37" s="211">
        <v>0.0</v>
      </c>
      <c r="Y37" s="211">
        <v>0.0</v>
      </c>
      <c r="Z37" s="211">
        <v>0.0</v>
      </c>
      <c r="AA37" s="212" t="str">
        <f t="shared" si="5"/>
        <v>#DIV/0!</v>
      </c>
      <c r="AB37" s="195"/>
      <c r="AC37" s="178"/>
    </row>
    <row r="38" ht="12.0" customHeight="1">
      <c r="A38" s="210">
        <v>32.0</v>
      </c>
      <c r="B38" s="211" t="s">
        <v>74</v>
      </c>
      <c r="C38" s="211">
        <v>0.0</v>
      </c>
      <c r="D38" s="211">
        <v>0.0</v>
      </c>
      <c r="E38" s="211">
        <v>0.0</v>
      </c>
      <c r="F38" s="211">
        <v>0.0</v>
      </c>
      <c r="G38" s="212" t="str">
        <f t="shared" si="1"/>
        <v>#DIV/0!</v>
      </c>
      <c r="H38" s="211">
        <v>0.0</v>
      </c>
      <c r="I38" s="211">
        <v>0.0</v>
      </c>
      <c r="J38" s="211">
        <v>0.0</v>
      </c>
      <c r="K38" s="211">
        <v>0.0</v>
      </c>
      <c r="L38" s="212" t="str">
        <f t="shared" si="2"/>
        <v>#DIV/0!</v>
      </c>
      <c r="M38" s="211">
        <v>0.0</v>
      </c>
      <c r="N38" s="211">
        <v>0.0</v>
      </c>
      <c r="O38" s="211">
        <v>0.0</v>
      </c>
      <c r="P38" s="211">
        <v>0.0</v>
      </c>
      <c r="Q38" s="212" t="str">
        <f t="shared" si="3"/>
        <v>#DIV/0!</v>
      </c>
      <c r="R38" s="211">
        <v>0.0</v>
      </c>
      <c r="S38" s="211">
        <v>0.0</v>
      </c>
      <c r="T38" s="211">
        <v>0.0</v>
      </c>
      <c r="U38" s="211">
        <v>0.0</v>
      </c>
      <c r="V38" s="212" t="str">
        <f t="shared" si="4"/>
        <v>#DIV/0!</v>
      </c>
      <c r="W38" s="211">
        <v>0.0</v>
      </c>
      <c r="X38" s="211">
        <v>0.0</v>
      </c>
      <c r="Y38" s="211">
        <v>0.0</v>
      </c>
      <c r="Z38" s="211">
        <v>0.0</v>
      </c>
      <c r="AA38" s="212" t="str">
        <f t="shared" si="5"/>
        <v>#DIV/0!</v>
      </c>
      <c r="AB38" s="195"/>
      <c r="AC38" s="178"/>
    </row>
    <row r="39" ht="12.0" customHeight="1">
      <c r="A39" s="210">
        <v>33.0</v>
      </c>
      <c r="B39" s="211" t="s">
        <v>42</v>
      </c>
      <c r="C39" s="211">
        <v>0.0</v>
      </c>
      <c r="D39" s="211">
        <v>0.0</v>
      </c>
      <c r="E39" s="211">
        <v>0.0</v>
      </c>
      <c r="F39" s="211">
        <v>0.0</v>
      </c>
      <c r="G39" s="212" t="str">
        <f t="shared" si="1"/>
        <v>#DIV/0!</v>
      </c>
      <c r="H39" s="211">
        <v>0.0</v>
      </c>
      <c r="I39" s="211">
        <v>0.0</v>
      </c>
      <c r="J39" s="211">
        <v>0.0</v>
      </c>
      <c r="K39" s="211">
        <v>0.0</v>
      </c>
      <c r="L39" s="212" t="str">
        <f t="shared" si="2"/>
        <v>#DIV/0!</v>
      </c>
      <c r="M39" s="211">
        <v>0.0</v>
      </c>
      <c r="N39" s="211">
        <v>0.0</v>
      </c>
      <c r="O39" s="211">
        <v>0.0</v>
      </c>
      <c r="P39" s="211">
        <v>0.0</v>
      </c>
      <c r="Q39" s="212" t="str">
        <f t="shared" si="3"/>
        <v>#DIV/0!</v>
      </c>
      <c r="R39" s="211">
        <v>0.0</v>
      </c>
      <c r="S39" s="211">
        <v>0.0</v>
      </c>
      <c r="T39" s="211">
        <v>0.0</v>
      </c>
      <c r="U39" s="211">
        <v>0.0</v>
      </c>
      <c r="V39" s="212" t="str">
        <f t="shared" si="4"/>
        <v>#DIV/0!</v>
      </c>
      <c r="W39" s="211">
        <v>0.0</v>
      </c>
      <c r="X39" s="211">
        <v>0.0</v>
      </c>
      <c r="Y39" s="211">
        <v>0.0</v>
      </c>
      <c r="Z39" s="211">
        <v>0.0</v>
      </c>
      <c r="AA39" s="212" t="str">
        <f t="shared" si="5"/>
        <v>#DIV/0!</v>
      </c>
      <c r="AB39" s="195"/>
      <c r="AC39" s="178"/>
    </row>
    <row r="40" ht="12.0" customHeight="1">
      <c r="A40" s="210">
        <v>34.0</v>
      </c>
      <c r="B40" s="211" t="s">
        <v>43</v>
      </c>
      <c r="C40" s="211">
        <v>0.0</v>
      </c>
      <c r="D40" s="211">
        <v>0.0</v>
      </c>
      <c r="E40" s="211">
        <v>0.0</v>
      </c>
      <c r="F40" s="211">
        <v>0.0</v>
      </c>
      <c r="G40" s="212" t="str">
        <f t="shared" si="1"/>
        <v>#DIV/0!</v>
      </c>
      <c r="H40" s="211">
        <v>0.0</v>
      </c>
      <c r="I40" s="211">
        <v>0.0</v>
      </c>
      <c r="J40" s="211">
        <v>0.0</v>
      </c>
      <c r="K40" s="211">
        <v>0.0</v>
      </c>
      <c r="L40" s="212" t="str">
        <f t="shared" si="2"/>
        <v>#DIV/0!</v>
      </c>
      <c r="M40" s="211">
        <v>0.0</v>
      </c>
      <c r="N40" s="211">
        <v>0.0</v>
      </c>
      <c r="O40" s="211">
        <v>0.0</v>
      </c>
      <c r="P40" s="211">
        <v>0.0</v>
      </c>
      <c r="Q40" s="212" t="str">
        <f t="shared" si="3"/>
        <v>#DIV/0!</v>
      </c>
      <c r="R40" s="211">
        <v>0.0</v>
      </c>
      <c r="S40" s="211">
        <v>0.0</v>
      </c>
      <c r="T40" s="211">
        <v>0.0</v>
      </c>
      <c r="U40" s="211">
        <v>0.0</v>
      </c>
      <c r="V40" s="212" t="str">
        <f t="shared" si="4"/>
        <v>#DIV/0!</v>
      </c>
      <c r="W40" s="211">
        <v>9326.0</v>
      </c>
      <c r="X40" s="211">
        <v>895.0</v>
      </c>
      <c r="Y40" s="211">
        <v>97249.0</v>
      </c>
      <c r="Z40" s="211">
        <v>20302.0</v>
      </c>
      <c r="AA40" s="212" t="str">
        <f t="shared" si="5"/>
        <v>4.4</v>
      </c>
      <c r="AB40" s="195"/>
      <c r="AC40" s="178"/>
    </row>
    <row r="41" ht="12.0" customHeight="1">
      <c r="A41" s="213"/>
      <c r="B41" s="214" t="s">
        <v>183</v>
      </c>
      <c r="C41" s="214" t="str">
        <f t="shared" ref="C41:F41" si="11">SUM(C19:C40)</f>
        <v>156</v>
      </c>
      <c r="D41" s="214" t="str">
        <f t="shared" si="11"/>
        <v>99</v>
      </c>
      <c r="E41" s="214" t="str">
        <f t="shared" si="11"/>
        <v>466</v>
      </c>
      <c r="F41" s="214" t="str">
        <f t="shared" si="11"/>
        <v>286</v>
      </c>
      <c r="G41" s="212" t="str">
        <f t="shared" si="1"/>
        <v>34.7</v>
      </c>
      <c r="H41" s="214" t="str">
        <f t="shared" ref="H41:K41" si="12">SUM(H19:H40)</f>
        <v>49</v>
      </c>
      <c r="I41" s="214" t="str">
        <f t="shared" si="12"/>
        <v>129</v>
      </c>
      <c r="J41" s="214" t="str">
        <f t="shared" si="12"/>
        <v>260</v>
      </c>
      <c r="K41" s="214" t="str">
        <f t="shared" si="12"/>
        <v>1567</v>
      </c>
      <c r="L41" s="212" t="str">
        <f t="shared" si="2"/>
        <v>8.3</v>
      </c>
      <c r="M41" s="214" t="str">
        <f t="shared" ref="M41:P41" si="13">SUM(M19:M40)</f>
        <v>0</v>
      </c>
      <c r="N41" s="214" t="str">
        <f t="shared" si="13"/>
        <v>0</v>
      </c>
      <c r="O41" s="214" t="str">
        <f t="shared" si="13"/>
        <v>0</v>
      </c>
      <c r="P41" s="214" t="str">
        <f t="shared" si="13"/>
        <v>0</v>
      </c>
      <c r="Q41" s="212" t="str">
        <f t="shared" si="3"/>
        <v>#DIV/0!</v>
      </c>
      <c r="R41" s="214" t="str">
        <f t="shared" ref="R41:S41" si="14">SUM(R19:R40)</f>
        <v>1154</v>
      </c>
      <c r="S41" s="214" t="str">
        <f t="shared" si="14"/>
        <v>333</v>
      </c>
      <c r="T41" s="214" t="str">
        <f>SHGs_19!E41</f>
        <v>4756</v>
      </c>
      <c r="U41" s="214" t="str">
        <f>SHGs_19!F41</f>
        <v>10348</v>
      </c>
      <c r="V41" s="212" t="str">
        <f t="shared" si="4"/>
        <v>3.2</v>
      </c>
      <c r="W41" s="214" t="str">
        <f t="shared" ref="W41:Z41" si="15">SUM(W19:W40)</f>
        <v>109298</v>
      </c>
      <c r="X41" s="214" t="str">
        <f t="shared" si="15"/>
        <v>36446</v>
      </c>
      <c r="Y41" s="214" t="str">
        <f t="shared" si="15"/>
        <v>1107068</v>
      </c>
      <c r="Z41" s="214" t="str">
        <f t="shared" si="15"/>
        <v>542222</v>
      </c>
      <c r="AA41" s="212" t="str">
        <f t="shared" si="5"/>
        <v>6.7</v>
      </c>
      <c r="AB41" s="215"/>
      <c r="AC41" s="179"/>
    </row>
    <row r="42" ht="12.0" customHeight="1">
      <c r="A42" s="213"/>
      <c r="B42" s="214" t="s">
        <v>45</v>
      </c>
      <c r="C42" s="214" t="str">
        <f t="shared" ref="C42:F42" si="16">C41+C18</f>
        <v>22567</v>
      </c>
      <c r="D42" s="214" t="str">
        <f t="shared" si="16"/>
        <v>37444</v>
      </c>
      <c r="E42" s="214" t="str">
        <f t="shared" si="16"/>
        <v>72342</v>
      </c>
      <c r="F42" s="214" t="str">
        <f t="shared" si="16"/>
        <v>517101</v>
      </c>
      <c r="G42" s="212" t="str">
        <f t="shared" si="1"/>
        <v>7.2</v>
      </c>
      <c r="H42" s="214" t="str">
        <f t="shared" ref="H42:K42" si="17">H41+H18</f>
        <v>5369</v>
      </c>
      <c r="I42" s="214" t="str">
        <f t="shared" si="17"/>
        <v>17192</v>
      </c>
      <c r="J42" s="214" t="str">
        <f t="shared" si="17"/>
        <v>27516</v>
      </c>
      <c r="K42" s="214" t="str">
        <f t="shared" si="17"/>
        <v>151144</v>
      </c>
      <c r="L42" s="212" t="str">
        <f t="shared" si="2"/>
        <v>11.4</v>
      </c>
      <c r="M42" s="214" t="str">
        <f t="shared" ref="M42:P42" si="18">M41+M18</f>
        <v>166331</v>
      </c>
      <c r="N42" s="214" t="str">
        <f t="shared" si="18"/>
        <v>109294</v>
      </c>
      <c r="O42" s="214" t="str">
        <f t="shared" si="18"/>
        <v>346229</v>
      </c>
      <c r="P42" s="214" t="str">
        <f t="shared" si="18"/>
        <v>216661</v>
      </c>
      <c r="Q42" s="212" t="str">
        <f t="shared" si="3"/>
        <v>50.4</v>
      </c>
      <c r="R42" s="214" t="str">
        <f t="shared" ref="R42:U42" si="19">R41+R18</f>
        <v>11989</v>
      </c>
      <c r="S42" s="214" t="str">
        <f t="shared" si="19"/>
        <v>9029</v>
      </c>
      <c r="T42" s="214" t="str">
        <f t="shared" si="19"/>
        <v>11385</v>
      </c>
      <c r="U42" s="214" t="str">
        <f t="shared" si="19"/>
        <v>21791</v>
      </c>
      <c r="V42" s="212" t="str">
        <f t="shared" si="4"/>
        <v>41.4</v>
      </c>
      <c r="W42" s="214" t="str">
        <f t="shared" ref="W42:Z42" si="20">W41+W18</f>
        <v>451416</v>
      </c>
      <c r="X42" s="214" t="str">
        <f t="shared" si="20"/>
        <v>269225</v>
      </c>
      <c r="Y42" s="214" t="str">
        <f t="shared" si="20"/>
        <v>2054410</v>
      </c>
      <c r="Z42" s="214" t="str">
        <f t="shared" si="20"/>
        <v>1547705</v>
      </c>
      <c r="AA42" s="212" t="str">
        <f t="shared" si="5"/>
        <v>17.4</v>
      </c>
      <c r="AB42" s="215"/>
      <c r="AC42" s="179"/>
    </row>
    <row r="43" ht="12.0" customHeight="1">
      <c r="A43" s="210">
        <v>35.0</v>
      </c>
      <c r="B43" s="211" t="s">
        <v>46</v>
      </c>
      <c r="C43" s="211">
        <v>3514.0</v>
      </c>
      <c r="D43" s="211">
        <v>1680.0</v>
      </c>
      <c r="E43" s="211">
        <v>10685.0</v>
      </c>
      <c r="F43" s="211">
        <v>5858.0</v>
      </c>
      <c r="G43" s="212" t="str">
        <f t="shared" si="1"/>
        <v>28.7</v>
      </c>
      <c r="H43" s="211">
        <v>38.0</v>
      </c>
      <c r="I43" s="211">
        <v>32.0</v>
      </c>
      <c r="J43" s="211">
        <v>830.0</v>
      </c>
      <c r="K43" s="211">
        <v>2782.0</v>
      </c>
      <c r="L43" s="212" t="str">
        <f t="shared" si="2"/>
        <v>1.2</v>
      </c>
      <c r="M43" s="211">
        <v>21926.0</v>
      </c>
      <c r="N43" s="211">
        <v>12899.0</v>
      </c>
      <c r="O43" s="211">
        <v>57562.0</v>
      </c>
      <c r="P43" s="211">
        <v>37179.0</v>
      </c>
      <c r="Q43" s="212" t="str">
        <f t="shared" si="3"/>
        <v>34.7</v>
      </c>
      <c r="R43" s="211">
        <v>1090.0</v>
      </c>
      <c r="S43" s="211">
        <v>598.0</v>
      </c>
      <c r="T43" s="211">
        <v>20287.0</v>
      </c>
      <c r="U43" s="211">
        <v>24596.0</v>
      </c>
      <c r="V43" s="212" t="str">
        <f t="shared" si="4"/>
        <v>2.4</v>
      </c>
      <c r="W43" s="211">
        <v>9143.0</v>
      </c>
      <c r="X43" s="211">
        <v>3130.0</v>
      </c>
      <c r="Y43" s="211">
        <v>35114.0</v>
      </c>
      <c r="Z43" s="211">
        <v>17168.0</v>
      </c>
      <c r="AA43" s="212" t="str">
        <f t="shared" si="5"/>
        <v>18.2</v>
      </c>
      <c r="AB43" s="195"/>
      <c r="AC43" s="178"/>
    </row>
    <row r="44" ht="12.0" customHeight="1">
      <c r="A44" s="210">
        <v>36.0</v>
      </c>
      <c r="B44" s="211" t="s">
        <v>47</v>
      </c>
      <c r="C44" s="211">
        <v>1773.0</v>
      </c>
      <c r="D44" s="211">
        <v>745.01</v>
      </c>
      <c r="E44" s="211">
        <v>8253.0</v>
      </c>
      <c r="F44" s="211">
        <v>8127.21</v>
      </c>
      <c r="G44" s="212" t="str">
        <f t="shared" si="1"/>
        <v>9.2</v>
      </c>
      <c r="H44" s="211">
        <v>251.0</v>
      </c>
      <c r="I44" s="211">
        <v>205.15</v>
      </c>
      <c r="J44" s="211">
        <v>3437.0</v>
      </c>
      <c r="K44" s="211">
        <v>15429.03</v>
      </c>
      <c r="L44" s="212" t="str">
        <f t="shared" si="2"/>
        <v>1.3</v>
      </c>
      <c r="M44" s="211">
        <v>98521.0</v>
      </c>
      <c r="N44" s="211">
        <v>32443.07</v>
      </c>
      <c r="O44" s="211">
        <v>194130.0</v>
      </c>
      <c r="P44" s="211">
        <v>66123.91</v>
      </c>
      <c r="Q44" s="212" t="str">
        <f t="shared" si="3"/>
        <v>49.1</v>
      </c>
      <c r="R44" s="211">
        <v>2890.0</v>
      </c>
      <c r="S44" s="211">
        <v>1113.83</v>
      </c>
      <c r="T44" s="211">
        <v>65230.0</v>
      </c>
      <c r="U44" s="211">
        <v>89658.34</v>
      </c>
      <c r="V44" s="212" t="str">
        <f t="shared" si="4"/>
        <v>1.2</v>
      </c>
      <c r="W44" s="211">
        <v>29985.0</v>
      </c>
      <c r="X44" s="211">
        <v>7192.46</v>
      </c>
      <c r="Y44" s="211">
        <v>154299.0</v>
      </c>
      <c r="Z44" s="211">
        <v>164539.47</v>
      </c>
      <c r="AA44" s="212" t="str">
        <f t="shared" si="5"/>
        <v>4.4</v>
      </c>
      <c r="AB44" s="195"/>
      <c r="AC44" s="178"/>
    </row>
    <row r="45" ht="12.0" customHeight="1">
      <c r="A45" s="213"/>
      <c r="B45" s="214" t="s">
        <v>48</v>
      </c>
      <c r="C45" s="214" t="str">
        <f t="shared" ref="C45:F45" si="21">SUM(C43:C44)</f>
        <v>5287</v>
      </c>
      <c r="D45" s="214" t="str">
        <f t="shared" si="21"/>
        <v>2425</v>
      </c>
      <c r="E45" s="214" t="str">
        <f t="shared" si="21"/>
        <v>18938</v>
      </c>
      <c r="F45" s="214" t="str">
        <f t="shared" si="21"/>
        <v>13985</v>
      </c>
      <c r="G45" s="212" t="str">
        <f t="shared" si="1"/>
        <v>17.3</v>
      </c>
      <c r="H45" s="214" t="str">
        <f t="shared" ref="H45:K45" si="22">SUM(H43:H44)</f>
        <v>289</v>
      </c>
      <c r="I45" s="214" t="str">
        <f t="shared" si="22"/>
        <v>237</v>
      </c>
      <c r="J45" s="214" t="str">
        <f t="shared" si="22"/>
        <v>4267</v>
      </c>
      <c r="K45" s="214" t="str">
        <f t="shared" si="22"/>
        <v>18211</v>
      </c>
      <c r="L45" s="212" t="str">
        <f t="shared" si="2"/>
        <v>1.3</v>
      </c>
      <c r="M45" s="214" t="str">
        <f t="shared" ref="M45:P45" si="23">SUM(M43:M44)</f>
        <v>120447</v>
      </c>
      <c r="N45" s="214" t="str">
        <f t="shared" si="23"/>
        <v>45342</v>
      </c>
      <c r="O45" s="214" t="str">
        <f t="shared" si="23"/>
        <v>251692</v>
      </c>
      <c r="P45" s="214" t="str">
        <f t="shared" si="23"/>
        <v>103303</v>
      </c>
      <c r="Q45" s="212" t="str">
        <f t="shared" si="3"/>
        <v>43.9</v>
      </c>
      <c r="R45" s="214" t="str">
        <f t="shared" ref="R45:U45" si="24">SUM(R43:R44)</f>
        <v>3980</v>
      </c>
      <c r="S45" s="214" t="str">
        <f t="shared" si="24"/>
        <v>1712</v>
      </c>
      <c r="T45" s="214" t="str">
        <f t="shared" si="24"/>
        <v>85517</v>
      </c>
      <c r="U45" s="214" t="str">
        <f t="shared" si="24"/>
        <v>114254</v>
      </c>
      <c r="V45" s="212" t="str">
        <f t="shared" si="4"/>
        <v>1.5</v>
      </c>
      <c r="W45" s="214" t="str">
        <f t="shared" ref="W45:Z45" si="25">SUM(W43:W44)</f>
        <v>39128</v>
      </c>
      <c r="X45" s="214" t="str">
        <f t="shared" si="25"/>
        <v>10322</v>
      </c>
      <c r="Y45" s="214" t="str">
        <f t="shared" si="25"/>
        <v>189413</v>
      </c>
      <c r="Z45" s="214" t="str">
        <f t="shared" si="25"/>
        <v>181707</v>
      </c>
      <c r="AA45" s="212" t="str">
        <f t="shared" si="5"/>
        <v>5.7</v>
      </c>
      <c r="AB45" s="215"/>
      <c r="AC45" s="179"/>
    </row>
    <row r="46" ht="12.0" customHeight="1">
      <c r="A46" s="210">
        <v>37.0</v>
      </c>
      <c r="B46" s="211" t="s">
        <v>49</v>
      </c>
      <c r="C46" s="211">
        <v>0.0</v>
      </c>
      <c r="D46" s="211">
        <v>0.0</v>
      </c>
      <c r="E46" s="211">
        <v>0.0</v>
      </c>
      <c r="F46" s="211">
        <v>0.0</v>
      </c>
      <c r="G46" s="212" t="str">
        <f t="shared" si="1"/>
        <v>#DIV/0!</v>
      </c>
      <c r="H46" s="211">
        <v>0.0</v>
      </c>
      <c r="I46" s="211">
        <v>0.0</v>
      </c>
      <c r="J46" s="211">
        <v>0.0</v>
      </c>
      <c r="K46" s="211">
        <v>0.0</v>
      </c>
      <c r="L46" s="212" t="str">
        <f t="shared" si="2"/>
        <v>#DIV/0!</v>
      </c>
      <c r="M46" s="211">
        <v>12154.0</v>
      </c>
      <c r="N46" s="211">
        <v>4762.42</v>
      </c>
      <c r="O46" s="211">
        <v>18595.0</v>
      </c>
      <c r="P46" s="211">
        <v>7444.34</v>
      </c>
      <c r="Q46" s="212" t="str">
        <f t="shared" si="3"/>
        <v>64.0</v>
      </c>
      <c r="R46" s="211">
        <v>11872.0</v>
      </c>
      <c r="S46" s="211">
        <v>3272.0</v>
      </c>
      <c r="T46" s="211">
        <v>12064.0</v>
      </c>
      <c r="U46" s="211">
        <v>3381.0</v>
      </c>
      <c r="V46" s="212" t="str">
        <f t="shared" si="4"/>
        <v>96.8</v>
      </c>
      <c r="W46" s="211">
        <v>0.0</v>
      </c>
      <c r="X46" s="211">
        <v>0.0</v>
      </c>
      <c r="Y46" s="211">
        <v>0.0</v>
      </c>
      <c r="Z46" s="211">
        <v>0.0</v>
      </c>
      <c r="AA46" s="212" t="str">
        <f t="shared" si="5"/>
        <v>#DIV/0!</v>
      </c>
      <c r="AB46" s="195"/>
      <c r="AC46" s="178"/>
    </row>
    <row r="47" ht="12.0" customHeight="1">
      <c r="A47" s="213"/>
      <c r="B47" s="214" t="s">
        <v>50</v>
      </c>
      <c r="C47" s="214">
        <v>0.0</v>
      </c>
      <c r="D47" s="214">
        <v>0.0</v>
      </c>
      <c r="E47" s="214" t="str">
        <f t="shared" ref="E47:F47" si="26">E46</f>
        <v>0</v>
      </c>
      <c r="F47" s="214" t="str">
        <f t="shared" si="26"/>
        <v>0</v>
      </c>
      <c r="G47" s="212" t="str">
        <f t="shared" si="1"/>
        <v>#DIV/0!</v>
      </c>
      <c r="H47" s="214" t="str">
        <f t="shared" ref="H47:K47" si="27">H46</f>
        <v>0</v>
      </c>
      <c r="I47" s="214" t="str">
        <f t="shared" si="27"/>
        <v>0</v>
      </c>
      <c r="J47" s="214" t="str">
        <f t="shared" si="27"/>
        <v>0</v>
      </c>
      <c r="K47" s="214" t="str">
        <f t="shared" si="27"/>
        <v>0</v>
      </c>
      <c r="L47" s="212" t="str">
        <f t="shared" si="2"/>
        <v>#DIV/0!</v>
      </c>
      <c r="M47" s="214" t="str">
        <f t="shared" ref="M47:P47" si="28">M46</f>
        <v>12154</v>
      </c>
      <c r="N47" s="214" t="str">
        <f t="shared" si="28"/>
        <v>4762</v>
      </c>
      <c r="O47" s="214" t="str">
        <f t="shared" si="28"/>
        <v>18595</v>
      </c>
      <c r="P47" s="214" t="str">
        <f t="shared" si="28"/>
        <v>7444</v>
      </c>
      <c r="Q47" s="212" t="str">
        <f t="shared" si="3"/>
        <v>64.0</v>
      </c>
      <c r="R47" s="214" t="str">
        <f t="shared" ref="R47:S47" si="29">R46</f>
        <v>11872</v>
      </c>
      <c r="S47" s="214" t="str">
        <f t="shared" si="29"/>
        <v>3272</v>
      </c>
      <c r="T47" s="214" t="str">
        <f>SHGs_19!E47</f>
        <v>12064</v>
      </c>
      <c r="U47" s="214" t="str">
        <f>SHGs_19!F47</f>
        <v>3381</v>
      </c>
      <c r="V47" s="212" t="str">
        <f t="shared" si="4"/>
        <v>96.8</v>
      </c>
      <c r="W47" s="214" t="str">
        <f t="shared" ref="W47:Z47" si="30">W46</f>
        <v>0</v>
      </c>
      <c r="X47" s="214" t="str">
        <f t="shared" si="30"/>
        <v>0</v>
      </c>
      <c r="Y47" s="214" t="str">
        <f t="shared" si="30"/>
        <v>0</v>
      </c>
      <c r="Z47" s="214" t="str">
        <f t="shared" si="30"/>
        <v>0</v>
      </c>
      <c r="AA47" s="212" t="str">
        <f t="shared" si="5"/>
        <v>#DIV/0!</v>
      </c>
      <c r="AB47" s="215"/>
      <c r="AC47" s="179"/>
    </row>
    <row r="48" ht="12.0" customHeight="1">
      <c r="A48" s="210">
        <v>38.0</v>
      </c>
      <c r="B48" s="211" t="s">
        <v>51</v>
      </c>
      <c r="C48" s="211">
        <v>0.0</v>
      </c>
      <c r="D48" s="211">
        <v>0.0</v>
      </c>
      <c r="E48" s="211">
        <v>0.0</v>
      </c>
      <c r="F48" s="211">
        <v>0.0</v>
      </c>
      <c r="G48" s="212" t="str">
        <f t="shared" si="1"/>
        <v>#DIV/0!</v>
      </c>
      <c r="H48" s="211">
        <v>0.0</v>
      </c>
      <c r="I48" s="211">
        <v>0.0</v>
      </c>
      <c r="J48" s="211">
        <v>0.0</v>
      </c>
      <c r="K48" s="211">
        <v>0.0</v>
      </c>
      <c r="L48" s="212" t="str">
        <f t="shared" si="2"/>
        <v>#DIV/0!</v>
      </c>
      <c r="M48" s="211">
        <v>0.0</v>
      </c>
      <c r="N48" s="211">
        <v>0.0</v>
      </c>
      <c r="O48" s="211">
        <v>0.0</v>
      </c>
      <c r="P48" s="211">
        <v>0.0</v>
      </c>
      <c r="Q48" s="212" t="str">
        <f t="shared" si="3"/>
        <v>#DIV/0!</v>
      </c>
      <c r="R48" s="211">
        <v>0.0</v>
      </c>
      <c r="S48" s="211">
        <v>0.0</v>
      </c>
      <c r="T48" s="211" t="str">
        <f>SHGs_19!E48</f>
        <v>0</v>
      </c>
      <c r="U48" s="211" t="str">
        <f>SHGs_19!F48</f>
        <v>0</v>
      </c>
      <c r="V48" s="212" t="str">
        <f t="shared" si="4"/>
        <v>#DIV/0!</v>
      </c>
      <c r="W48" s="211">
        <v>4279.0</v>
      </c>
      <c r="X48" s="211">
        <v>6775.72</v>
      </c>
      <c r="Y48" s="211">
        <v>36778.0</v>
      </c>
      <c r="Z48" s="211">
        <v>90679.06</v>
      </c>
      <c r="AA48" s="212" t="str">
        <f t="shared" si="5"/>
        <v>7.5</v>
      </c>
      <c r="AB48" s="195"/>
      <c r="AC48" s="178"/>
    </row>
    <row r="49" ht="12.0" customHeight="1">
      <c r="A49" s="210">
        <v>39.0</v>
      </c>
      <c r="B49" s="211" t="s">
        <v>52</v>
      </c>
      <c r="C49" s="211">
        <v>0.0</v>
      </c>
      <c r="D49" s="211">
        <v>0.0</v>
      </c>
      <c r="E49" s="211">
        <v>0.0</v>
      </c>
      <c r="F49" s="211">
        <v>0.0</v>
      </c>
      <c r="G49" s="212" t="str">
        <f t="shared" si="1"/>
        <v>#DIV/0!</v>
      </c>
      <c r="H49" s="211">
        <v>0.0</v>
      </c>
      <c r="I49" s="211">
        <v>0.0</v>
      </c>
      <c r="J49" s="211">
        <v>0.0</v>
      </c>
      <c r="K49" s="211">
        <v>0.0</v>
      </c>
      <c r="L49" s="212" t="str">
        <f t="shared" si="2"/>
        <v>#DIV/0!</v>
      </c>
      <c r="M49" s="211">
        <v>0.0</v>
      </c>
      <c r="N49" s="211">
        <v>0.0</v>
      </c>
      <c r="O49" s="211">
        <v>0.0</v>
      </c>
      <c r="P49" s="211">
        <v>0.0</v>
      </c>
      <c r="Q49" s="212" t="str">
        <f t="shared" si="3"/>
        <v>#DIV/0!</v>
      </c>
      <c r="R49" s="211">
        <v>0.0</v>
      </c>
      <c r="S49" s="211">
        <v>0.0</v>
      </c>
      <c r="T49" s="211" t="str">
        <f>SHGs_19!E49</f>
        <v>0</v>
      </c>
      <c r="U49" s="211" t="str">
        <f>SHGs_19!F49</f>
        <v>0</v>
      </c>
      <c r="V49" s="212" t="str">
        <f t="shared" si="4"/>
        <v>#DIV/0!</v>
      </c>
      <c r="W49" s="211">
        <v>0.0</v>
      </c>
      <c r="X49" s="211">
        <v>0.0</v>
      </c>
      <c r="Y49" s="211">
        <v>0.0</v>
      </c>
      <c r="Z49" s="211">
        <v>0.0</v>
      </c>
      <c r="AA49" s="212" t="str">
        <f t="shared" si="5"/>
        <v>#DIV/0!</v>
      </c>
      <c r="AB49" s="195"/>
      <c r="AC49" s="178"/>
    </row>
    <row r="50" ht="12.0" customHeight="1">
      <c r="A50" s="210">
        <v>40.0</v>
      </c>
      <c r="B50" s="211" t="s">
        <v>53</v>
      </c>
      <c r="C50" s="211">
        <v>0.0</v>
      </c>
      <c r="D50" s="211">
        <v>0.0</v>
      </c>
      <c r="E50" s="211">
        <v>0.0</v>
      </c>
      <c r="F50" s="211">
        <v>0.0</v>
      </c>
      <c r="G50" s="212" t="str">
        <f t="shared" si="1"/>
        <v>#DIV/0!</v>
      </c>
      <c r="H50" s="211">
        <v>0.0</v>
      </c>
      <c r="I50" s="211">
        <v>0.0</v>
      </c>
      <c r="J50" s="211">
        <v>0.0</v>
      </c>
      <c r="K50" s="211">
        <v>0.0</v>
      </c>
      <c r="L50" s="212" t="str">
        <f t="shared" si="2"/>
        <v>#DIV/0!</v>
      </c>
      <c r="M50" s="211">
        <v>0.0</v>
      </c>
      <c r="N50" s="211">
        <v>0.0</v>
      </c>
      <c r="O50" s="211">
        <v>0.0</v>
      </c>
      <c r="P50" s="211">
        <v>0.0</v>
      </c>
      <c r="Q50" s="212" t="str">
        <f t="shared" si="3"/>
        <v>#DIV/0!</v>
      </c>
      <c r="R50" s="211">
        <v>0.0</v>
      </c>
      <c r="S50" s="211">
        <v>0.0</v>
      </c>
      <c r="T50" s="211" t="str">
        <f>SHGs_19!E50</f>
        <v>0</v>
      </c>
      <c r="U50" s="211" t="str">
        <f>SHGs_19!F50</f>
        <v>0</v>
      </c>
      <c r="V50" s="212" t="str">
        <f t="shared" si="4"/>
        <v>#DIV/0!</v>
      </c>
      <c r="W50" s="211">
        <v>20179.0</v>
      </c>
      <c r="X50" s="211">
        <v>6138.98</v>
      </c>
      <c r="Y50" s="211">
        <v>254115.0</v>
      </c>
      <c r="Z50" s="211">
        <v>69512.69</v>
      </c>
      <c r="AA50" s="212" t="str">
        <f t="shared" si="5"/>
        <v>8.8</v>
      </c>
      <c r="AB50" s="195"/>
      <c r="AC50" s="178"/>
    </row>
    <row r="51" ht="12.0" customHeight="1">
      <c r="A51" s="210">
        <v>41.0</v>
      </c>
      <c r="B51" s="211" t="s">
        <v>54</v>
      </c>
      <c r="C51" s="211">
        <v>0.0</v>
      </c>
      <c r="D51" s="211">
        <v>0.0</v>
      </c>
      <c r="E51" s="211">
        <v>0.0</v>
      </c>
      <c r="F51" s="211">
        <v>0.0</v>
      </c>
      <c r="G51" s="212" t="str">
        <f t="shared" si="1"/>
        <v>#DIV/0!</v>
      </c>
      <c r="H51" s="211">
        <v>0.0</v>
      </c>
      <c r="I51" s="211">
        <v>0.0</v>
      </c>
      <c r="J51" s="211">
        <v>0.0</v>
      </c>
      <c r="K51" s="211">
        <v>0.0</v>
      </c>
      <c r="L51" s="212" t="str">
        <f t="shared" si="2"/>
        <v>#DIV/0!</v>
      </c>
      <c r="M51" s="211">
        <v>0.0</v>
      </c>
      <c r="N51" s="211">
        <v>0.0</v>
      </c>
      <c r="O51" s="211">
        <v>0.0</v>
      </c>
      <c r="P51" s="211">
        <v>0.0</v>
      </c>
      <c r="Q51" s="212" t="str">
        <f t="shared" si="3"/>
        <v>#DIV/0!</v>
      </c>
      <c r="R51" s="211">
        <v>0.0</v>
      </c>
      <c r="S51" s="211">
        <v>0.0</v>
      </c>
      <c r="T51" s="211" t="str">
        <f>SHGs_19!E51</f>
        <v>0</v>
      </c>
      <c r="U51" s="211" t="str">
        <f>SHGs_19!F51</f>
        <v>0</v>
      </c>
      <c r="V51" s="212" t="str">
        <f t="shared" si="4"/>
        <v>#DIV/0!</v>
      </c>
      <c r="W51" s="211">
        <v>0.0</v>
      </c>
      <c r="X51" s="211">
        <v>0.0</v>
      </c>
      <c r="Y51" s="211">
        <v>0.0</v>
      </c>
      <c r="Z51" s="211">
        <v>0.0</v>
      </c>
      <c r="AA51" s="212" t="str">
        <f t="shared" si="5"/>
        <v>#DIV/0!</v>
      </c>
      <c r="AB51" s="195"/>
      <c r="AC51" s="178"/>
    </row>
    <row r="52" ht="12.0" customHeight="1">
      <c r="A52" s="210">
        <v>42.0</v>
      </c>
      <c r="B52" s="211" t="s">
        <v>55</v>
      </c>
      <c r="C52" s="211">
        <v>0.0</v>
      </c>
      <c r="D52" s="211">
        <v>0.0</v>
      </c>
      <c r="E52" s="211">
        <v>0.0</v>
      </c>
      <c r="F52" s="211">
        <v>0.0</v>
      </c>
      <c r="G52" s="212" t="str">
        <f t="shared" si="1"/>
        <v>#DIV/0!</v>
      </c>
      <c r="H52" s="211">
        <v>0.0</v>
      </c>
      <c r="I52" s="211">
        <v>0.0</v>
      </c>
      <c r="J52" s="211">
        <v>0.0</v>
      </c>
      <c r="K52" s="211">
        <v>0.0</v>
      </c>
      <c r="L52" s="212" t="str">
        <f t="shared" si="2"/>
        <v>#DIV/0!</v>
      </c>
      <c r="M52" s="211">
        <v>0.0</v>
      </c>
      <c r="N52" s="211">
        <v>0.0</v>
      </c>
      <c r="O52" s="211">
        <v>0.0</v>
      </c>
      <c r="P52" s="211">
        <v>0.0</v>
      </c>
      <c r="Q52" s="212" t="str">
        <f t="shared" si="3"/>
        <v>#DIV/0!</v>
      </c>
      <c r="R52" s="211">
        <v>0.0</v>
      </c>
      <c r="S52" s="211">
        <v>0.0</v>
      </c>
      <c r="T52" s="211" t="str">
        <f>SHGs_19!E52</f>
        <v>0</v>
      </c>
      <c r="U52" s="211" t="str">
        <f>SHGs_19!F52</f>
        <v>0</v>
      </c>
      <c r="V52" s="212" t="str">
        <f t="shared" si="4"/>
        <v>#DIV/0!</v>
      </c>
      <c r="W52" s="211">
        <v>756.0</v>
      </c>
      <c r="X52" s="211">
        <v>551.0</v>
      </c>
      <c r="Y52" s="211">
        <v>2051.0</v>
      </c>
      <c r="Z52" s="211">
        <v>1180.0</v>
      </c>
      <c r="AA52" s="212" t="str">
        <f t="shared" si="5"/>
        <v>46.7</v>
      </c>
      <c r="AB52" s="195"/>
      <c r="AC52" s="178"/>
    </row>
    <row r="53" ht="12.0" customHeight="1">
      <c r="A53" s="210">
        <v>43.0</v>
      </c>
      <c r="B53" s="211" t="s">
        <v>56</v>
      </c>
      <c r="C53" s="211">
        <v>0.0</v>
      </c>
      <c r="D53" s="211">
        <v>0.0</v>
      </c>
      <c r="E53" s="211">
        <v>0.0</v>
      </c>
      <c r="F53" s="211">
        <v>0.0</v>
      </c>
      <c r="G53" s="212" t="str">
        <f t="shared" si="1"/>
        <v>#DIV/0!</v>
      </c>
      <c r="H53" s="211">
        <v>0.0</v>
      </c>
      <c r="I53" s="211">
        <v>0.0</v>
      </c>
      <c r="J53" s="211">
        <v>0.0</v>
      </c>
      <c r="K53" s="211">
        <v>0.0</v>
      </c>
      <c r="L53" s="212" t="str">
        <f t="shared" si="2"/>
        <v>#DIV/0!</v>
      </c>
      <c r="M53" s="211">
        <v>0.0</v>
      </c>
      <c r="N53" s="211">
        <v>0.0</v>
      </c>
      <c r="O53" s="211">
        <v>0.0</v>
      </c>
      <c r="P53" s="211">
        <v>0.0</v>
      </c>
      <c r="Q53" s="212" t="str">
        <f t="shared" si="3"/>
        <v>#DIV/0!</v>
      </c>
      <c r="R53" s="211">
        <v>0.0</v>
      </c>
      <c r="S53" s="211">
        <v>0.0</v>
      </c>
      <c r="T53" s="211" t="str">
        <f>SHGs_19!E53</f>
        <v>0</v>
      </c>
      <c r="U53" s="211" t="str">
        <f>SHGs_19!F53</f>
        <v>0</v>
      </c>
      <c r="V53" s="212" t="str">
        <f t="shared" si="4"/>
        <v>#DIV/0!</v>
      </c>
      <c r="W53" s="211">
        <v>4080.0</v>
      </c>
      <c r="X53" s="211">
        <v>217.18</v>
      </c>
      <c r="Y53" s="211">
        <v>13346.0</v>
      </c>
      <c r="Z53" s="211">
        <v>4750.61</v>
      </c>
      <c r="AA53" s="212" t="str">
        <f t="shared" si="5"/>
        <v>4.6</v>
      </c>
      <c r="AB53" s="195"/>
      <c r="AC53" s="178"/>
    </row>
    <row r="54" ht="12.0" customHeight="1">
      <c r="A54" s="210">
        <v>44.0</v>
      </c>
      <c r="B54" s="211" t="s">
        <v>57</v>
      </c>
      <c r="C54" s="211">
        <v>0.0</v>
      </c>
      <c r="D54" s="211">
        <v>0.0</v>
      </c>
      <c r="E54" s="211">
        <v>0.0</v>
      </c>
      <c r="F54" s="211">
        <v>0.0</v>
      </c>
      <c r="G54" s="212" t="str">
        <f t="shared" si="1"/>
        <v>#DIV/0!</v>
      </c>
      <c r="H54" s="211">
        <v>0.0</v>
      </c>
      <c r="I54" s="211">
        <v>0.0</v>
      </c>
      <c r="J54" s="211">
        <v>0.0</v>
      </c>
      <c r="K54" s="211">
        <v>0.0</v>
      </c>
      <c r="L54" s="212" t="str">
        <f t="shared" si="2"/>
        <v>#DIV/0!</v>
      </c>
      <c r="M54" s="211">
        <v>0.0</v>
      </c>
      <c r="N54" s="211">
        <v>0.0</v>
      </c>
      <c r="O54" s="211">
        <v>0.0</v>
      </c>
      <c r="P54" s="211">
        <v>0.0</v>
      </c>
      <c r="Q54" s="212" t="str">
        <f t="shared" si="3"/>
        <v>#DIV/0!</v>
      </c>
      <c r="R54" s="211">
        <v>0.0</v>
      </c>
      <c r="S54" s="211">
        <v>0.0</v>
      </c>
      <c r="T54" s="211" t="str">
        <f>SHGs_19!E54</f>
        <v>0</v>
      </c>
      <c r="U54" s="211" t="str">
        <f>SHGs_19!F54</f>
        <v>0</v>
      </c>
      <c r="V54" s="212" t="str">
        <f t="shared" si="4"/>
        <v>#DIV/0!</v>
      </c>
      <c r="W54" s="211">
        <v>2711.0</v>
      </c>
      <c r="X54" s="211">
        <v>332.96</v>
      </c>
      <c r="Y54" s="211">
        <v>77593.0</v>
      </c>
      <c r="Z54" s="211">
        <v>33462.95</v>
      </c>
      <c r="AA54" s="212" t="str">
        <f t="shared" si="5"/>
        <v>1.0</v>
      </c>
      <c r="AB54" s="195"/>
      <c r="AC54" s="178"/>
    </row>
    <row r="55" ht="12.0" customHeight="1">
      <c r="A55" s="210">
        <v>45.0</v>
      </c>
      <c r="B55" s="211" t="s">
        <v>58</v>
      </c>
      <c r="C55" s="211">
        <v>0.0</v>
      </c>
      <c r="D55" s="211">
        <v>0.0</v>
      </c>
      <c r="E55" s="211">
        <v>0.0</v>
      </c>
      <c r="F55" s="211">
        <v>0.0</v>
      </c>
      <c r="G55" s="212" t="str">
        <f t="shared" si="1"/>
        <v>#DIV/0!</v>
      </c>
      <c r="H55" s="211">
        <v>0.0</v>
      </c>
      <c r="I55" s="211">
        <v>0.0</v>
      </c>
      <c r="J55" s="211">
        <v>0.0</v>
      </c>
      <c r="K55" s="211">
        <v>0.0</v>
      </c>
      <c r="L55" s="212" t="str">
        <f t="shared" si="2"/>
        <v>#DIV/0!</v>
      </c>
      <c r="M55" s="211">
        <v>0.0</v>
      </c>
      <c r="N55" s="211">
        <v>0.0</v>
      </c>
      <c r="O55" s="211">
        <v>0.0</v>
      </c>
      <c r="P55" s="211">
        <v>0.0</v>
      </c>
      <c r="Q55" s="212" t="str">
        <f t="shared" si="3"/>
        <v>#DIV/0!</v>
      </c>
      <c r="R55" s="211">
        <v>0.0</v>
      </c>
      <c r="S55" s="211">
        <v>0.0</v>
      </c>
      <c r="T55" s="211" t="str">
        <f>SHGs_19!E55</f>
        <v>0</v>
      </c>
      <c r="U55" s="211" t="str">
        <f>SHGs_19!F55</f>
        <v>0</v>
      </c>
      <c r="V55" s="212" t="str">
        <f t="shared" si="4"/>
        <v>#DIV/0!</v>
      </c>
      <c r="W55" s="211">
        <v>2260.0</v>
      </c>
      <c r="X55" s="211">
        <v>546.0</v>
      </c>
      <c r="Y55" s="211">
        <v>72005.0</v>
      </c>
      <c r="Z55" s="211">
        <v>23787.0</v>
      </c>
      <c r="AA55" s="212" t="str">
        <f t="shared" si="5"/>
        <v>2.3</v>
      </c>
      <c r="AB55" s="195"/>
      <c r="AC55" s="178"/>
    </row>
    <row r="56" ht="12.0" customHeight="1">
      <c r="A56" s="213"/>
      <c r="B56" s="214" t="s">
        <v>59</v>
      </c>
      <c r="C56" s="214">
        <v>0.0</v>
      </c>
      <c r="D56" s="214">
        <v>0.0</v>
      </c>
      <c r="E56" s="214" t="str">
        <f t="shared" ref="E56:F56" si="31">SUM(E48:E55)</f>
        <v>0</v>
      </c>
      <c r="F56" s="214" t="str">
        <f t="shared" si="31"/>
        <v>0</v>
      </c>
      <c r="G56" s="212" t="str">
        <f t="shared" si="1"/>
        <v>#DIV/0!</v>
      </c>
      <c r="H56" s="214" t="str">
        <f t="shared" ref="H56:K56" si="32">SUM(H48:H55)</f>
        <v>0</v>
      </c>
      <c r="I56" s="214" t="str">
        <f t="shared" si="32"/>
        <v>0</v>
      </c>
      <c r="J56" s="214" t="str">
        <f t="shared" si="32"/>
        <v>0</v>
      </c>
      <c r="K56" s="214" t="str">
        <f t="shared" si="32"/>
        <v>0</v>
      </c>
      <c r="L56" s="212" t="str">
        <f t="shared" si="2"/>
        <v>#DIV/0!</v>
      </c>
      <c r="M56" s="214" t="str">
        <f t="shared" ref="M56:P56" si="33">SUM(M48:M55)</f>
        <v>0</v>
      </c>
      <c r="N56" s="214" t="str">
        <f t="shared" si="33"/>
        <v>0</v>
      </c>
      <c r="O56" s="214" t="str">
        <f t="shared" si="33"/>
        <v>0</v>
      </c>
      <c r="P56" s="214" t="str">
        <f t="shared" si="33"/>
        <v>0</v>
      </c>
      <c r="Q56" s="212" t="str">
        <f t="shared" si="3"/>
        <v>#DIV/0!</v>
      </c>
      <c r="R56" s="214" t="str">
        <f t="shared" ref="R56:S56" si="34">SUM(R48:R55)</f>
        <v>0</v>
      </c>
      <c r="S56" s="214" t="str">
        <f t="shared" si="34"/>
        <v>0</v>
      </c>
      <c r="T56" s="214" t="str">
        <f>SHGs_19!E56</f>
        <v>0</v>
      </c>
      <c r="U56" s="214" t="str">
        <f>SHGs_19!F56</f>
        <v>0</v>
      </c>
      <c r="V56" s="212" t="str">
        <f t="shared" si="4"/>
        <v>#DIV/0!</v>
      </c>
      <c r="W56" s="214" t="str">
        <f t="shared" ref="W56:Z56" si="35">SUM(W48:W55)</f>
        <v>34265</v>
      </c>
      <c r="X56" s="214" t="str">
        <f t="shared" si="35"/>
        <v>14562</v>
      </c>
      <c r="Y56" s="214" t="str">
        <f t="shared" si="35"/>
        <v>455888</v>
      </c>
      <c r="Z56" s="214" t="str">
        <f t="shared" si="35"/>
        <v>223372</v>
      </c>
      <c r="AA56" s="212" t="str">
        <f t="shared" si="5"/>
        <v>6.5</v>
      </c>
      <c r="AB56" s="215"/>
      <c r="AC56" s="179"/>
    </row>
    <row r="57" ht="12.0" customHeight="1">
      <c r="A57" s="204"/>
      <c r="B57" s="205" t="s">
        <v>8</v>
      </c>
      <c r="C57" s="214" t="str">
        <f t="shared" ref="C57:F57" si="36">C56+C47+C45+C42</f>
        <v>27854</v>
      </c>
      <c r="D57" s="214" t="str">
        <f t="shared" si="36"/>
        <v>39869</v>
      </c>
      <c r="E57" s="214" t="str">
        <f t="shared" si="36"/>
        <v>91280</v>
      </c>
      <c r="F57" s="214" t="str">
        <f t="shared" si="36"/>
        <v>531087</v>
      </c>
      <c r="G57" s="212" t="str">
        <f t="shared" si="1"/>
        <v>7.5</v>
      </c>
      <c r="H57" s="214" t="str">
        <f t="shared" ref="H57:K57" si="37">H56+H47+H45+H42</f>
        <v>5658</v>
      </c>
      <c r="I57" s="214" t="str">
        <f t="shared" si="37"/>
        <v>17429</v>
      </c>
      <c r="J57" s="214" t="str">
        <f t="shared" si="37"/>
        <v>31783</v>
      </c>
      <c r="K57" s="214" t="str">
        <f t="shared" si="37"/>
        <v>169355</v>
      </c>
      <c r="L57" s="212" t="str">
        <f t="shared" si="2"/>
        <v>10.3</v>
      </c>
      <c r="M57" s="214" t="str">
        <f t="shared" ref="M57:P57" si="38">M56+M47+M45+M42</f>
        <v>298932</v>
      </c>
      <c r="N57" s="214" t="str">
        <f t="shared" si="38"/>
        <v>159398</v>
      </c>
      <c r="O57" s="214" t="str">
        <f t="shared" si="38"/>
        <v>616516</v>
      </c>
      <c r="P57" s="214" t="str">
        <f t="shared" si="38"/>
        <v>327408</v>
      </c>
      <c r="Q57" s="212" t="str">
        <f t="shared" si="3"/>
        <v>48.7</v>
      </c>
      <c r="R57" s="214" t="str">
        <f t="shared" ref="R57:U57" si="39">R56+R47+R45+R42</f>
        <v>27841</v>
      </c>
      <c r="S57" s="214" t="str">
        <f t="shared" si="39"/>
        <v>14013</v>
      </c>
      <c r="T57" s="214" t="str">
        <f t="shared" si="39"/>
        <v>108966</v>
      </c>
      <c r="U57" s="214" t="str">
        <f t="shared" si="39"/>
        <v>139427</v>
      </c>
      <c r="V57" s="212" t="str">
        <f t="shared" si="4"/>
        <v>10.1</v>
      </c>
      <c r="W57" s="214" t="str">
        <f t="shared" ref="W57:Z57" si="40">W56+W47+W45+W42</f>
        <v>524809</v>
      </c>
      <c r="X57" s="214" t="str">
        <f t="shared" si="40"/>
        <v>294110</v>
      </c>
      <c r="Y57" s="214" t="str">
        <f t="shared" si="40"/>
        <v>2699711</v>
      </c>
      <c r="Z57" s="214" t="str">
        <f t="shared" si="40"/>
        <v>1952785</v>
      </c>
      <c r="AA57" s="212" t="str">
        <f t="shared" si="5"/>
        <v>15.1</v>
      </c>
      <c r="AB57" s="215"/>
      <c r="AC57" s="179"/>
    </row>
    <row r="58" ht="25.5" customHeight="1">
      <c r="A58" s="7"/>
      <c r="B58" s="7"/>
      <c r="C58" s="178"/>
      <c r="D58" s="178"/>
      <c r="E58" s="178"/>
      <c r="F58" s="178"/>
      <c r="G58" s="195"/>
      <c r="H58" s="178"/>
      <c r="I58" s="178"/>
      <c r="J58" s="178"/>
      <c r="K58" s="178"/>
      <c r="L58" s="195"/>
      <c r="M58" s="178"/>
      <c r="N58" s="199" t="s">
        <v>62</v>
      </c>
      <c r="O58" s="3"/>
      <c r="P58" s="178"/>
      <c r="Q58" s="195"/>
      <c r="R58" s="178"/>
      <c r="S58" s="178"/>
      <c r="T58" s="178"/>
      <c r="U58" s="178"/>
      <c r="V58" s="195"/>
      <c r="W58" s="178"/>
      <c r="X58" s="178"/>
      <c r="Y58" s="178"/>
      <c r="Z58" s="178"/>
      <c r="AA58" s="195"/>
      <c r="AB58" s="195"/>
      <c r="AC58" s="178"/>
    </row>
    <row r="59" ht="12.75" customHeight="1">
      <c r="A59" s="7"/>
      <c r="B59" s="7"/>
      <c r="C59" s="178"/>
      <c r="D59" s="178"/>
      <c r="E59" s="178"/>
      <c r="F59" s="178"/>
      <c r="G59" s="195"/>
      <c r="H59" s="178"/>
      <c r="I59" s="178"/>
      <c r="J59" s="178"/>
      <c r="K59" s="178"/>
      <c r="L59" s="195"/>
      <c r="M59" s="178"/>
      <c r="N59" s="178"/>
      <c r="O59" s="178"/>
      <c r="P59" s="195" t="str">
        <f>1593/3476*100</f>
        <v>45.83</v>
      </c>
      <c r="Q59" s="195"/>
      <c r="R59" s="178"/>
      <c r="S59" s="178"/>
      <c r="T59" s="178"/>
      <c r="U59" s="178"/>
      <c r="V59" s="195"/>
      <c r="W59" s="178"/>
      <c r="X59" s="178"/>
      <c r="Y59" s="178"/>
      <c r="Z59" s="178"/>
      <c r="AA59" s="195"/>
      <c r="AB59" s="195"/>
      <c r="AC59" s="178"/>
    </row>
    <row r="60" ht="12.75" customHeight="1">
      <c r="A60" s="7"/>
      <c r="B60" s="7"/>
      <c r="C60" s="178"/>
      <c r="D60" s="178"/>
      <c r="E60" s="178"/>
      <c r="F60" s="178"/>
      <c r="G60" s="195"/>
      <c r="H60" s="178"/>
      <c r="I60" s="178"/>
      <c r="J60" s="178"/>
      <c r="K60" s="178"/>
      <c r="L60" s="195"/>
      <c r="M60" s="178"/>
      <c r="N60" s="178"/>
      <c r="O60" s="178"/>
      <c r="P60" s="178"/>
      <c r="Q60" s="195"/>
      <c r="R60" s="178"/>
      <c r="S60" s="178"/>
      <c r="T60" s="178"/>
      <c r="U60" s="178"/>
      <c r="V60" s="195"/>
      <c r="W60" s="178"/>
      <c r="X60" s="178"/>
      <c r="Y60" s="178"/>
      <c r="Z60" s="178"/>
      <c r="AA60" s="195"/>
      <c r="AB60" s="195"/>
      <c r="AC60" s="178"/>
    </row>
    <row r="61" ht="12.75" customHeight="1">
      <c r="A61" s="7"/>
      <c r="B61" s="7"/>
      <c r="C61" s="178"/>
      <c r="D61" s="178"/>
      <c r="E61" s="178"/>
      <c r="F61" s="178"/>
      <c r="G61" s="195"/>
      <c r="H61" s="178"/>
      <c r="I61" s="178"/>
      <c r="J61" s="178"/>
      <c r="K61" s="178"/>
      <c r="L61" s="195"/>
      <c r="M61" s="178"/>
      <c r="N61" s="178"/>
      <c r="O61" s="178"/>
      <c r="P61" s="178"/>
      <c r="Q61" s="195"/>
      <c r="R61" s="178"/>
      <c r="S61" s="178"/>
      <c r="T61" s="178"/>
      <c r="U61" s="178"/>
      <c r="V61" s="195"/>
      <c r="W61" s="178"/>
      <c r="X61" s="178"/>
      <c r="Y61" s="178"/>
      <c r="Z61" s="178"/>
      <c r="AA61" s="195"/>
      <c r="AB61" s="195"/>
      <c r="AC61" s="178"/>
    </row>
    <row r="62" ht="12.75" customHeight="1">
      <c r="A62" s="7"/>
      <c r="B62" s="7"/>
      <c r="C62" s="178"/>
      <c r="D62" s="178"/>
      <c r="E62" s="178"/>
      <c r="F62" s="178"/>
      <c r="G62" s="195"/>
      <c r="H62" s="178"/>
      <c r="I62" s="178"/>
      <c r="J62" s="178"/>
      <c r="K62" s="178"/>
      <c r="L62" s="195"/>
      <c r="M62" s="178"/>
      <c r="N62" s="178"/>
      <c r="O62" s="178"/>
      <c r="P62" s="178"/>
      <c r="Q62" s="195"/>
      <c r="R62" s="178"/>
      <c r="S62" s="178"/>
      <c r="T62" s="178"/>
      <c r="U62" s="178"/>
      <c r="V62" s="195"/>
      <c r="W62" s="178"/>
      <c r="X62" s="178"/>
      <c r="Y62" s="178"/>
      <c r="Z62" s="178"/>
      <c r="AA62" s="195"/>
      <c r="AB62" s="195"/>
      <c r="AC62" s="178"/>
    </row>
    <row r="63" ht="12.75" customHeight="1">
      <c r="A63" s="7"/>
      <c r="B63" s="7"/>
      <c r="C63" s="178"/>
      <c r="D63" s="178"/>
      <c r="E63" s="178"/>
      <c r="F63" s="178"/>
      <c r="G63" s="195"/>
      <c r="H63" s="178"/>
      <c r="I63" s="178"/>
      <c r="J63" s="178"/>
      <c r="K63" s="178"/>
      <c r="L63" s="195"/>
      <c r="M63" s="178"/>
      <c r="N63" s="178"/>
      <c r="O63" s="178"/>
      <c r="P63" s="178"/>
      <c r="Q63" s="195"/>
      <c r="R63" s="178"/>
      <c r="S63" s="178"/>
      <c r="T63" s="178"/>
      <c r="U63" s="178"/>
      <c r="V63" s="195"/>
      <c r="W63" s="178"/>
      <c r="X63" s="178"/>
      <c r="Y63" s="178"/>
      <c r="Z63" s="178"/>
      <c r="AA63" s="195"/>
      <c r="AB63" s="195"/>
      <c r="AC63" s="178"/>
    </row>
    <row r="64" ht="12.75" customHeight="1">
      <c r="A64" s="7"/>
      <c r="B64" s="7"/>
      <c r="C64" s="178"/>
      <c r="D64" s="178"/>
      <c r="E64" s="178"/>
      <c r="F64" s="178"/>
      <c r="G64" s="195"/>
      <c r="H64" s="178"/>
      <c r="I64" s="178"/>
      <c r="J64" s="178"/>
      <c r="K64" s="178"/>
      <c r="L64" s="195"/>
      <c r="M64" s="178"/>
      <c r="N64" s="178"/>
      <c r="O64" s="178"/>
      <c r="P64" s="178"/>
      <c r="Q64" s="195"/>
      <c r="R64" s="178"/>
      <c r="S64" s="178"/>
      <c r="T64" s="178"/>
      <c r="U64" s="178"/>
      <c r="V64" s="195"/>
      <c r="W64" s="178"/>
      <c r="X64" s="178"/>
      <c r="Y64" s="178"/>
      <c r="Z64" s="178"/>
      <c r="AA64" s="195"/>
      <c r="AB64" s="195"/>
      <c r="AC64" s="178"/>
    </row>
    <row r="65" ht="12.75" customHeight="1">
      <c r="A65" s="7"/>
      <c r="B65" s="7"/>
      <c r="C65" s="178"/>
      <c r="D65" s="178"/>
      <c r="E65" s="178"/>
      <c r="F65" s="178"/>
      <c r="G65" s="195"/>
      <c r="H65" s="178"/>
      <c r="I65" s="178"/>
      <c r="J65" s="178"/>
      <c r="K65" s="178"/>
      <c r="L65" s="195"/>
      <c r="M65" s="178"/>
      <c r="N65" s="178"/>
      <c r="O65" s="178"/>
      <c r="P65" s="178"/>
      <c r="Q65" s="195"/>
      <c r="R65" s="178"/>
      <c r="S65" s="178"/>
      <c r="T65" s="178"/>
      <c r="U65" s="178"/>
      <c r="V65" s="195"/>
      <c r="W65" s="178"/>
      <c r="X65" s="178"/>
      <c r="Y65" s="178"/>
      <c r="Z65" s="178"/>
      <c r="AA65" s="195"/>
      <c r="AB65" s="195"/>
      <c r="AC65" s="178"/>
    </row>
    <row r="66" ht="12.75" customHeight="1">
      <c r="A66" s="7"/>
      <c r="B66" s="7"/>
      <c r="C66" s="178"/>
      <c r="D66" s="178"/>
      <c r="E66" s="178"/>
      <c r="F66" s="178"/>
      <c r="G66" s="195"/>
      <c r="H66" s="178"/>
      <c r="I66" s="178"/>
      <c r="J66" s="178"/>
      <c r="K66" s="178"/>
      <c r="L66" s="195"/>
      <c r="M66" s="178"/>
      <c r="N66" s="178"/>
      <c r="O66" s="178"/>
      <c r="P66" s="178"/>
      <c r="Q66" s="195"/>
      <c r="R66" s="178"/>
      <c r="S66" s="178"/>
      <c r="T66" s="178"/>
      <c r="U66" s="178"/>
      <c r="V66" s="195"/>
      <c r="W66" s="178"/>
      <c r="X66" s="178"/>
      <c r="Y66" s="178"/>
      <c r="Z66" s="178"/>
      <c r="AA66" s="195"/>
      <c r="AB66" s="195"/>
      <c r="AC66" s="178"/>
    </row>
    <row r="67" ht="12.75" customHeight="1">
      <c r="A67" s="7"/>
      <c r="B67" s="7"/>
      <c r="C67" s="178"/>
      <c r="D67" s="178"/>
      <c r="E67" s="178"/>
      <c r="F67" s="178"/>
      <c r="G67" s="195"/>
      <c r="H67" s="178"/>
      <c r="I67" s="178"/>
      <c r="J67" s="178"/>
      <c r="K67" s="178"/>
      <c r="L67" s="195"/>
      <c r="M67" s="178"/>
      <c r="N67" s="178"/>
      <c r="O67" s="178"/>
      <c r="P67" s="178"/>
      <c r="Q67" s="195"/>
      <c r="R67" s="178"/>
      <c r="S67" s="178"/>
      <c r="T67" s="178"/>
      <c r="U67" s="178"/>
      <c r="V67" s="195"/>
      <c r="W67" s="178"/>
      <c r="X67" s="178"/>
      <c r="Y67" s="178"/>
      <c r="Z67" s="178"/>
      <c r="AA67" s="195"/>
      <c r="AB67" s="195"/>
      <c r="AC67" s="178"/>
    </row>
    <row r="68" ht="12.75" customHeight="1">
      <c r="A68" s="7"/>
      <c r="B68" s="7"/>
      <c r="C68" s="178"/>
      <c r="D68" s="178"/>
      <c r="E68" s="178"/>
      <c r="F68" s="178"/>
      <c r="G68" s="195"/>
      <c r="H68" s="178"/>
      <c r="I68" s="178"/>
      <c r="J68" s="178"/>
      <c r="K68" s="178"/>
      <c r="L68" s="195"/>
      <c r="M68" s="178"/>
      <c r="N68" s="178"/>
      <c r="O68" s="178"/>
      <c r="P68" s="178"/>
      <c r="Q68" s="195"/>
      <c r="R68" s="178"/>
      <c r="S68" s="178"/>
      <c r="T68" s="178"/>
      <c r="U68" s="178"/>
      <c r="V68" s="195"/>
      <c r="W68" s="178"/>
      <c r="X68" s="178"/>
      <c r="Y68" s="178"/>
      <c r="Z68" s="178"/>
      <c r="AA68" s="195"/>
      <c r="AB68" s="195"/>
      <c r="AC68" s="178"/>
    </row>
    <row r="69" ht="12.75" customHeight="1">
      <c r="A69" s="7"/>
      <c r="B69" s="7"/>
      <c r="C69" s="178"/>
      <c r="D69" s="178"/>
      <c r="E69" s="178"/>
      <c r="F69" s="178"/>
      <c r="G69" s="195"/>
      <c r="H69" s="178"/>
      <c r="I69" s="178"/>
      <c r="J69" s="178"/>
      <c r="K69" s="178"/>
      <c r="L69" s="195"/>
      <c r="M69" s="178"/>
      <c r="N69" s="178"/>
      <c r="O69" s="178"/>
      <c r="P69" s="178"/>
      <c r="Q69" s="195"/>
      <c r="R69" s="178"/>
      <c r="S69" s="178"/>
      <c r="T69" s="178"/>
      <c r="U69" s="178"/>
      <c r="V69" s="195"/>
      <c r="W69" s="178"/>
      <c r="X69" s="178"/>
      <c r="Y69" s="178"/>
      <c r="Z69" s="178"/>
      <c r="AA69" s="195"/>
      <c r="AB69" s="195"/>
      <c r="AC69" s="178"/>
    </row>
    <row r="70" ht="12.75" customHeight="1">
      <c r="A70" s="7"/>
      <c r="B70" s="7"/>
      <c r="C70" s="178"/>
      <c r="D70" s="178"/>
      <c r="E70" s="178"/>
      <c r="F70" s="178"/>
      <c r="G70" s="195"/>
      <c r="H70" s="178"/>
      <c r="I70" s="178"/>
      <c r="J70" s="178"/>
      <c r="K70" s="178"/>
      <c r="L70" s="195"/>
      <c r="M70" s="178"/>
      <c r="N70" s="178"/>
      <c r="O70" s="178"/>
      <c r="P70" s="178"/>
      <c r="Q70" s="195"/>
      <c r="R70" s="178"/>
      <c r="S70" s="178"/>
      <c r="T70" s="178"/>
      <c r="U70" s="178"/>
      <c r="V70" s="195"/>
      <c r="W70" s="178"/>
      <c r="X70" s="178"/>
      <c r="Y70" s="178"/>
      <c r="Z70" s="178"/>
      <c r="AA70" s="195"/>
      <c r="AB70" s="195"/>
      <c r="AC70" s="178"/>
    </row>
    <row r="71" ht="12.75" customHeight="1">
      <c r="A71" s="7"/>
      <c r="B71" s="7"/>
      <c r="C71" s="178"/>
      <c r="D71" s="178"/>
      <c r="E71" s="178"/>
      <c r="F71" s="178"/>
      <c r="G71" s="195"/>
      <c r="H71" s="178"/>
      <c r="I71" s="178"/>
      <c r="J71" s="178"/>
      <c r="K71" s="178"/>
      <c r="L71" s="195"/>
      <c r="M71" s="178"/>
      <c r="N71" s="178"/>
      <c r="O71" s="178"/>
      <c r="P71" s="178"/>
      <c r="Q71" s="195"/>
      <c r="R71" s="178"/>
      <c r="S71" s="178"/>
      <c r="T71" s="178"/>
      <c r="U71" s="178"/>
      <c r="V71" s="195"/>
      <c r="W71" s="178"/>
      <c r="X71" s="178"/>
      <c r="Y71" s="178"/>
      <c r="Z71" s="178"/>
      <c r="AA71" s="195"/>
      <c r="AB71" s="195"/>
      <c r="AC71" s="178"/>
    </row>
    <row r="72" ht="12.75" customHeight="1">
      <c r="A72" s="7"/>
      <c r="B72" s="7"/>
      <c r="C72" s="178"/>
      <c r="D72" s="178"/>
      <c r="E72" s="178"/>
      <c r="F72" s="178"/>
      <c r="G72" s="195"/>
      <c r="H72" s="178"/>
      <c r="I72" s="178"/>
      <c r="J72" s="178"/>
      <c r="K72" s="178"/>
      <c r="L72" s="195"/>
      <c r="M72" s="178"/>
      <c r="N72" s="178"/>
      <c r="O72" s="178"/>
      <c r="P72" s="178"/>
      <c r="Q72" s="195"/>
      <c r="R72" s="178"/>
      <c r="S72" s="178"/>
      <c r="T72" s="178"/>
      <c r="U72" s="178"/>
      <c r="V72" s="195"/>
      <c r="W72" s="178"/>
      <c r="X72" s="178"/>
      <c r="Y72" s="178"/>
      <c r="Z72" s="178"/>
      <c r="AA72" s="195"/>
      <c r="AB72" s="195"/>
      <c r="AC72" s="178"/>
    </row>
    <row r="73" ht="12.75" customHeight="1">
      <c r="A73" s="7"/>
      <c r="B73" s="7"/>
      <c r="C73" s="178"/>
      <c r="D73" s="178"/>
      <c r="E73" s="178"/>
      <c r="F73" s="178"/>
      <c r="G73" s="195"/>
      <c r="H73" s="178"/>
      <c r="I73" s="178"/>
      <c r="J73" s="178"/>
      <c r="K73" s="178"/>
      <c r="L73" s="195"/>
      <c r="M73" s="178"/>
      <c r="N73" s="178"/>
      <c r="O73" s="178"/>
      <c r="P73" s="178"/>
      <c r="Q73" s="195"/>
      <c r="R73" s="178"/>
      <c r="S73" s="178"/>
      <c r="T73" s="178"/>
      <c r="U73" s="178"/>
      <c r="V73" s="195"/>
      <c r="W73" s="178"/>
      <c r="X73" s="178"/>
      <c r="Y73" s="178"/>
      <c r="Z73" s="178"/>
      <c r="AA73" s="195"/>
      <c r="AB73" s="195"/>
      <c r="AC73" s="178"/>
    </row>
    <row r="74" ht="12.75" customHeight="1">
      <c r="A74" s="7"/>
      <c r="B74" s="7"/>
      <c r="C74" s="178"/>
      <c r="D74" s="178"/>
      <c r="E74" s="178"/>
      <c r="F74" s="178"/>
      <c r="G74" s="195"/>
      <c r="H74" s="178"/>
      <c r="I74" s="178"/>
      <c r="J74" s="178"/>
      <c r="K74" s="178"/>
      <c r="L74" s="195"/>
      <c r="M74" s="178"/>
      <c r="N74" s="178"/>
      <c r="O74" s="178"/>
      <c r="P74" s="178"/>
      <c r="Q74" s="195"/>
      <c r="R74" s="178"/>
      <c r="S74" s="178"/>
      <c r="T74" s="178"/>
      <c r="U74" s="178"/>
      <c r="V74" s="195"/>
      <c r="W74" s="178"/>
      <c r="X74" s="178"/>
      <c r="Y74" s="178"/>
      <c r="Z74" s="178"/>
      <c r="AA74" s="195"/>
      <c r="AB74" s="195"/>
      <c r="AC74" s="178"/>
    </row>
    <row r="75" ht="12.75" customHeight="1">
      <c r="A75" s="7"/>
      <c r="B75" s="7"/>
      <c r="C75" s="178"/>
      <c r="D75" s="178"/>
      <c r="E75" s="178"/>
      <c r="F75" s="178"/>
      <c r="G75" s="195"/>
      <c r="H75" s="178"/>
      <c r="I75" s="178"/>
      <c r="J75" s="178"/>
      <c r="K75" s="178"/>
      <c r="L75" s="195"/>
      <c r="M75" s="178"/>
      <c r="N75" s="178"/>
      <c r="O75" s="178"/>
      <c r="P75" s="178"/>
      <c r="Q75" s="195"/>
      <c r="R75" s="178"/>
      <c r="S75" s="178"/>
      <c r="T75" s="178"/>
      <c r="U75" s="178"/>
      <c r="V75" s="195"/>
      <c r="W75" s="178"/>
      <c r="X75" s="178"/>
      <c r="Y75" s="178"/>
      <c r="Z75" s="178"/>
      <c r="AA75" s="195"/>
      <c r="AB75" s="195"/>
      <c r="AC75" s="178"/>
    </row>
    <row r="76" ht="12.75" customHeight="1">
      <c r="A76" s="7"/>
      <c r="B76" s="7"/>
      <c r="C76" s="178"/>
      <c r="D76" s="178"/>
      <c r="E76" s="178"/>
      <c r="F76" s="178"/>
      <c r="G76" s="195"/>
      <c r="H76" s="178"/>
      <c r="I76" s="178"/>
      <c r="J76" s="178"/>
      <c r="K76" s="178"/>
      <c r="L76" s="195"/>
      <c r="M76" s="178"/>
      <c r="N76" s="178"/>
      <c r="O76" s="178"/>
      <c r="P76" s="178"/>
      <c r="Q76" s="195"/>
      <c r="R76" s="178"/>
      <c r="S76" s="178"/>
      <c r="T76" s="178"/>
      <c r="U76" s="178"/>
      <c r="V76" s="195"/>
      <c r="W76" s="178"/>
      <c r="X76" s="178"/>
      <c r="Y76" s="178"/>
      <c r="Z76" s="178"/>
      <c r="AA76" s="195"/>
      <c r="AB76" s="195"/>
      <c r="AC76" s="178"/>
    </row>
    <row r="77" ht="12.75" customHeight="1">
      <c r="A77" s="7"/>
      <c r="B77" s="7"/>
      <c r="C77" s="178"/>
      <c r="D77" s="178"/>
      <c r="E77" s="178"/>
      <c r="F77" s="178"/>
      <c r="G77" s="195"/>
      <c r="H77" s="178"/>
      <c r="I77" s="178"/>
      <c r="J77" s="178"/>
      <c r="K77" s="178"/>
      <c r="L77" s="195"/>
      <c r="M77" s="178"/>
      <c r="N77" s="178"/>
      <c r="O77" s="178"/>
      <c r="P77" s="178"/>
      <c r="Q77" s="195"/>
      <c r="R77" s="178"/>
      <c r="S77" s="178"/>
      <c r="T77" s="178"/>
      <c r="U77" s="178"/>
      <c r="V77" s="195"/>
      <c r="W77" s="178"/>
      <c r="X77" s="178"/>
      <c r="Y77" s="178"/>
      <c r="Z77" s="178"/>
      <c r="AA77" s="195"/>
      <c r="AB77" s="195"/>
      <c r="AC77" s="178"/>
    </row>
    <row r="78" ht="12.75" customHeight="1">
      <c r="A78" s="7"/>
      <c r="B78" s="7"/>
      <c r="C78" s="178"/>
      <c r="D78" s="178"/>
      <c r="E78" s="178"/>
      <c r="F78" s="178"/>
      <c r="G78" s="195"/>
      <c r="H78" s="178"/>
      <c r="I78" s="178"/>
      <c r="J78" s="178"/>
      <c r="K78" s="178"/>
      <c r="L78" s="195"/>
      <c r="M78" s="178"/>
      <c r="N78" s="178"/>
      <c r="O78" s="178"/>
      <c r="P78" s="178"/>
      <c r="Q78" s="195"/>
      <c r="R78" s="178"/>
      <c r="S78" s="178"/>
      <c r="T78" s="178"/>
      <c r="U78" s="178"/>
      <c r="V78" s="195"/>
      <c r="W78" s="178"/>
      <c r="X78" s="178"/>
      <c r="Y78" s="178"/>
      <c r="Z78" s="178"/>
      <c r="AA78" s="195"/>
      <c r="AB78" s="195"/>
      <c r="AC78" s="178"/>
    </row>
    <row r="79" ht="12.75" customHeight="1">
      <c r="A79" s="7"/>
      <c r="B79" s="7"/>
      <c r="C79" s="178"/>
      <c r="D79" s="178"/>
      <c r="E79" s="178"/>
      <c r="F79" s="178"/>
      <c r="G79" s="195"/>
      <c r="H79" s="178"/>
      <c r="I79" s="178"/>
      <c r="J79" s="178"/>
      <c r="K79" s="178"/>
      <c r="L79" s="195"/>
      <c r="M79" s="178"/>
      <c r="N79" s="178"/>
      <c r="O79" s="178"/>
      <c r="P79" s="178"/>
      <c r="Q79" s="195"/>
      <c r="R79" s="178"/>
      <c r="S79" s="178"/>
      <c r="T79" s="178"/>
      <c r="U79" s="178"/>
      <c r="V79" s="195"/>
      <c r="W79" s="178"/>
      <c r="X79" s="178"/>
      <c r="Y79" s="178"/>
      <c r="Z79" s="178"/>
      <c r="AA79" s="195"/>
      <c r="AB79" s="195"/>
      <c r="AC79" s="178"/>
    </row>
    <row r="80" ht="12.75" customHeight="1">
      <c r="A80" s="7"/>
      <c r="B80" s="7"/>
      <c r="C80" s="178"/>
      <c r="D80" s="178"/>
      <c r="E80" s="178"/>
      <c r="F80" s="178"/>
      <c r="G80" s="195"/>
      <c r="H80" s="178"/>
      <c r="I80" s="178"/>
      <c r="J80" s="178"/>
      <c r="K80" s="178"/>
      <c r="L80" s="195"/>
      <c r="M80" s="178"/>
      <c r="N80" s="178"/>
      <c r="O80" s="178"/>
      <c r="P80" s="178"/>
      <c r="Q80" s="195"/>
      <c r="R80" s="178"/>
      <c r="S80" s="178"/>
      <c r="T80" s="178"/>
      <c r="U80" s="178"/>
      <c r="V80" s="195"/>
      <c r="W80" s="178"/>
      <c r="X80" s="178"/>
      <c r="Y80" s="178"/>
      <c r="Z80" s="178"/>
      <c r="AA80" s="195"/>
      <c r="AB80" s="195"/>
      <c r="AC80" s="178"/>
    </row>
    <row r="81" ht="12.75" customHeight="1">
      <c r="A81" s="7"/>
      <c r="B81" s="7"/>
      <c r="C81" s="178"/>
      <c r="D81" s="178"/>
      <c r="E81" s="178"/>
      <c r="F81" s="178"/>
      <c r="G81" s="195"/>
      <c r="H81" s="178"/>
      <c r="I81" s="178"/>
      <c r="J81" s="178"/>
      <c r="K81" s="178"/>
      <c r="L81" s="195"/>
      <c r="M81" s="178"/>
      <c r="N81" s="178"/>
      <c r="O81" s="178"/>
      <c r="P81" s="178"/>
      <c r="Q81" s="195"/>
      <c r="R81" s="178"/>
      <c r="S81" s="178"/>
      <c r="T81" s="178"/>
      <c r="U81" s="178"/>
      <c r="V81" s="195"/>
      <c r="W81" s="178"/>
      <c r="X81" s="178"/>
      <c r="Y81" s="178"/>
      <c r="Z81" s="178"/>
      <c r="AA81" s="195"/>
      <c r="AB81" s="195"/>
      <c r="AC81" s="178"/>
    </row>
    <row r="82" ht="12.75" customHeight="1">
      <c r="A82" s="7"/>
      <c r="B82" s="7"/>
      <c r="C82" s="178"/>
      <c r="D82" s="178"/>
      <c r="E82" s="178"/>
      <c r="F82" s="178"/>
      <c r="G82" s="195"/>
      <c r="H82" s="178"/>
      <c r="I82" s="178"/>
      <c r="J82" s="178"/>
      <c r="K82" s="178"/>
      <c r="L82" s="195"/>
      <c r="M82" s="178"/>
      <c r="N82" s="178"/>
      <c r="O82" s="178"/>
      <c r="P82" s="178"/>
      <c r="Q82" s="195"/>
      <c r="R82" s="178"/>
      <c r="S82" s="178"/>
      <c r="T82" s="178"/>
      <c r="U82" s="178"/>
      <c r="V82" s="195"/>
      <c r="W82" s="178"/>
      <c r="X82" s="178"/>
      <c r="Y82" s="178"/>
      <c r="Z82" s="178"/>
      <c r="AA82" s="195"/>
      <c r="AB82" s="195"/>
      <c r="AC82" s="178"/>
    </row>
    <row r="83" ht="12.75" customHeight="1">
      <c r="A83" s="7"/>
      <c r="B83" s="7"/>
      <c r="C83" s="178"/>
      <c r="D83" s="178"/>
      <c r="E83" s="178"/>
      <c r="F83" s="178"/>
      <c r="G83" s="195"/>
      <c r="H83" s="178"/>
      <c r="I83" s="178"/>
      <c r="J83" s="178"/>
      <c r="K83" s="178"/>
      <c r="L83" s="195"/>
      <c r="M83" s="178"/>
      <c r="N83" s="178"/>
      <c r="O83" s="178"/>
      <c r="P83" s="178"/>
      <c r="Q83" s="195"/>
      <c r="R83" s="178"/>
      <c r="S83" s="178"/>
      <c r="T83" s="178"/>
      <c r="U83" s="178"/>
      <c r="V83" s="195"/>
      <c r="W83" s="178"/>
      <c r="X83" s="178"/>
      <c r="Y83" s="178"/>
      <c r="Z83" s="178"/>
      <c r="AA83" s="195"/>
      <c r="AB83" s="195"/>
      <c r="AC83" s="178"/>
    </row>
    <row r="84" ht="12.75" customHeight="1">
      <c r="A84" s="7"/>
      <c r="B84" s="7"/>
      <c r="C84" s="178"/>
      <c r="D84" s="178"/>
      <c r="E84" s="178"/>
      <c r="F84" s="178"/>
      <c r="G84" s="195"/>
      <c r="H84" s="178"/>
      <c r="I84" s="178"/>
      <c r="J84" s="178"/>
      <c r="K84" s="178"/>
      <c r="L84" s="195"/>
      <c r="M84" s="178"/>
      <c r="N84" s="178"/>
      <c r="O84" s="178"/>
      <c r="P84" s="178"/>
      <c r="Q84" s="195"/>
      <c r="R84" s="178"/>
      <c r="S84" s="178"/>
      <c r="T84" s="178"/>
      <c r="U84" s="178"/>
      <c r="V84" s="195"/>
      <c r="W84" s="178"/>
      <c r="X84" s="178"/>
      <c r="Y84" s="178"/>
      <c r="Z84" s="178"/>
      <c r="AA84" s="195"/>
      <c r="AB84" s="195"/>
      <c r="AC84" s="178"/>
    </row>
    <row r="85" ht="12.75" customHeight="1">
      <c r="A85" s="7"/>
      <c r="B85" s="7"/>
      <c r="C85" s="178"/>
      <c r="D85" s="178"/>
      <c r="E85" s="178"/>
      <c r="F85" s="178"/>
      <c r="G85" s="195"/>
      <c r="H85" s="178"/>
      <c r="I85" s="178"/>
      <c r="J85" s="178"/>
      <c r="K85" s="178"/>
      <c r="L85" s="195"/>
      <c r="M85" s="178"/>
      <c r="N85" s="178"/>
      <c r="O85" s="178"/>
      <c r="P85" s="178"/>
      <c r="Q85" s="195"/>
      <c r="R85" s="178"/>
      <c r="S85" s="178"/>
      <c r="T85" s="178"/>
      <c r="U85" s="178"/>
      <c r="V85" s="195"/>
      <c r="W85" s="178"/>
      <c r="X85" s="178"/>
      <c r="Y85" s="178"/>
      <c r="Z85" s="178"/>
      <c r="AA85" s="195"/>
      <c r="AB85" s="195"/>
      <c r="AC85" s="178"/>
    </row>
    <row r="86" ht="12.75" customHeight="1">
      <c r="A86" s="7"/>
      <c r="B86" s="7"/>
      <c r="C86" s="178"/>
      <c r="D86" s="178"/>
      <c r="E86" s="178"/>
      <c r="F86" s="178"/>
      <c r="G86" s="195"/>
      <c r="H86" s="178"/>
      <c r="I86" s="178"/>
      <c r="J86" s="178"/>
      <c r="K86" s="178"/>
      <c r="L86" s="195"/>
      <c r="M86" s="178"/>
      <c r="N86" s="178"/>
      <c r="O86" s="178"/>
      <c r="P86" s="178"/>
      <c r="Q86" s="195"/>
      <c r="R86" s="178"/>
      <c r="S86" s="178"/>
      <c r="T86" s="178"/>
      <c r="U86" s="178"/>
      <c r="V86" s="195"/>
      <c r="W86" s="178"/>
      <c r="X86" s="178"/>
      <c r="Y86" s="178"/>
      <c r="Z86" s="178"/>
      <c r="AA86" s="195"/>
      <c r="AB86" s="195"/>
      <c r="AC86" s="178"/>
    </row>
    <row r="87" ht="12.75" customHeight="1">
      <c r="A87" s="7"/>
      <c r="B87" s="7"/>
      <c r="C87" s="178"/>
      <c r="D87" s="178"/>
      <c r="E87" s="178"/>
      <c r="F87" s="178"/>
      <c r="G87" s="195"/>
      <c r="H87" s="178"/>
      <c r="I87" s="178"/>
      <c r="J87" s="178"/>
      <c r="K87" s="178"/>
      <c r="L87" s="195"/>
      <c r="M87" s="178"/>
      <c r="N87" s="178"/>
      <c r="O87" s="178"/>
      <c r="P87" s="178"/>
      <c r="Q87" s="195"/>
      <c r="R87" s="178"/>
      <c r="S87" s="178"/>
      <c r="T87" s="178"/>
      <c r="U87" s="178"/>
      <c r="V87" s="195"/>
      <c r="W87" s="178"/>
      <c r="X87" s="178"/>
      <c r="Y87" s="178"/>
      <c r="Z87" s="178"/>
      <c r="AA87" s="195"/>
      <c r="AB87" s="195"/>
      <c r="AC87" s="178"/>
    </row>
    <row r="88" ht="12.75" customHeight="1">
      <c r="A88" s="7"/>
      <c r="B88" s="7"/>
      <c r="C88" s="178"/>
      <c r="D88" s="178"/>
      <c r="E88" s="178"/>
      <c r="F88" s="178"/>
      <c r="G88" s="195"/>
      <c r="H88" s="178"/>
      <c r="I88" s="178"/>
      <c r="J88" s="178"/>
      <c r="K88" s="178"/>
      <c r="L88" s="195"/>
      <c r="M88" s="178"/>
      <c r="N88" s="178"/>
      <c r="O88" s="178"/>
      <c r="P88" s="178"/>
      <c r="Q88" s="195"/>
      <c r="R88" s="178"/>
      <c r="S88" s="178"/>
      <c r="T88" s="178"/>
      <c r="U88" s="178"/>
      <c r="V88" s="195"/>
      <c r="W88" s="178"/>
      <c r="X88" s="178"/>
      <c r="Y88" s="178"/>
      <c r="Z88" s="178"/>
      <c r="AA88" s="195"/>
      <c r="AB88" s="195"/>
      <c r="AC88" s="178"/>
    </row>
    <row r="89" ht="12.75" customHeight="1">
      <c r="A89" s="7"/>
      <c r="B89" s="7"/>
      <c r="C89" s="178"/>
      <c r="D89" s="178"/>
      <c r="E89" s="178"/>
      <c r="F89" s="178"/>
      <c r="G89" s="195"/>
      <c r="H89" s="178"/>
      <c r="I89" s="178"/>
      <c r="J89" s="178"/>
      <c r="K89" s="178"/>
      <c r="L89" s="195"/>
      <c r="M89" s="178"/>
      <c r="N89" s="178"/>
      <c r="O89" s="178"/>
      <c r="P89" s="178"/>
      <c r="Q89" s="195"/>
      <c r="R89" s="178"/>
      <c r="S89" s="178"/>
      <c r="T89" s="178"/>
      <c r="U89" s="178"/>
      <c r="V89" s="195"/>
      <c r="W89" s="178"/>
      <c r="X89" s="178"/>
      <c r="Y89" s="178"/>
      <c r="Z89" s="178"/>
      <c r="AA89" s="195"/>
      <c r="AB89" s="195"/>
      <c r="AC89" s="178"/>
    </row>
    <row r="90" ht="12.75" customHeight="1">
      <c r="A90" s="7"/>
      <c r="B90" s="7"/>
      <c r="C90" s="178"/>
      <c r="D90" s="178"/>
      <c r="E90" s="178"/>
      <c r="F90" s="178"/>
      <c r="G90" s="195"/>
      <c r="H90" s="178"/>
      <c r="I90" s="178"/>
      <c r="J90" s="178"/>
      <c r="K90" s="178"/>
      <c r="L90" s="195"/>
      <c r="M90" s="178"/>
      <c r="N90" s="178"/>
      <c r="O90" s="178"/>
      <c r="P90" s="178"/>
      <c r="Q90" s="195"/>
      <c r="R90" s="178"/>
      <c r="S90" s="178"/>
      <c r="T90" s="178"/>
      <c r="U90" s="178"/>
      <c r="V90" s="195"/>
      <c r="W90" s="178"/>
      <c r="X90" s="178"/>
      <c r="Y90" s="178"/>
      <c r="Z90" s="178"/>
      <c r="AA90" s="195"/>
      <c r="AB90" s="195"/>
      <c r="AC90" s="178"/>
    </row>
    <row r="91" ht="12.75" customHeight="1">
      <c r="A91" s="7"/>
      <c r="B91" s="7"/>
      <c r="C91" s="178"/>
      <c r="D91" s="178"/>
      <c r="E91" s="178"/>
      <c r="F91" s="178"/>
      <c r="G91" s="195"/>
      <c r="H91" s="178"/>
      <c r="I91" s="178"/>
      <c r="J91" s="178"/>
      <c r="K91" s="178"/>
      <c r="L91" s="195"/>
      <c r="M91" s="178"/>
      <c r="N91" s="178"/>
      <c r="O91" s="178"/>
      <c r="P91" s="178"/>
      <c r="Q91" s="195"/>
      <c r="R91" s="178"/>
      <c r="S91" s="178"/>
      <c r="T91" s="178"/>
      <c r="U91" s="178"/>
      <c r="V91" s="195"/>
      <c r="W91" s="178"/>
      <c r="X91" s="178"/>
      <c r="Y91" s="178"/>
      <c r="Z91" s="178"/>
      <c r="AA91" s="195"/>
      <c r="AB91" s="195"/>
      <c r="AC91" s="178"/>
    </row>
    <row r="92" ht="12.75" customHeight="1">
      <c r="A92" s="7"/>
      <c r="B92" s="7"/>
      <c r="C92" s="178"/>
      <c r="D92" s="178"/>
      <c r="E92" s="178"/>
      <c r="F92" s="178"/>
      <c r="G92" s="195"/>
      <c r="H92" s="178"/>
      <c r="I92" s="178"/>
      <c r="J92" s="178"/>
      <c r="K92" s="178"/>
      <c r="L92" s="195"/>
      <c r="M92" s="178"/>
      <c r="N92" s="178"/>
      <c r="O92" s="178"/>
      <c r="P92" s="178"/>
      <c r="Q92" s="195"/>
      <c r="R92" s="178"/>
      <c r="S92" s="178"/>
      <c r="T92" s="178"/>
      <c r="U92" s="178"/>
      <c r="V92" s="195"/>
      <c r="W92" s="178"/>
      <c r="X92" s="178"/>
      <c r="Y92" s="178"/>
      <c r="Z92" s="178"/>
      <c r="AA92" s="195"/>
      <c r="AB92" s="195"/>
      <c r="AC92" s="178"/>
    </row>
    <row r="93" ht="12.75" customHeight="1">
      <c r="A93" s="7"/>
      <c r="B93" s="7"/>
      <c r="C93" s="178"/>
      <c r="D93" s="178"/>
      <c r="E93" s="178"/>
      <c r="F93" s="178"/>
      <c r="G93" s="195"/>
      <c r="H93" s="178"/>
      <c r="I93" s="178"/>
      <c r="J93" s="178"/>
      <c r="K93" s="178"/>
      <c r="L93" s="195"/>
      <c r="M93" s="178"/>
      <c r="N93" s="178"/>
      <c r="O93" s="178"/>
      <c r="P93" s="178"/>
      <c r="Q93" s="195"/>
      <c r="R93" s="178"/>
      <c r="S93" s="178"/>
      <c r="T93" s="178"/>
      <c r="U93" s="178"/>
      <c r="V93" s="195"/>
      <c r="W93" s="178"/>
      <c r="X93" s="178"/>
      <c r="Y93" s="178"/>
      <c r="Z93" s="178"/>
      <c r="AA93" s="195"/>
      <c r="AB93" s="195"/>
      <c r="AC93" s="178"/>
    </row>
    <row r="94" ht="12.75" customHeight="1">
      <c r="A94" s="7"/>
      <c r="B94" s="7"/>
      <c r="C94" s="178"/>
      <c r="D94" s="178"/>
      <c r="E94" s="178"/>
      <c r="F94" s="178"/>
      <c r="G94" s="195"/>
      <c r="H94" s="178"/>
      <c r="I94" s="178"/>
      <c r="J94" s="178"/>
      <c r="K94" s="178"/>
      <c r="L94" s="195"/>
      <c r="M94" s="178"/>
      <c r="N94" s="178"/>
      <c r="O94" s="178"/>
      <c r="P94" s="178"/>
      <c r="Q94" s="195"/>
      <c r="R94" s="178"/>
      <c r="S94" s="178"/>
      <c r="T94" s="178"/>
      <c r="U94" s="178"/>
      <c r="V94" s="195"/>
      <c r="W94" s="178"/>
      <c r="X94" s="178"/>
      <c r="Y94" s="178"/>
      <c r="Z94" s="178"/>
      <c r="AA94" s="195"/>
      <c r="AB94" s="195"/>
      <c r="AC94" s="178"/>
    </row>
    <row r="95" ht="12.75" customHeight="1">
      <c r="A95" s="7"/>
      <c r="B95" s="7"/>
      <c r="C95" s="178"/>
      <c r="D95" s="178"/>
      <c r="E95" s="178"/>
      <c r="F95" s="178"/>
      <c r="G95" s="195"/>
      <c r="H95" s="178"/>
      <c r="I95" s="178"/>
      <c r="J95" s="178"/>
      <c r="K95" s="178"/>
      <c r="L95" s="195"/>
      <c r="M95" s="178"/>
      <c r="N95" s="178"/>
      <c r="O95" s="178"/>
      <c r="P95" s="178"/>
      <c r="Q95" s="195"/>
      <c r="R95" s="178"/>
      <c r="S95" s="178"/>
      <c r="T95" s="178"/>
      <c r="U95" s="178"/>
      <c r="V95" s="195"/>
      <c r="W95" s="178"/>
      <c r="X95" s="178"/>
      <c r="Y95" s="178"/>
      <c r="Z95" s="178"/>
      <c r="AA95" s="195"/>
      <c r="AB95" s="195"/>
      <c r="AC95" s="178"/>
    </row>
    <row r="96" ht="12.75" customHeight="1">
      <c r="A96" s="7"/>
      <c r="B96" s="7"/>
      <c r="C96" s="178"/>
      <c r="D96" s="178"/>
      <c r="E96" s="178"/>
      <c r="F96" s="178"/>
      <c r="G96" s="195"/>
      <c r="H96" s="178"/>
      <c r="I96" s="178"/>
      <c r="J96" s="178"/>
      <c r="K96" s="178"/>
      <c r="L96" s="195"/>
      <c r="M96" s="178"/>
      <c r="N96" s="178"/>
      <c r="O96" s="178"/>
      <c r="P96" s="178"/>
      <c r="Q96" s="195"/>
      <c r="R96" s="178"/>
      <c r="S96" s="178"/>
      <c r="T96" s="178"/>
      <c r="U96" s="178"/>
      <c r="V96" s="195"/>
      <c r="W96" s="178"/>
      <c r="X96" s="178"/>
      <c r="Y96" s="178"/>
      <c r="Z96" s="178"/>
      <c r="AA96" s="195"/>
      <c r="AB96" s="195"/>
      <c r="AC96" s="178"/>
    </row>
    <row r="97" ht="12.75" customHeight="1">
      <c r="A97" s="7"/>
      <c r="B97" s="7"/>
      <c r="C97" s="178"/>
      <c r="D97" s="178"/>
      <c r="E97" s="178"/>
      <c r="F97" s="178"/>
      <c r="G97" s="195"/>
      <c r="H97" s="178"/>
      <c r="I97" s="178"/>
      <c r="J97" s="178"/>
      <c r="K97" s="178"/>
      <c r="L97" s="195"/>
      <c r="M97" s="178"/>
      <c r="N97" s="178"/>
      <c r="O97" s="178"/>
      <c r="P97" s="178"/>
      <c r="Q97" s="195"/>
      <c r="R97" s="178"/>
      <c r="S97" s="178"/>
      <c r="T97" s="178"/>
      <c r="U97" s="178"/>
      <c r="V97" s="195"/>
      <c r="W97" s="178"/>
      <c r="X97" s="178"/>
      <c r="Y97" s="178"/>
      <c r="Z97" s="178"/>
      <c r="AA97" s="195"/>
      <c r="AB97" s="195"/>
      <c r="AC97" s="178"/>
    </row>
    <row r="98" ht="12.75" customHeight="1">
      <c r="A98" s="7"/>
      <c r="B98" s="7"/>
      <c r="C98" s="178"/>
      <c r="D98" s="178"/>
      <c r="E98" s="178"/>
      <c r="F98" s="178"/>
      <c r="G98" s="195"/>
      <c r="H98" s="178"/>
      <c r="I98" s="178"/>
      <c r="J98" s="178"/>
      <c r="K98" s="178"/>
      <c r="L98" s="195"/>
      <c r="M98" s="178"/>
      <c r="N98" s="178"/>
      <c r="O98" s="178"/>
      <c r="P98" s="178"/>
      <c r="Q98" s="195"/>
      <c r="R98" s="178"/>
      <c r="S98" s="178"/>
      <c r="T98" s="178"/>
      <c r="U98" s="178"/>
      <c r="V98" s="195"/>
      <c r="W98" s="178"/>
      <c r="X98" s="178"/>
      <c r="Y98" s="178"/>
      <c r="Z98" s="178"/>
      <c r="AA98" s="195"/>
      <c r="AB98" s="195"/>
      <c r="AC98" s="178"/>
    </row>
    <row r="99" ht="12.75" customHeight="1">
      <c r="A99" s="7"/>
      <c r="B99" s="7"/>
      <c r="C99" s="178"/>
      <c r="D99" s="178"/>
      <c r="E99" s="178"/>
      <c r="F99" s="178"/>
      <c r="G99" s="195"/>
      <c r="H99" s="178"/>
      <c r="I99" s="178"/>
      <c r="J99" s="178"/>
      <c r="K99" s="178"/>
      <c r="L99" s="195"/>
      <c r="M99" s="178"/>
      <c r="N99" s="178"/>
      <c r="O99" s="178"/>
      <c r="P99" s="178"/>
      <c r="Q99" s="195"/>
      <c r="R99" s="178"/>
      <c r="S99" s="178"/>
      <c r="T99" s="178"/>
      <c r="U99" s="178"/>
      <c r="V99" s="195"/>
      <c r="W99" s="178"/>
      <c r="X99" s="178"/>
      <c r="Y99" s="178"/>
      <c r="Z99" s="178"/>
      <c r="AA99" s="195"/>
      <c r="AB99" s="195"/>
      <c r="AC99" s="178"/>
    </row>
    <row r="100" ht="12.75" customHeight="1">
      <c r="A100" s="7"/>
      <c r="B100" s="7"/>
      <c r="C100" s="178"/>
      <c r="D100" s="178"/>
      <c r="E100" s="178"/>
      <c r="F100" s="178"/>
      <c r="G100" s="195"/>
      <c r="H100" s="178"/>
      <c r="I100" s="178"/>
      <c r="J100" s="178"/>
      <c r="K100" s="178"/>
      <c r="L100" s="195"/>
      <c r="M100" s="178"/>
      <c r="N100" s="178"/>
      <c r="O100" s="178"/>
      <c r="P100" s="178"/>
      <c r="Q100" s="195"/>
      <c r="R100" s="178"/>
      <c r="S100" s="178"/>
      <c r="T100" s="178"/>
      <c r="U100" s="178"/>
      <c r="V100" s="195"/>
      <c r="W100" s="178"/>
      <c r="X100" s="178"/>
      <c r="Y100" s="178"/>
      <c r="Z100" s="178"/>
      <c r="AA100" s="195"/>
      <c r="AB100" s="195"/>
      <c r="AC100" s="178"/>
    </row>
  </sheetData>
  <mergeCells count="25">
    <mergeCell ref="W3:AA3"/>
    <mergeCell ref="Y4:Z4"/>
    <mergeCell ref="W4:X4"/>
    <mergeCell ref="O4:P4"/>
    <mergeCell ref="M4:N4"/>
    <mergeCell ref="N58:O58"/>
    <mergeCell ref="E4:F4"/>
    <mergeCell ref="A4:A5"/>
    <mergeCell ref="B4:B5"/>
    <mergeCell ref="C4:D4"/>
    <mergeCell ref="R4:S4"/>
    <mergeCell ref="Q4:Q5"/>
    <mergeCell ref="H4:I4"/>
    <mergeCell ref="J4:K4"/>
    <mergeCell ref="T4:U4"/>
    <mergeCell ref="V4:V5"/>
    <mergeCell ref="R3:V3"/>
    <mergeCell ref="M3:Q3"/>
    <mergeCell ref="A1:AA1"/>
    <mergeCell ref="A2:AA2"/>
    <mergeCell ref="C3:G3"/>
    <mergeCell ref="G4:G5"/>
    <mergeCell ref="AA4:AA5"/>
    <mergeCell ref="H3:L3"/>
    <mergeCell ref="L4:L5"/>
  </mergeCells>
  <conditionalFormatting sqref="AB1:AB100">
    <cfRule type="cellIs" dxfId="3" priority="1" operator="greaterThan">
      <formula>10</formula>
    </cfRule>
  </conditionalFormatting>
  <conditionalFormatting sqref="G1:G100">
    <cfRule type="cellIs" dxfId="3" priority="2" operator="greaterThan">
      <formula>100</formula>
    </cfRule>
  </conditionalFormatting>
  <conditionalFormatting sqref="L1:L100">
    <cfRule type="cellIs" dxfId="3" priority="3" operator="greaterThan">
      <formula>100</formula>
    </cfRule>
  </conditionalFormatting>
  <conditionalFormatting sqref="Q1:Q100">
    <cfRule type="cellIs" dxfId="3" priority="4" operator="greaterThan">
      <formula>100</formula>
    </cfRule>
  </conditionalFormatting>
  <conditionalFormatting sqref="V1:V100">
    <cfRule type="cellIs" dxfId="3" priority="5" operator="greaterThan">
      <formula>100</formula>
    </cfRule>
  </conditionalFormatting>
  <conditionalFormatting sqref="AA1:AA100">
    <cfRule type="cellIs" dxfId="3" priority="6" operator="greaterThan">
      <formula>100</formula>
    </cfRule>
  </conditionalFormatting>
  <printOptions/>
  <pageMargins bottom="0.25" footer="0.0" header="0.0" left="1.25" right="0.25" top="0.25"/>
  <pageSetup scale="6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FADCC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5.43"/>
    <col customWidth="1" min="2" max="2" width="31.29"/>
    <col customWidth="1" min="3" max="3" width="9.14"/>
    <col customWidth="1" min="4" max="4" width="10.0"/>
    <col customWidth="1" min="5" max="5" width="10.86"/>
    <col customWidth="1" min="6" max="6" width="8.86"/>
    <col customWidth="1" min="7" max="7" width="9.86"/>
    <col customWidth="1" min="8" max="8" width="11.71"/>
    <col customWidth="1" min="9" max="9" width="9.14"/>
    <col customWidth="1" min="10" max="10" width="8.43"/>
    <col customWidth="1" min="11" max="11" width="8.71"/>
  </cols>
  <sheetData>
    <row r="1" ht="14.25" customHeight="1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13.5" customHeight="1">
      <c r="A2" s="24" t="s">
        <v>64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ht="13.5" customHeight="1">
      <c r="A3" s="25"/>
      <c r="B3" s="26" t="s">
        <v>65</v>
      </c>
      <c r="C3" s="27"/>
      <c r="D3" s="27"/>
      <c r="E3" s="27"/>
      <c r="F3" s="27"/>
      <c r="G3" s="27"/>
      <c r="H3" s="27"/>
      <c r="I3" s="27"/>
      <c r="J3" s="28" t="s">
        <v>66</v>
      </c>
      <c r="K3" s="29"/>
    </row>
    <row r="4" ht="15.0" customHeight="1">
      <c r="A4" s="30" t="s">
        <v>3</v>
      </c>
      <c r="B4" s="30" t="s">
        <v>4</v>
      </c>
      <c r="C4" s="31" t="s">
        <v>67</v>
      </c>
      <c r="D4" s="32"/>
      <c r="E4" s="33"/>
      <c r="F4" s="34" t="s">
        <v>68</v>
      </c>
      <c r="G4" s="32"/>
      <c r="H4" s="33"/>
      <c r="I4" s="34" t="s">
        <v>69</v>
      </c>
      <c r="J4" s="32"/>
      <c r="K4" s="33"/>
    </row>
    <row r="5" ht="30.0" customHeight="1">
      <c r="A5" s="35"/>
      <c r="B5" s="35"/>
      <c r="C5" s="36" t="s">
        <v>70</v>
      </c>
      <c r="D5" s="37" t="s">
        <v>71</v>
      </c>
      <c r="E5" s="37" t="s">
        <v>72</v>
      </c>
      <c r="F5" s="36" t="s">
        <v>70</v>
      </c>
      <c r="G5" s="37" t="s">
        <v>71</v>
      </c>
      <c r="H5" s="37" t="s">
        <v>72</v>
      </c>
      <c r="I5" s="36" t="s">
        <v>70</v>
      </c>
      <c r="J5" s="37" t="s">
        <v>71</v>
      </c>
      <c r="K5" s="37" t="s">
        <v>72</v>
      </c>
    </row>
    <row r="6" ht="13.5" customHeight="1">
      <c r="A6" s="38">
        <v>1.0</v>
      </c>
      <c r="B6" s="39" t="s">
        <v>10</v>
      </c>
      <c r="C6" s="40">
        <v>114294.03999999998</v>
      </c>
      <c r="D6" s="40">
        <v>425529.72999999986</v>
      </c>
      <c r="E6" s="40">
        <v>1859610.49</v>
      </c>
      <c r="F6" s="40">
        <v>114526.93000000002</v>
      </c>
      <c r="G6" s="40">
        <v>409214.12</v>
      </c>
      <c r="H6" s="40">
        <v>1224544.0900000003</v>
      </c>
      <c r="I6" s="41" t="str">
        <f t="shared" ref="I6:K6" si="1">F6*100/C6</f>
        <v>100.2</v>
      </c>
      <c r="J6" s="41" t="str">
        <f t="shared" si="1"/>
        <v>96.2</v>
      </c>
      <c r="K6" s="41" t="str">
        <f t="shared" si="1"/>
        <v>65.8</v>
      </c>
    </row>
    <row r="7" ht="13.5" customHeight="1">
      <c r="A7" s="38">
        <v>2.0</v>
      </c>
      <c r="B7" s="42" t="s">
        <v>11</v>
      </c>
      <c r="C7" s="40">
        <v>639743.7999999998</v>
      </c>
      <c r="D7" s="40">
        <v>865553.0599999998</v>
      </c>
      <c r="E7" s="40">
        <v>1938653.8099999996</v>
      </c>
      <c r="F7" s="40">
        <v>756499.5499999998</v>
      </c>
      <c r="G7" s="40">
        <v>683490.4700000001</v>
      </c>
      <c r="H7" s="40">
        <v>1490488.6600000001</v>
      </c>
      <c r="I7" s="41" t="str">
        <f t="shared" ref="I7:K7" si="2">F7*100/C7</f>
        <v>118.3</v>
      </c>
      <c r="J7" s="41" t="str">
        <f t="shared" si="2"/>
        <v>79.0</v>
      </c>
      <c r="K7" s="41" t="str">
        <f t="shared" si="2"/>
        <v>76.9</v>
      </c>
    </row>
    <row r="8" ht="13.5" customHeight="1">
      <c r="A8" s="38">
        <v>3.0</v>
      </c>
      <c r="B8" s="42" t="s">
        <v>12</v>
      </c>
      <c r="C8" s="40">
        <v>241139.88999999998</v>
      </c>
      <c r="D8" s="40">
        <v>126748.88000000002</v>
      </c>
      <c r="E8" s="40">
        <v>511046.3199999999</v>
      </c>
      <c r="F8" s="40">
        <v>122683.23</v>
      </c>
      <c r="G8" s="40">
        <v>62270.080000000016</v>
      </c>
      <c r="H8" s="40">
        <v>534654.87</v>
      </c>
      <c r="I8" s="41" t="str">
        <f t="shared" ref="I8:K8" si="3">F8*100/C8</f>
        <v>50.9</v>
      </c>
      <c r="J8" s="41" t="str">
        <f t="shared" si="3"/>
        <v>49.1</v>
      </c>
      <c r="K8" s="41" t="str">
        <f t="shared" si="3"/>
        <v>104.6</v>
      </c>
    </row>
    <row r="9" ht="13.5" customHeight="1">
      <c r="A9" s="38">
        <v>4.0</v>
      </c>
      <c r="B9" s="42" t="s">
        <v>13</v>
      </c>
      <c r="C9" s="40">
        <v>128161.93000000002</v>
      </c>
      <c r="D9" s="40">
        <v>279202.79</v>
      </c>
      <c r="E9" s="40">
        <v>1366122.45</v>
      </c>
      <c r="F9" s="40">
        <v>90810.92999999998</v>
      </c>
      <c r="G9" s="40">
        <v>306448.75000000006</v>
      </c>
      <c r="H9" s="40">
        <v>1382539.9500000007</v>
      </c>
      <c r="I9" s="41" t="str">
        <f t="shared" ref="I9:K9" si="4">F9*100/C9</f>
        <v>70.9</v>
      </c>
      <c r="J9" s="41" t="str">
        <f t="shared" si="4"/>
        <v>109.8</v>
      </c>
      <c r="K9" s="41" t="str">
        <f t="shared" si="4"/>
        <v>101.2</v>
      </c>
    </row>
    <row r="10" ht="13.5" customHeight="1">
      <c r="A10" s="38">
        <v>5.0</v>
      </c>
      <c r="B10" s="42" t="s">
        <v>14</v>
      </c>
      <c r="C10" s="40">
        <v>917486.2600000001</v>
      </c>
      <c r="D10" s="40">
        <v>937531.18</v>
      </c>
      <c r="E10" s="40">
        <v>1952818.5600000003</v>
      </c>
      <c r="F10" s="40">
        <v>504067.24</v>
      </c>
      <c r="G10" s="40">
        <v>545257.6199999999</v>
      </c>
      <c r="H10" s="40">
        <v>902309.7</v>
      </c>
      <c r="I10" s="41" t="str">
        <f t="shared" ref="I10:K10" si="5">F10*100/C10</f>
        <v>54.9</v>
      </c>
      <c r="J10" s="41" t="str">
        <f t="shared" si="5"/>
        <v>58.2</v>
      </c>
      <c r="K10" s="41" t="str">
        <f t="shared" si="5"/>
        <v>46.2</v>
      </c>
    </row>
    <row r="11" ht="13.5" customHeight="1">
      <c r="A11" s="38">
        <v>6.0</v>
      </c>
      <c r="B11" s="42" t="s">
        <v>15</v>
      </c>
      <c r="C11" s="40">
        <v>252325.4799999999</v>
      </c>
      <c r="D11" s="40">
        <v>301791.2899999999</v>
      </c>
      <c r="E11" s="40">
        <v>1069500.1199999999</v>
      </c>
      <c r="F11" s="40">
        <v>135146.21</v>
      </c>
      <c r="G11" s="40">
        <v>111285.15</v>
      </c>
      <c r="H11" s="40">
        <v>815832.0000000001</v>
      </c>
      <c r="I11" s="41" t="str">
        <f t="shared" ref="I11:K11" si="6">F11*100/C11</f>
        <v>53.6</v>
      </c>
      <c r="J11" s="41" t="str">
        <f t="shared" si="6"/>
        <v>36.9</v>
      </c>
      <c r="K11" s="41" t="str">
        <f t="shared" si="6"/>
        <v>76.3</v>
      </c>
    </row>
    <row r="12" ht="13.5" customHeight="1">
      <c r="A12" s="38">
        <v>7.0</v>
      </c>
      <c r="B12" s="42" t="s">
        <v>16</v>
      </c>
      <c r="C12" s="40">
        <v>14573.63</v>
      </c>
      <c r="D12" s="40">
        <v>8925.300000000001</v>
      </c>
      <c r="E12" s="40">
        <v>195796.63</v>
      </c>
      <c r="F12" s="40">
        <v>10408.89</v>
      </c>
      <c r="G12" s="40">
        <v>10002.95</v>
      </c>
      <c r="H12" s="40">
        <v>127562.15999999996</v>
      </c>
      <c r="I12" s="41" t="str">
        <f t="shared" ref="I12:K12" si="7">F12*100/C12</f>
        <v>71.4</v>
      </c>
      <c r="J12" s="41" t="str">
        <f t="shared" si="7"/>
        <v>112.1</v>
      </c>
      <c r="K12" s="41" t="str">
        <f t="shared" si="7"/>
        <v>65.2</v>
      </c>
    </row>
    <row r="13" ht="13.5" customHeight="1">
      <c r="A13" s="38">
        <v>8.0</v>
      </c>
      <c r="B13" s="42" t="s">
        <v>17</v>
      </c>
      <c r="C13" s="40">
        <v>25264.360000000004</v>
      </c>
      <c r="D13" s="40">
        <v>15615.09</v>
      </c>
      <c r="E13" s="40">
        <v>174040.5</v>
      </c>
      <c r="F13" s="40">
        <v>8491.669999999998</v>
      </c>
      <c r="G13" s="40">
        <v>10148.45</v>
      </c>
      <c r="H13" s="40">
        <v>88333.56</v>
      </c>
      <c r="I13" s="41" t="str">
        <f t="shared" ref="I13:K13" si="8">F13*100/C13</f>
        <v>33.6</v>
      </c>
      <c r="J13" s="41" t="str">
        <f t="shared" si="8"/>
        <v>65.0</v>
      </c>
      <c r="K13" s="41" t="str">
        <f t="shared" si="8"/>
        <v>50.8</v>
      </c>
    </row>
    <row r="14" ht="13.5" customHeight="1">
      <c r="A14" s="38">
        <v>9.0</v>
      </c>
      <c r="B14" s="42" t="s">
        <v>18</v>
      </c>
      <c r="C14" s="40">
        <v>245416.61</v>
      </c>
      <c r="D14" s="40">
        <v>500613.84000000014</v>
      </c>
      <c r="E14" s="40">
        <v>2755090.039999999</v>
      </c>
      <c r="F14" s="40">
        <v>211097.84000000003</v>
      </c>
      <c r="G14" s="40">
        <v>283843.64</v>
      </c>
      <c r="H14" s="40">
        <v>2209126.9699999997</v>
      </c>
      <c r="I14" s="41" t="str">
        <f t="shared" ref="I14:K14" si="9">F14*100/C14</f>
        <v>86.0</v>
      </c>
      <c r="J14" s="41" t="str">
        <f t="shared" si="9"/>
        <v>56.7</v>
      </c>
      <c r="K14" s="41" t="str">
        <f t="shared" si="9"/>
        <v>80.2</v>
      </c>
    </row>
    <row r="15" ht="13.5" customHeight="1">
      <c r="A15" s="38">
        <v>10.0</v>
      </c>
      <c r="B15" s="42" t="s">
        <v>19</v>
      </c>
      <c r="C15" s="40">
        <v>1461871.3300000012</v>
      </c>
      <c r="D15" s="40">
        <v>4523250.560000002</v>
      </c>
      <c r="E15" s="40">
        <v>1.0978684850000001E7</v>
      </c>
      <c r="F15" s="40">
        <v>982714.4099999997</v>
      </c>
      <c r="G15" s="40">
        <v>2334640.4899999993</v>
      </c>
      <c r="H15" s="40">
        <v>5167833.539999998</v>
      </c>
      <c r="I15" s="41" t="str">
        <f t="shared" ref="I15:K15" si="10">F15*100/C15</f>
        <v>67.2</v>
      </c>
      <c r="J15" s="41" t="str">
        <f t="shared" si="10"/>
        <v>51.6</v>
      </c>
      <c r="K15" s="41" t="str">
        <f t="shared" si="10"/>
        <v>47.1</v>
      </c>
    </row>
    <row r="16" ht="13.5" customHeight="1">
      <c r="A16" s="38">
        <v>11.0</v>
      </c>
      <c r="B16" s="42" t="s">
        <v>20</v>
      </c>
      <c r="C16" s="40">
        <v>97697.81999999999</v>
      </c>
      <c r="D16" s="40">
        <v>123748.05</v>
      </c>
      <c r="E16" s="40">
        <v>740726.6399999999</v>
      </c>
      <c r="F16" s="40">
        <v>81680.09999999999</v>
      </c>
      <c r="G16" s="40">
        <v>83418.78999999996</v>
      </c>
      <c r="H16" s="40">
        <v>551910.3399999999</v>
      </c>
      <c r="I16" s="41" t="str">
        <f t="shared" ref="I16:K16" si="11">F16*100/C16</f>
        <v>83.6</v>
      </c>
      <c r="J16" s="41" t="str">
        <f t="shared" si="11"/>
        <v>67.4</v>
      </c>
      <c r="K16" s="41" t="str">
        <f t="shared" si="11"/>
        <v>74.5</v>
      </c>
    </row>
    <row r="17" ht="13.5" customHeight="1">
      <c r="A17" s="38">
        <v>12.0</v>
      </c>
      <c r="B17" s="42" t="s">
        <v>21</v>
      </c>
      <c r="C17" s="40">
        <v>481909.9899999999</v>
      </c>
      <c r="D17" s="40">
        <v>674223.74</v>
      </c>
      <c r="E17" s="40">
        <v>2621298.7800000007</v>
      </c>
      <c r="F17" s="40">
        <v>277254.71</v>
      </c>
      <c r="G17" s="40">
        <v>346758.3600000001</v>
      </c>
      <c r="H17" s="40">
        <v>1150059.4800000002</v>
      </c>
      <c r="I17" s="41" t="str">
        <f t="shared" ref="I17:K17" si="12">F17*100/C17</f>
        <v>57.5</v>
      </c>
      <c r="J17" s="41" t="str">
        <f t="shared" si="12"/>
        <v>51.4</v>
      </c>
      <c r="K17" s="41" t="str">
        <f t="shared" si="12"/>
        <v>43.9</v>
      </c>
    </row>
    <row r="18" ht="13.5" customHeight="1">
      <c r="A18" s="43"/>
      <c r="B18" s="44" t="s">
        <v>22</v>
      </c>
      <c r="C18" s="45" t="str">
        <f t="shared" ref="C18:H18" si="13">SUM(C6:C17)</f>
        <v>4619885</v>
      </c>
      <c r="D18" s="45" t="str">
        <f t="shared" si="13"/>
        <v>8782734</v>
      </c>
      <c r="E18" s="45" t="str">
        <f t="shared" si="13"/>
        <v>26163389</v>
      </c>
      <c r="F18" s="45" t="str">
        <f t="shared" si="13"/>
        <v>3295382</v>
      </c>
      <c r="G18" s="45" t="str">
        <f t="shared" si="13"/>
        <v>5186779</v>
      </c>
      <c r="H18" s="45" t="str">
        <f t="shared" si="13"/>
        <v>15645195</v>
      </c>
      <c r="I18" s="46" t="str">
        <f t="shared" ref="I18:K18" si="14">F18*100/C18</f>
        <v>71.3</v>
      </c>
      <c r="J18" s="46" t="str">
        <f t="shared" si="14"/>
        <v>59.1</v>
      </c>
      <c r="K18" s="46" t="str">
        <f t="shared" si="14"/>
        <v>59.8</v>
      </c>
    </row>
    <row r="19" ht="13.5" customHeight="1">
      <c r="A19" s="38">
        <v>13.0</v>
      </c>
      <c r="B19" s="42" t="s">
        <v>23</v>
      </c>
      <c r="C19" s="40">
        <v>72454.62000000001</v>
      </c>
      <c r="D19" s="40">
        <v>197340.26999999993</v>
      </c>
      <c r="E19" s="40">
        <v>1458213.8100000003</v>
      </c>
      <c r="F19" s="40">
        <v>89924.87</v>
      </c>
      <c r="G19" s="40">
        <v>307823.7700000001</v>
      </c>
      <c r="H19" s="40">
        <v>1295695.9300000002</v>
      </c>
      <c r="I19" s="41" t="str">
        <f t="shared" ref="I19:K19" si="15">F19*100/C19</f>
        <v>124.1</v>
      </c>
      <c r="J19" s="41" t="str">
        <f t="shared" si="15"/>
        <v>156.0</v>
      </c>
      <c r="K19" s="41" t="str">
        <f t="shared" si="15"/>
        <v>88.9</v>
      </c>
    </row>
    <row r="20" ht="13.5" customHeight="1">
      <c r="A20" s="38">
        <v>14.0</v>
      </c>
      <c r="B20" s="42" t="s">
        <v>24</v>
      </c>
      <c r="C20" s="40">
        <v>8310.359999999999</v>
      </c>
      <c r="D20" s="40">
        <v>35155.53000000002</v>
      </c>
      <c r="E20" s="40">
        <v>163483.46000000002</v>
      </c>
      <c r="F20" s="40">
        <v>56991.490000000005</v>
      </c>
      <c r="G20" s="40">
        <v>266756.97999999986</v>
      </c>
      <c r="H20" s="40">
        <v>480754.26999999996</v>
      </c>
      <c r="I20" s="41" t="str">
        <f t="shared" ref="I20:K20" si="16">F20*100/C20</f>
        <v>685.8</v>
      </c>
      <c r="J20" s="41" t="str">
        <f t="shared" si="16"/>
        <v>758.8</v>
      </c>
      <c r="K20" s="41" t="str">
        <f t="shared" si="16"/>
        <v>294.1</v>
      </c>
    </row>
    <row r="21" ht="13.5" customHeight="1">
      <c r="A21" s="38">
        <v>15.0</v>
      </c>
      <c r="B21" s="42" t="s">
        <v>25</v>
      </c>
      <c r="C21" s="40">
        <v>0.0</v>
      </c>
      <c r="D21" s="40">
        <v>0.0</v>
      </c>
      <c r="E21" s="40">
        <v>11541.849999999999</v>
      </c>
      <c r="F21" s="40">
        <v>0.0</v>
      </c>
      <c r="G21" s="40">
        <v>0.0</v>
      </c>
      <c r="H21" s="40">
        <v>1419.21</v>
      </c>
      <c r="I21" s="41">
        <v>0.0</v>
      </c>
      <c r="J21" s="41">
        <v>0.0</v>
      </c>
      <c r="K21" s="41" t="str">
        <f>H21*100/E21</f>
        <v>12.3</v>
      </c>
    </row>
    <row r="22" ht="13.5" customHeight="1">
      <c r="A22" s="38">
        <v>16.0</v>
      </c>
      <c r="B22" s="42" t="s">
        <v>26</v>
      </c>
      <c r="C22" s="40">
        <v>0.0</v>
      </c>
      <c r="D22" s="40">
        <v>0.0</v>
      </c>
      <c r="E22" s="40">
        <v>6593.57</v>
      </c>
      <c r="F22" s="40">
        <v>0.0</v>
      </c>
      <c r="G22" s="40">
        <v>0.0</v>
      </c>
      <c r="H22" s="40">
        <v>14459.279999999999</v>
      </c>
      <c r="I22" s="41">
        <v>0.0</v>
      </c>
      <c r="J22" s="41" t="str">
        <f t="shared" ref="J22:K22" si="17">G22*100/D22</f>
        <v>#DIV/0!</v>
      </c>
      <c r="K22" s="41" t="str">
        <f t="shared" si="17"/>
        <v>219.3</v>
      </c>
    </row>
    <row r="23" ht="13.5" customHeight="1">
      <c r="A23" s="38">
        <v>17.0</v>
      </c>
      <c r="B23" s="42" t="s">
        <v>27</v>
      </c>
      <c r="C23" s="40">
        <v>11406.25</v>
      </c>
      <c r="D23" s="40">
        <v>24031.190000000002</v>
      </c>
      <c r="E23" s="40">
        <v>29070.079999999998</v>
      </c>
      <c r="F23" s="40">
        <v>40968.90999999999</v>
      </c>
      <c r="G23" s="40">
        <v>59067.82</v>
      </c>
      <c r="H23" s="40">
        <v>48647.829999999994</v>
      </c>
      <c r="I23" s="41" t="str">
        <f t="shared" ref="I23:K23" si="18">F23*100/C23</f>
        <v>359.2</v>
      </c>
      <c r="J23" s="41" t="str">
        <f t="shared" si="18"/>
        <v>245.8</v>
      </c>
      <c r="K23" s="41" t="str">
        <f t="shared" si="18"/>
        <v>167.3</v>
      </c>
    </row>
    <row r="24" ht="13.5" customHeight="1">
      <c r="A24" s="38">
        <v>18.0</v>
      </c>
      <c r="B24" s="47" t="s">
        <v>28</v>
      </c>
      <c r="C24" s="40">
        <v>0.0</v>
      </c>
      <c r="D24" s="40">
        <v>0.0</v>
      </c>
      <c r="E24" s="40">
        <v>3903.31</v>
      </c>
      <c r="F24" s="40">
        <v>0.0</v>
      </c>
      <c r="G24" s="40">
        <v>0.0</v>
      </c>
      <c r="H24" s="40">
        <v>630.7</v>
      </c>
      <c r="I24" s="41">
        <v>0.0</v>
      </c>
      <c r="J24" s="41">
        <v>0.0</v>
      </c>
      <c r="K24" s="41" t="str">
        <f>H24*100/E24</f>
        <v>16.2</v>
      </c>
    </row>
    <row r="25" ht="13.5" customHeight="1">
      <c r="A25" s="38">
        <v>19.0</v>
      </c>
      <c r="B25" s="42" t="s">
        <v>29</v>
      </c>
      <c r="C25" s="40">
        <v>2694.75</v>
      </c>
      <c r="D25" s="40">
        <v>3376.19</v>
      </c>
      <c r="E25" s="40">
        <v>93162.94999999998</v>
      </c>
      <c r="F25" s="40">
        <v>5033.71</v>
      </c>
      <c r="G25" s="40">
        <v>6058.75</v>
      </c>
      <c r="H25" s="40">
        <v>35605.71</v>
      </c>
      <c r="I25" s="41" t="str">
        <f t="shared" ref="I25:K25" si="19">F25*100/C25</f>
        <v>186.8</v>
      </c>
      <c r="J25" s="41" t="str">
        <f t="shared" si="19"/>
        <v>179.5</v>
      </c>
      <c r="K25" s="41" t="str">
        <f t="shared" si="19"/>
        <v>38.2</v>
      </c>
    </row>
    <row r="26" ht="13.5" customHeight="1">
      <c r="A26" s="38">
        <v>20.0</v>
      </c>
      <c r="B26" s="42" t="s">
        <v>30</v>
      </c>
      <c r="C26" s="40">
        <v>13882.91</v>
      </c>
      <c r="D26" s="40">
        <v>386357.74000000017</v>
      </c>
      <c r="E26" s="40">
        <v>2417567.2800000003</v>
      </c>
      <c r="F26" s="40">
        <v>17400.01</v>
      </c>
      <c r="G26" s="40">
        <v>790873.3799999999</v>
      </c>
      <c r="H26" s="40">
        <v>2719019.02</v>
      </c>
      <c r="I26" s="41" t="str">
        <f t="shared" ref="I26:K26" si="20">F26*100/C26</f>
        <v>125.3</v>
      </c>
      <c r="J26" s="41" t="str">
        <f t="shared" si="20"/>
        <v>204.7</v>
      </c>
      <c r="K26" s="41" t="str">
        <f t="shared" si="20"/>
        <v>112.5</v>
      </c>
    </row>
    <row r="27" ht="13.5" customHeight="1">
      <c r="A27" s="38">
        <v>21.0</v>
      </c>
      <c r="B27" s="42" t="s">
        <v>31</v>
      </c>
      <c r="C27" s="40">
        <v>39357.44000000001</v>
      </c>
      <c r="D27" s="40">
        <v>297203.86</v>
      </c>
      <c r="E27" s="40">
        <v>1787806.3000000003</v>
      </c>
      <c r="F27" s="40">
        <v>117370.0</v>
      </c>
      <c r="G27" s="40">
        <v>716447.2899999996</v>
      </c>
      <c r="H27" s="40">
        <v>1960282.46</v>
      </c>
      <c r="I27" s="41" t="str">
        <f t="shared" ref="I27:K27" si="21">F27*100/C27</f>
        <v>298.2</v>
      </c>
      <c r="J27" s="41" t="str">
        <f t="shared" si="21"/>
        <v>241.1</v>
      </c>
      <c r="K27" s="41" t="str">
        <f t="shared" si="21"/>
        <v>109.6</v>
      </c>
    </row>
    <row r="28" ht="13.5" customHeight="1">
      <c r="A28" s="38">
        <v>22.0</v>
      </c>
      <c r="B28" s="42" t="s">
        <v>32</v>
      </c>
      <c r="C28" s="40">
        <v>17712.530000000002</v>
      </c>
      <c r="D28" s="40">
        <v>105819.56</v>
      </c>
      <c r="E28" s="40">
        <v>739413.2</v>
      </c>
      <c r="F28" s="40">
        <v>23339.219999999998</v>
      </c>
      <c r="G28" s="40">
        <v>70093.66</v>
      </c>
      <c r="H28" s="40">
        <v>298900.5400000001</v>
      </c>
      <c r="I28" s="41" t="str">
        <f t="shared" ref="I28:K28" si="22">F28*100/C28</f>
        <v>131.8</v>
      </c>
      <c r="J28" s="41" t="str">
        <f t="shared" si="22"/>
        <v>66.2</v>
      </c>
      <c r="K28" s="41" t="str">
        <f t="shared" si="22"/>
        <v>40.4</v>
      </c>
    </row>
    <row r="29" ht="13.5" customHeight="1">
      <c r="A29" s="38">
        <v>23.0</v>
      </c>
      <c r="B29" s="42" t="s">
        <v>33</v>
      </c>
      <c r="C29" s="40">
        <v>28388.129999999997</v>
      </c>
      <c r="D29" s="40">
        <v>52630.26000000002</v>
      </c>
      <c r="E29" s="40">
        <v>194699.30999999997</v>
      </c>
      <c r="F29" s="40">
        <v>60125.61</v>
      </c>
      <c r="G29" s="40">
        <v>114463.57999999999</v>
      </c>
      <c r="H29" s="40">
        <v>350158.11000000004</v>
      </c>
      <c r="I29" s="41" t="str">
        <f t="shared" ref="I29:K29" si="23">F29*100/C29</f>
        <v>211.8</v>
      </c>
      <c r="J29" s="41" t="str">
        <f t="shared" si="23"/>
        <v>217.5</v>
      </c>
      <c r="K29" s="41" t="str">
        <f t="shared" si="23"/>
        <v>179.8</v>
      </c>
    </row>
    <row r="30" ht="13.5" customHeight="1">
      <c r="A30" s="38">
        <v>24.0</v>
      </c>
      <c r="B30" s="42" t="s">
        <v>34</v>
      </c>
      <c r="C30" s="40">
        <v>18977.579999999998</v>
      </c>
      <c r="D30" s="40">
        <v>28958.090000000004</v>
      </c>
      <c r="E30" s="40">
        <v>534068.0700000001</v>
      </c>
      <c r="F30" s="40">
        <v>191388.69</v>
      </c>
      <c r="G30" s="40">
        <v>120794.75</v>
      </c>
      <c r="H30" s="40">
        <v>524021.57999999996</v>
      </c>
      <c r="I30" s="41" t="str">
        <f t="shared" ref="I30:K30" si="24">F30*100/C30</f>
        <v>1008.5</v>
      </c>
      <c r="J30" s="41" t="str">
        <f t="shared" si="24"/>
        <v>417.1</v>
      </c>
      <c r="K30" s="41" t="str">
        <f t="shared" si="24"/>
        <v>98.1</v>
      </c>
    </row>
    <row r="31" ht="13.5" customHeight="1">
      <c r="A31" s="38">
        <v>25.0</v>
      </c>
      <c r="B31" s="42" t="s">
        <v>35</v>
      </c>
      <c r="C31" s="40">
        <v>0.0</v>
      </c>
      <c r="D31" s="40">
        <v>0.0</v>
      </c>
      <c r="E31" s="40">
        <v>6123.23</v>
      </c>
      <c r="F31" s="40">
        <v>0.0</v>
      </c>
      <c r="G31" s="40">
        <v>0.0</v>
      </c>
      <c r="H31" s="40">
        <v>4166.83</v>
      </c>
      <c r="I31" s="41">
        <v>0.0</v>
      </c>
      <c r="J31" s="41">
        <v>0.0</v>
      </c>
      <c r="K31" s="41" t="str">
        <f t="shared" ref="K31:K33" si="25">H31*100/E31</f>
        <v>68.0</v>
      </c>
    </row>
    <row r="32" ht="13.5" customHeight="1">
      <c r="A32" s="38">
        <v>26.0</v>
      </c>
      <c r="B32" s="42" t="s">
        <v>36</v>
      </c>
      <c r="C32" s="40">
        <v>0.0</v>
      </c>
      <c r="D32" s="40">
        <v>0.0</v>
      </c>
      <c r="E32" s="40">
        <v>27771.289999999994</v>
      </c>
      <c r="F32" s="40">
        <v>0.0</v>
      </c>
      <c r="G32" s="40">
        <v>0.0</v>
      </c>
      <c r="H32" s="40">
        <v>37156.0</v>
      </c>
      <c r="I32" s="41">
        <v>0.0</v>
      </c>
      <c r="J32" s="41">
        <v>0.0</v>
      </c>
      <c r="K32" s="41" t="str">
        <f t="shared" si="25"/>
        <v>133.8</v>
      </c>
    </row>
    <row r="33" ht="13.5" customHeight="1">
      <c r="A33" s="38">
        <v>27.0</v>
      </c>
      <c r="B33" s="42" t="s">
        <v>37</v>
      </c>
      <c r="C33" s="40">
        <v>0.0</v>
      </c>
      <c r="D33" s="40">
        <v>0.0</v>
      </c>
      <c r="E33" s="40">
        <v>26533.160000000003</v>
      </c>
      <c r="F33" s="40">
        <v>0.0</v>
      </c>
      <c r="G33" s="40">
        <v>0.0</v>
      </c>
      <c r="H33" s="40">
        <v>13472.210000000001</v>
      </c>
      <c r="I33" s="41">
        <v>0.0</v>
      </c>
      <c r="J33" s="41">
        <v>0.0</v>
      </c>
      <c r="K33" s="41" t="str">
        <f t="shared" si="25"/>
        <v>50.8</v>
      </c>
    </row>
    <row r="34" ht="13.5" customHeight="1">
      <c r="A34" s="38">
        <v>28.0</v>
      </c>
      <c r="B34" s="42" t="s">
        <v>38</v>
      </c>
      <c r="C34" s="40">
        <v>16881.309999999998</v>
      </c>
      <c r="D34" s="40">
        <v>28987.04</v>
      </c>
      <c r="E34" s="40">
        <v>330507.17000000004</v>
      </c>
      <c r="F34" s="40">
        <v>57954.01</v>
      </c>
      <c r="G34" s="40">
        <v>126863.57</v>
      </c>
      <c r="H34" s="40">
        <v>641569.99</v>
      </c>
      <c r="I34" s="41" t="str">
        <f t="shared" ref="I34:K34" si="26">F34*100/C34</f>
        <v>343.3</v>
      </c>
      <c r="J34" s="41" t="str">
        <f t="shared" si="26"/>
        <v>437.7</v>
      </c>
      <c r="K34" s="41" t="str">
        <f t="shared" si="26"/>
        <v>194.1</v>
      </c>
    </row>
    <row r="35" ht="13.5" customHeight="1">
      <c r="A35" s="38">
        <v>29.0</v>
      </c>
      <c r="B35" s="47" t="s">
        <v>39</v>
      </c>
      <c r="C35" s="40">
        <v>0.0</v>
      </c>
      <c r="D35" s="40">
        <v>0.0</v>
      </c>
      <c r="E35" s="40">
        <v>6773.05</v>
      </c>
      <c r="F35" s="40">
        <v>0.0</v>
      </c>
      <c r="G35" s="40">
        <v>0.0</v>
      </c>
      <c r="H35" s="40">
        <v>4286.98</v>
      </c>
      <c r="I35" s="41">
        <v>0.0</v>
      </c>
      <c r="J35" s="41" t="str">
        <f t="shared" ref="J35:K35" si="27">G35*100/D35</f>
        <v>#DIV/0!</v>
      </c>
      <c r="K35" s="41" t="str">
        <f t="shared" si="27"/>
        <v>63.3</v>
      </c>
    </row>
    <row r="36" ht="13.5" customHeight="1">
      <c r="A36" s="38">
        <v>30.0</v>
      </c>
      <c r="B36" s="42" t="s">
        <v>40</v>
      </c>
      <c r="C36" s="40">
        <v>2962.49</v>
      </c>
      <c r="D36" s="40">
        <v>11290.25</v>
      </c>
      <c r="E36" s="40">
        <v>77864.1</v>
      </c>
      <c r="F36" s="40">
        <v>22035.129999999997</v>
      </c>
      <c r="G36" s="40">
        <v>28080.159999999996</v>
      </c>
      <c r="H36" s="40">
        <v>29076.019999999997</v>
      </c>
      <c r="I36" s="41" t="str">
        <f t="shared" ref="I36:K36" si="28">F36*100/C36</f>
        <v>743.8</v>
      </c>
      <c r="J36" s="41" t="str">
        <f t="shared" si="28"/>
        <v>248.7</v>
      </c>
      <c r="K36" s="41" t="str">
        <f t="shared" si="28"/>
        <v>37.3</v>
      </c>
    </row>
    <row r="37" ht="13.5" customHeight="1">
      <c r="A37" s="38">
        <v>31.0</v>
      </c>
      <c r="B37" s="42" t="s">
        <v>73</v>
      </c>
      <c r="C37" s="40">
        <v>0.0</v>
      </c>
      <c r="D37" s="40">
        <v>0.0</v>
      </c>
      <c r="E37" s="40">
        <v>30259.45</v>
      </c>
      <c r="F37" s="40">
        <v>0.0</v>
      </c>
      <c r="G37" s="40">
        <v>0.0</v>
      </c>
      <c r="H37" s="40">
        <v>43578.259999999995</v>
      </c>
      <c r="I37" s="41">
        <v>0.0</v>
      </c>
      <c r="J37" s="41">
        <v>0.0</v>
      </c>
      <c r="K37" s="41" t="str">
        <f t="shared" ref="K37:K38" si="29">H37*100/E37</f>
        <v>144.0</v>
      </c>
    </row>
    <row r="38" ht="13.5" customHeight="1">
      <c r="A38" s="38">
        <v>32.0</v>
      </c>
      <c r="B38" s="42" t="s">
        <v>74</v>
      </c>
      <c r="C38" s="40">
        <v>0.0</v>
      </c>
      <c r="D38" s="40">
        <v>0.0</v>
      </c>
      <c r="E38" s="40">
        <v>0.0</v>
      </c>
      <c r="F38" s="40">
        <v>0.0</v>
      </c>
      <c r="G38" s="40">
        <v>0.0</v>
      </c>
      <c r="H38" s="40">
        <v>0.0</v>
      </c>
      <c r="I38" s="41">
        <v>0.0</v>
      </c>
      <c r="J38" s="41">
        <v>0.0</v>
      </c>
      <c r="K38" s="41" t="str">
        <f t="shared" si="29"/>
        <v>#DIV/0!</v>
      </c>
    </row>
    <row r="39" ht="13.5" customHeight="1">
      <c r="A39" s="38">
        <v>33.0</v>
      </c>
      <c r="B39" s="42" t="s">
        <v>42</v>
      </c>
      <c r="C39" s="40">
        <v>0.0</v>
      </c>
      <c r="D39" s="40">
        <v>391.42</v>
      </c>
      <c r="E39" s="40">
        <v>2041.56</v>
      </c>
      <c r="F39" s="40">
        <v>0.0</v>
      </c>
      <c r="G39" s="40">
        <v>973.92</v>
      </c>
      <c r="H39" s="40">
        <v>5437.74</v>
      </c>
      <c r="I39" s="41">
        <v>0.0</v>
      </c>
      <c r="J39" s="41" t="str">
        <f t="shared" ref="J39:K39" si="30">G39*100/D39</f>
        <v>248.8</v>
      </c>
      <c r="K39" s="41" t="str">
        <f t="shared" si="30"/>
        <v>266.4</v>
      </c>
    </row>
    <row r="40" ht="13.5" customHeight="1">
      <c r="A40" s="38">
        <v>34.0</v>
      </c>
      <c r="B40" s="42" t="s">
        <v>43</v>
      </c>
      <c r="C40" s="40">
        <v>7457.080000000001</v>
      </c>
      <c r="D40" s="40">
        <v>20759.910000000003</v>
      </c>
      <c r="E40" s="40">
        <v>237632.57000000004</v>
      </c>
      <c r="F40" s="40">
        <v>14393.099999999999</v>
      </c>
      <c r="G40" s="40">
        <v>50050.2</v>
      </c>
      <c r="H40" s="40">
        <v>340276.6400000001</v>
      </c>
      <c r="I40" s="41" t="str">
        <f t="shared" ref="I40:K40" si="31">F40*100/C40</f>
        <v>193.0</v>
      </c>
      <c r="J40" s="41" t="str">
        <f t="shared" si="31"/>
        <v>241.1</v>
      </c>
      <c r="K40" s="41" t="str">
        <f t="shared" si="31"/>
        <v>143.2</v>
      </c>
    </row>
    <row r="41" ht="12.75" customHeight="1">
      <c r="A41" s="43"/>
      <c r="B41" s="44" t="s">
        <v>44</v>
      </c>
      <c r="C41" s="45" t="str">
        <f t="shared" ref="C41:H41" si="32">SUM(C19:C40)</f>
        <v>240485</v>
      </c>
      <c r="D41" s="45" t="str">
        <f t="shared" si="32"/>
        <v>1192301</v>
      </c>
      <c r="E41" s="45" t="str">
        <f t="shared" si="32"/>
        <v>8185029</v>
      </c>
      <c r="F41" s="45" t="str">
        <f t="shared" si="32"/>
        <v>696925</v>
      </c>
      <c r="G41" s="45" t="str">
        <f t="shared" si="32"/>
        <v>2658348</v>
      </c>
      <c r="H41" s="45" t="str">
        <f t="shared" si="32"/>
        <v>8848615</v>
      </c>
      <c r="I41" s="46" t="str">
        <f t="shared" ref="I41:K41" si="33">F41*100/C41</f>
        <v>289.8</v>
      </c>
      <c r="J41" s="46" t="str">
        <f t="shared" si="33"/>
        <v>223.0</v>
      </c>
      <c r="K41" s="46" t="str">
        <f t="shared" si="33"/>
        <v>108.1</v>
      </c>
    </row>
    <row r="42" ht="13.5" customHeight="1">
      <c r="A42" s="43"/>
      <c r="B42" s="44" t="s">
        <v>45</v>
      </c>
      <c r="C42" s="45" t="str">
        <f t="shared" ref="C42:H42" si="34">C41+C18</f>
        <v>4860371</v>
      </c>
      <c r="D42" s="45" t="str">
        <f t="shared" si="34"/>
        <v>9975035</v>
      </c>
      <c r="E42" s="45" t="str">
        <f t="shared" si="34"/>
        <v>34348418</v>
      </c>
      <c r="F42" s="45" t="str">
        <f t="shared" si="34"/>
        <v>3992306</v>
      </c>
      <c r="G42" s="45" t="str">
        <f t="shared" si="34"/>
        <v>7845127</v>
      </c>
      <c r="H42" s="45" t="str">
        <f t="shared" si="34"/>
        <v>24493811</v>
      </c>
      <c r="I42" s="46" t="str">
        <f t="shared" ref="I42:K42" si="35">F42*100/C42</f>
        <v>82.1</v>
      </c>
      <c r="J42" s="46" t="str">
        <f t="shared" si="35"/>
        <v>78.6</v>
      </c>
      <c r="K42" s="46" t="str">
        <f t="shared" si="35"/>
        <v>71.3</v>
      </c>
    </row>
    <row r="43" ht="13.5" customHeight="1">
      <c r="A43" s="38">
        <v>35.0</v>
      </c>
      <c r="B43" s="42" t="s">
        <v>46</v>
      </c>
      <c r="C43" s="40">
        <v>528531.58</v>
      </c>
      <c r="D43" s="40">
        <v>267621.52</v>
      </c>
      <c r="E43" s="40">
        <v>199258.25</v>
      </c>
      <c r="F43" s="40">
        <v>225385.96000000002</v>
      </c>
      <c r="G43" s="40">
        <v>99422.77999999998</v>
      </c>
      <c r="H43" s="40">
        <v>46458.99</v>
      </c>
      <c r="I43" s="41" t="str">
        <f t="shared" ref="I43:K43" si="36">F43*100/C43</f>
        <v>42.6</v>
      </c>
      <c r="J43" s="41" t="str">
        <f t="shared" si="36"/>
        <v>37.2</v>
      </c>
      <c r="K43" s="41" t="str">
        <f t="shared" si="36"/>
        <v>23.3</v>
      </c>
    </row>
    <row r="44" ht="13.5" customHeight="1">
      <c r="A44" s="38">
        <v>36.0</v>
      </c>
      <c r="B44" s="42" t="s">
        <v>47</v>
      </c>
      <c r="C44" s="40">
        <v>728788.2299999997</v>
      </c>
      <c r="D44" s="40">
        <v>643042.35</v>
      </c>
      <c r="E44" s="40">
        <v>328821.56</v>
      </c>
      <c r="F44" s="40">
        <v>717966.66</v>
      </c>
      <c r="G44" s="40">
        <v>440387.14999999997</v>
      </c>
      <c r="H44" s="40">
        <v>178651.9</v>
      </c>
      <c r="I44" s="41" t="str">
        <f t="shared" ref="I44:K44" si="37">F44*100/C44</f>
        <v>98.5</v>
      </c>
      <c r="J44" s="41" t="str">
        <f t="shared" si="37"/>
        <v>68.5</v>
      </c>
      <c r="K44" s="41" t="str">
        <f t="shared" si="37"/>
        <v>54.3</v>
      </c>
    </row>
    <row r="45" ht="13.5" customHeight="1">
      <c r="A45" s="43"/>
      <c r="B45" s="44" t="s">
        <v>48</v>
      </c>
      <c r="C45" s="45" t="str">
        <f t="shared" ref="C45:H45" si="38">SUM(C43:C44)</f>
        <v>1257320</v>
      </c>
      <c r="D45" s="45" t="str">
        <f t="shared" si="38"/>
        <v>910664</v>
      </c>
      <c r="E45" s="45" t="str">
        <f t="shared" si="38"/>
        <v>528080</v>
      </c>
      <c r="F45" s="45" t="str">
        <f t="shared" si="38"/>
        <v>943353</v>
      </c>
      <c r="G45" s="45" t="str">
        <f t="shared" si="38"/>
        <v>539810</v>
      </c>
      <c r="H45" s="45" t="str">
        <f t="shared" si="38"/>
        <v>225111</v>
      </c>
      <c r="I45" s="46" t="str">
        <f t="shared" ref="I45:K45" si="39">F45*100/C45</f>
        <v>75.0</v>
      </c>
      <c r="J45" s="46" t="str">
        <f t="shared" si="39"/>
        <v>59.3</v>
      </c>
      <c r="K45" s="46" t="str">
        <f t="shared" si="39"/>
        <v>42.6</v>
      </c>
    </row>
    <row r="46" ht="13.5" customHeight="1">
      <c r="A46" s="38">
        <v>37.0</v>
      </c>
      <c r="B46" s="42" t="s">
        <v>49</v>
      </c>
      <c r="C46" s="40">
        <v>1402282.0</v>
      </c>
      <c r="D46" s="40">
        <v>1201956.0</v>
      </c>
      <c r="E46" s="40">
        <v>734529.0</v>
      </c>
      <c r="F46" s="40">
        <v>2098968.0</v>
      </c>
      <c r="G46" s="40">
        <v>1661683.0</v>
      </c>
      <c r="H46" s="40">
        <v>612199.0</v>
      </c>
      <c r="I46" s="41" t="str">
        <f t="shared" ref="I46:K46" si="40">F46*100/C46</f>
        <v>149.7</v>
      </c>
      <c r="J46" s="41" t="str">
        <f t="shared" si="40"/>
        <v>138.2</v>
      </c>
      <c r="K46" s="41" t="str">
        <f t="shared" si="40"/>
        <v>83.3</v>
      </c>
    </row>
    <row r="47" ht="13.5" customHeight="1">
      <c r="A47" s="43"/>
      <c r="B47" s="44" t="s">
        <v>50</v>
      </c>
      <c r="C47" s="45" t="str">
        <f t="shared" ref="C47:H47" si="41">C46</f>
        <v>1402282</v>
      </c>
      <c r="D47" s="45" t="str">
        <f t="shared" si="41"/>
        <v>1201956</v>
      </c>
      <c r="E47" s="45" t="str">
        <f t="shared" si="41"/>
        <v>734529</v>
      </c>
      <c r="F47" s="45" t="str">
        <f t="shared" si="41"/>
        <v>2098968</v>
      </c>
      <c r="G47" s="45" t="str">
        <f t="shared" si="41"/>
        <v>1661683</v>
      </c>
      <c r="H47" s="45" t="str">
        <f t="shared" si="41"/>
        <v>612199</v>
      </c>
      <c r="I47" s="46" t="str">
        <f t="shared" ref="I47:K47" si="42">F47*100/C47</f>
        <v>149.7</v>
      </c>
      <c r="J47" s="46" t="str">
        <f t="shared" si="42"/>
        <v>138.2</v>
      </c>
      <c r="K47" s="46" t="str">
        <f t="shared" si="42"/>
        <v>83.3</v>
      </c>
    </row>
    <row r="48" ht="13.5" customHeight="1">
      <c r="A48" s="38">
        <v>38.0</v>
      </c>
      <c r="B48" s="47" t="s">
        <v>51</v>
      </c>
      <c r="C48" s="40">
        <v>582.5500000000001</v>
      </c>
      <c r="D48" s="40">
        <v>45494.0</v>
      </c>
      <c r="E48" s="40">
        <v>231846.59</v>
      </c>
      <c r="F48" s="40">
        <v>6450.549999999999</v>
      </c>
      <c r="G48" s="40">
        <v>285539.82</v>
      </c>
      <c r="H48" s="40">
        <v>629059.4100000001</v>
      </c>
      <c r="I48" s="41" t="str">
        <f t="shared" ref="I48:K48" si="43">F48*100/C48</f>
        <v>1107.3</v>
      </c>
      <c r="J48" s="41" t="str">
        <f t="shared" si="43"/>
        <v>627.6</v>
      </c>
      <c r="K48" s="41" t="str">
        <f t="shared" si="43"/>
        <v>271.3</v>
      </c>
    </row>
    <row r="49" ht="13.5" customHeight="1">
      <c r="A49" s="38">
        <v>39.0</v>
      </c>
      <c r="B49" s="42" t="s">
        <v>52</v>
      </c>
      <c r="C49" s="40">
        <v>5445.83</v>
      </c>
      <c r="D49" s="40">
        <v>6824.659999999999</v>
      </c>
      <c r="E49" s="40">
        <v>86697.70999999999</v>
      </c>
      <c r="F49" s="40">
        <v>279.27000000000004</v>
      </c>
      <c r="G49" s="40">
        <v>10883.28</v>
      </c>
      <c r="H49" s="40">
        <v>58029.93</v>
      </c>
      <c r="I49" s="41" t="str">
        <f t="shared" ref="I49:K49" si="44">F49*100/C49</f>
        <v>5.1</v>
      </c>
      <c r="J49" s="41" t="str">
        <f t="shared" si="44"/>
        <v>159.5</v>
      </c>
      <c r="K49" s="41" t="str">
        <f t="shared" si="44"/>
        <v>66.9</v>
      </c>
    </row>
    <row r="50" ht="13.5" customHeight="1">
      <c r="A50" s="38">
        <v>40.0</v>
      </c>
      <c r="B50" s="42" t="s">
        <v>53</v>
      </c>
      <c r="C50" s="40">
        <v>198.15</v>
      </c>
      <c r="D50" s="40">
        <v>6762.479999999998</v>
      </c>
      <c r="E50" s="40">
        <v>9591.34</v>
      </c>
      <c r="F50" s="40">
        <v>1305.84</v>
      </c>
      <c r="G50" s="40">
        <v>44220.80999999999</v>
      </c>
      <c r="H50" s="40">
        <v>61220.31</v>
      </c>
      <c r="I50" s="41" t="str">
        <f t="shared" ref="I50:K50" si="45">F50*100/C50</f>
        <v>659.0</v>
      </c>
      <c r="J50" s="41" t="str">
        <f t="shared" si="45"/>
        <v>653.9</v>
      </c>
      <c r="K50" s="41" t="str">
        <f t="shared" si="45"/>
        <v>638.3</v>
      </c>
    </row>
    <row r="51" ht="13.5" customHeight="1">
      <c r="A51" s="38">
        <v>41.0</v>
      </c>
      <c r="B51" s="47" t="s">
        <v>54</v>
      </c>
      <c r="C51" s="40">
        <v>48.17</v>
      </c>
      <c r="D51" s="40">
        <v>258.64000000000004</v>
      </c>
      <c r="E51" s="40">
        <v>2148.4900000000002</v>
      </c>
      <c r="F51" s="40">
        <v>4320.19</v>
      </c>
      <c r="G51" s="40">
        <v>34966.19</v>
      </c>
      <c r="H51" s="40">
        <v>18087.600000000002</v>
      </c>
      <c r="I51" s="41" t="str">
        <f t="shared" ref="I51:K51" si="46">F51*100/C51</f>
        <v>8968.6</v>
      </c>
      <c r="J51" s="41" t="str">
        <f t="shared" si="46"/>
        <v>13519.3</v>
      </c>
      <c r="K51" s="41" t="str">
        <f t="shared" si="46"/>
        <v>841.9</v>
      </c>
    </row>
    <row r="52" ht="13.5" customHeight="1">
      <c r="A52" s="38">
        <v>42.0</v>
      </c>
      <c r="B52" s="47" t="s">
        <v>55</v>
      </c>
      <c r="C52" s="40">
        <v>678.38</v>
      </c>
      <c r="D52" s="40">
        <v>2777.6499999999996</v>
      </c>
      <c r="E52" s="40">
        <v>40831.280000000006</v>
      </c>
      <c r="F52" s="40">
        <v>34676.26</v>
      </c>
      <c r="G52" s="40">
        <v>6804.5199999999995</v>
      </c>
      <c r="H52" s="40">
        <v>89391.72</v>
      </c>
      <c r="I52" s="41" t="str">
        <f t="shared" ref="I52:K52" si="47">F52*100/C52</f>
        <v>5111.6</v>
      </c>
      <c r="J52" s="41" t="str">
        <f t="shared" si="47"/>
        <v>245.0</v>
      </c>
      <c r="K52" s="41" t="str">
        <f t="shared" si="47"/>
        <v>218.9</v>
      </c>
    </row>
    <row r="53" ht="13.5" customHeight="1">
      <c r="A53" s="38">
        <v>43.0</v>
      </c>
      <c r="B53" s="47" t="s">
        <v>56</v>
      </c>
      <c r="C53" s="40">
        <v>121.88999999999999</v>
      </c>
      <c r="D53" s="40">
        <v>161.56000000000003</v>
      </c>
      <c r="E53" s="40">
        <v>5030.2699999999995</v>
      </c>
      <c r="F53" s="40">
        <v>3702.98</v>
      </c>
      <c r="G53" s="40">
        <v>6262.32</v>
      </c>
      <c r="H53" s="40">
        <v>31115.8</v>
      </c>
      <c r="I53" s="41" t="str">
        <f t="shared" ref="I53:K53" si="48">F53*100/C53</f>
        <v>3038.0</v>
      </c>
      <c r="J53" s="41" t="str">
        <f t="shared" si="48"/>
        <v>3876.2</v>
      </c>
      <c r="K53" s="41" t="str">
        <f t="shared" si="48"/>
        <v>618.6</v>
      </c>
    </row>
    <row r="54" ht="13.5" customHeight="1">
      <c r="A54" s="38">
        <v>44.0</v>
      </c>
      <c r="B54" s="47" t="s">
        <v>57</v>
      </c>
      <c r="C54" s="40">
        <v>1091.72</v>
      </c>
      <c r="D54" s="40">
        <v>4312.26</v>
      </c>
      <c r="E54" s="40">
        <v>12530.11</v>
      </c>
      <c r="F54" s="40">
        <v>831.71</v>
      </c>
      <c r="G54" s="40">
        <v>8713.869999999999</v>
      </c>
      <c r="H54" s="40">
        <v>23841.629999999997</v>
      </c>
      <c r="I54" s="41" t="str">
        <f t="shared" ref="I54:K54" si="49">F54*100/C54</f>
        <v>76.2</v>
      </c>
      <c r="J54" s="41" t="str">
        <f t="shared" si="49"/>
        <v>202.1</v>
      </c>
      <c r="K54" s="41" t="str">
        <f t="shared" si="49"/>
        <v>190.3</v>
      </c>
    </row>
    <row r="55" ht="13.5" customHeight="1">
      <c r="A55" s="38">
        <v>45.0</v>
      </c>
      <c r="B55" s="47" t="s">
        <v>58</v>
      </c>
      <c r="C55" s="40">
        <v>73.57</v>
      </c>
      <c r="D55" s="40">
        <v>873.7199999999998</v>
      </c>
      <c r="E55" s="40">
        <v>29010.210000000003</v>
      </c>
      <c r="F55" s="40">
        <v>1521.97</v>
      </c>
      <c r="G55" s="40">
        <v>21891.28</v>
      </c>
      <c r="H55" s="40">
        <v>19711.609999999993</v>
      </c>
      <c r="I55" s="41" t="str">
        <f t="shared" ref="I55:K55" si="50">F55*100/C55</f>
        <v>2068.7</v>
      </c>
      <c r="J55" s="41" t="str">
        <f t="shared" si="50"/>
        <v>2505.5</v>
      </c>
      <c r="K55" s="41" t="str">
        <f t="shared" si="50"/>
        <v>67.9</v>
      </c>
    </row>
    <row r="56" ht="13.5" customHeight="1">
      <c r="A56" s="43"/>
      <c r="B56" s="48" t="s">
        <v>59</v>
      </c>
      <c r="C56" s="45" t="str">
        <f t="shared" ref="C56:H56" si="51">SUM(C48:C55)</f>
        <v>8240</v>
      </c>
      <c r="D56" s="45" t="str">
        <f t="shared" si="51"/>
        <v>67465</v>
      </c>
      <c r="E56" s="45" t="str">
        <f t="shared" si="51"/>
        <v>417686</v>
      </c>
      <c r="F56" s="45" t="str">
        <f t="shared" si="51"/>
        <v>53089</v>
      </c>
      <c r="G56" s="45" t="str">
        <f t="shared" si="51"/>
        <v>419282</v>
      </c>
      <c r="H56" s="45" t="str">
        <f t="shared" si="51"/>
        <v>930458</v>
      </c>
      <c r="I56" s="46" t="str">
        <f t="shared" ref="I56:K56" si="52">F56*100/C56</f>
        <v>644.3</v>
      </c>
      <c r="J56" s="46" t="str">
        <f t="shared" si="52"/>
        <v>621.5</v>
      </c>
      <c r="K56" s="46" t="str">
        <f t="shared" si="52"/>
        <v>222.8</v>
      </c>
    </row>
    <row r="57" ht="13.5" customHeight="1">
      <c r="A57" s="38">
        <v>46.0</v>
      </c>
      <c r="B57" s="47" t="s">
        <v>60</v>
      </c>
      <c r="C57" s="40">
        <v>0.0</v>
      </c>
      <c r="D57" s="40">
        <v>6381.710000000001</v>
      </c>
      <c r="E57" s="40">
        <v>17381.140000000003</v>
      </c>
      <c r="F57" s="40">
        <v>0.0</v>
      </c>
      <c r="G57" s="40">
        <v>0.0</v>
      </c>
      <c r="H57" s="40">
        <v>0.0</v>
      </c>
      <c r="I57" s="41">
        <v>0.0</v>
      </c>
      <c r="J57" s="41">
        <v>0.0</v>
      </c>
      <c r="K57" s="41" t="str">
        <f t="shared" ref="K57:K58" si="54">H57*100/E57</f>
        <v>0.0</v>
      </c>
    </row>
    <row r="58" ht="13.5" customHeight="1">
      <c r="A58" s="43"/>
      <c r="B58" s="48" t="s">
        <v>61</v>
      </c>
      <c r="C58" s="45" t="str">
        <f t="shared" ref="C58:H58" si="53">C57</f>
        <v>0</v>
      </c>
      <c r="D58" s="45" t="str">
        <f t="shared" si="53"/>
        <v>6382</v>
      </c>
      <c r="E58" s="45" t="str">
        <f t="shared" si="53"/>
        <v>17381</v>
      </c>
      <c r="F58" s="45" t="str">
        <f t="shared" si="53"/>
        <v>0</v>
      </c>
      <c r="G58" s="45" t="str">
        <f t="shared" si="53"/>
        <v>0</v>
      </c>
      <c r="H58" s="45" t="str">
        <f t="shared" si="53"/>
        <v>0</v>
      </c>
      <c r="I58" s="41">
        <v>0.0</v>
      </c>
      <c r="J58" s="41">
        <v>0.0</v>
      </c>
      <c r="K58" s="41" t="str">
        <f t="shared" si="54"/>
        <v>0.0</v>
      </c>
    </row>
    <row r="59" ht="13.5" customHeight="1">
      <c r="A59" s="43"/>
      <c r="B59" s="48" t="s">
        <v>8</v>
      </c>
      <c r="C59" s="45" t="str">
        <f t="shared" ref="C59:H59" si="55">C58+C56+C47+C45+C42</f>
        <v>7528213</v>
      </c>
      <c r="D59" s="45" t="str">
        <f t="shared" si="55"/>
        <v>12161501</v>
      </c>
      <c r="E59" s="45" t="str">
        <f t="shared" si="55"/>
        <v>36046094</v>
      </c>
      <c r="F59" s="45" t="str">
        <f t="shared" si="55"/>
        <v>7087716</v>
      </c>
      <c r="G59" s="45" t="str">
        <f t="shared" si="55"/>
        <v>10465902</v>
      </c>
      <c r="H59" s="45" t="str">
        <f t="shared" si="55"/>
        <v>26261579</v>
      </c>
      <c r="I59" s="46" t="str">
        <f t="shared" ref="I59:K59" si="56">F59*100/C59</f>
        <v>94.1</v>
      </c>
      <c r="J59" s="46" t="str">
        <f t="shared" si="56"/>
        <v>86.1</v>
      </c>
      <c r="K59" s="46" t="str">
        <f t="shared" si="56"/>
        <v>72.9</v>
      </c>
    </row>
    <row r="60" ht="13.5" customHeight="1">
      <c r="A60" s="25"/>
      <c r="B60" s="49"/>
      <c r="C60" s="27"/>
      <c r="D60" s="50"/>
      <c r="E60" s="50" t="s">
        <v>62</v>
      </c>
      <c r="F60" s="27"/>
      <c r="G60" s="27"/>
      <c r="H60" s="27"/>
      <c r="I60" s="27"/>
      <c r="J60" s="27"/>
      <c r="K60" s="27"/>
    </row>
    <row r="61" ht="13.5" customHeight="1">
      <c r="A61" s="25"/>
      <c r="B61" s="49"/>
      <c r="C61" s="51"/>
      <c r="D61" s="51"/>
      <c r="E61" s="51"/>
      <c r="F61" s="51"/>
      <c r="G61" s="51"/>
      <c r="H61" s="51"/>
      <c r="I61" s="27"/>
      <c r="J61" s="27"/>
      <c r="K61" s="27"/>
    </row>
    <row r="62" ht="13.5" customHeight="1">
      <c r="A62" s="25"/>
      <c r="B62" s="49"/>
      <c r="C62" s="51"/>
      <c r="D62" s="51"/>
      <c r="E62" s="51"/>
      <c r="F62" s="51"/>
      <c r="G62" s="51"/>
      <c r="H62" s="51"/>
      <c r="I62" s="27"/>
      <c r="J62" s="27"/>
      <c r="K62" s="27"/>
    </row>
    <row r="63" ht="13.5" customHeight="1">
      <c r="A63" s="25"/>
      <c r="B63" s="49"/>
      <c r="C63" s="27"/>
      <c r="D63" s="27"/>
      <c r="E63" s="27"/>
      <c r="F63" s="27"/>
      <c r="G63" s="27"/>
      <c r="H63" s="27"/>
      <c r="I63" s="27"/>
      <c r="J63" s="27"/>
      <c r="K63" s="27"/>
    </row>
    <row r="64" ht="13.5" customHeight="1">
      <c r="A64" s="25"/>
      <c r="B64" s="49"/>
      <c r="C64" s="27"/>
      <c r="D64" s="27"/>
      <c r="E64" s="27"/>
      <c r="F64" s="27"/>
      <c r="G64" s="27"/>
      <c r="H64" s="27"/>
      <c r="I64" s="27"/>
      <c r="J64" s="27"/>
      <c r="K64" s="27"/>
    </row>
    <row r="65" ht="13.5" customHeight="1">
      <c r="A65" s="25"/>
      <c r="B65" s="49"/>
      <c r="C65" s="27"/>
      <c r="D65" s="27"/>
      <c r="E65" s="27"/>
      <c r="F65" s="27"/>
      <c r="G65" s="27"/>
      <c r="H65" s="27"/>
      <c r="I65" s="27"/>
      <c r="J65" s="27"/>
      <c r="K65" s="27"/>
    </row>
    <row r="66" ht="13.5" customHeight="1">
      <c r="A66" s="25"/>
      <c r="B66" s="49"/>
      <c r="C66" s="27"/>
      <c r="D66" s="27"/>
      <c r="E66" s="27"/>
      <c r="F66" s="27"/>
      <c r="G66" s="27"/>
      <c r="H66" s="27"/>
      <c r="I66" s="27"/>
      <c r="J66" s="27"/>
      <c r="K66" s="27"/>
    </row>
    <row r="67" ht="13.5" customHeight="1">
      <c r="A67" s="25"/>
      <c r="B67" s="49"/>
      <c r="C67" s="27"/>
      <c r="D67" s="27"/>
      <c r="E67" s="27"/>
      <c r="F67" s="27"/>
      <c r="G67" s="27"/>
      <c r="H67" s="27"/>
      <c r="I67" s="27"/>
      <c r="J67" s="27"/>
      <c r="K67" s="27"/>
    </row>
    <row r="68" ht="13.5" customHeight="1">
      <c r="A68" s="25"/>
      <c r="B68" s="49"/>
      <c r="C68" s="27"/>
      <c r="D68" s="27"/>
      <c r="E68" s="27"/>
      <c r="F68" s="27"/>
      <c r="G68" s="27"/>
      <c r="H68" s="27"/>
      <c r="I68" s="27"/>
      <c r="J68" s="27"/>
      <c r="K68" s="27"/>
    </row>
    <row r="69" ht="13.5" customHeight="1">
      <c r="A69" s="25"/>
      <c r="B69" s="49"/>
      <c r="C69" s="27"/>
      <c r="D69" s="27"/>
      <c r="E69" s="27"/>
      <c r="F69" s="27"/>
      <c r="G69" s="27"/>
      <c r="H69" s="27"/>
      <c r="I69" s="27"/>
      <c r="J69" s="27"/>
      <c r="K69" s="27"/>
    </row>
    <row r="70" ht="13.5" customHeight="1">
      <c r="A70" s="25"/>
      <c r="B70" s="49"/>
      <c r="C70" s="27"/>
      <c r="D70" s="27"/>
      <c r="E70" s="27"/>
      <c r="F70" s="27"/>
      <c r="G70" s="27"/>
      <c r="H70" s="27"/>
      <c r="I70" s="27"/>
      <c r="J70" s="27"/>
      <c r="K70" s="27"/>
    </row>
    <row r="71" ht="13.5" customHeight="1">
      <c r="A71" s="25"/>
      <c r="B71" s="49"/>
      <c r="C71" s="27"/>
      <c r="D71" s="27"/>
      <c r="E71" s="27"/>
      <c r="F71" s="27"/>
      <c r="G71" s="27"/>
      <c r="H71" s="27"/>
      <c r="I71" s="27"/>
      <c r="J71" s="27"/>
      <c r="K71" s="27"/>
    </row>
    <row r="72" ht="13.5" customHeight="1">
      <c r="A72" s="25"/>
      <c r="B72" s="49"/>
      <c r="C72" s="27"/>
      <c r="D72" s="27"/>
      <c r="E72" s="27"/>
      <c r="F72" s="27"/>
      <c r="G72" s="27"/>
      <c r="H72" s="27"/>
      <c r="I72" s="27"/>
      <c r="J72" s="27"/>
      <c r="K72" s="27"/>
    </row>
    <row r="73" ht="13.5" customHeight="1">
      <c r="A73" s="25"/>
      <c r="B73" s="49"/>
      <c r="C73" s="27"/>
      <c r="D73" s="27"/>
      <c r="E73" s="27"/>
      <c r="F73" s="27"/>
      <c r="G73" s="27"/>
      <c r="H73" s="27"/>
      <c r="I73" s="27"/>
      <c r="J73" s="27"/>
      <c r="K73" s="27"/>
    </row>
    <row r="74" ht="13.5" customHeight="1">
      <c r="A74" s="25"/>
      <c r="B74" s="49"/>
      <c r="C74" s="27"/>
      <c r="D74" s="27"/>
      <c r="E74" s="27"/>
      <c r="F74" s="27"/>
      <c r="G74" s="27"/>
      <c r="H74" s="27"/>
      <c r="I74" s="27"/>
      <c r="J74" s="27"/>
      <c r="K74" s="27"/>
    </row>
    <row r="75" ht="13.5" customHeight="1">
      <c r="A75" s="25"/>
      <c r="B75" s="49"/>
      <c r="C75" s="27"/>
      <c r="D75" s="27"/>
      <c r="E75" s="27"/>
      <c r="F75" s="27"/>
      <c r="G75" s="27"/>
      <c r="H75" s="27"/>
      <c r="I75" s="27"/>
      <c r="J75" s="27"/>
      <c r="K75" s="27"/>
    </row>
    <row r="76" ht="13.5" customHeight="1">
      <c r="A76" s="25"/>
      <c r="B76" s="49"/>
      <c r="C76" s="27"/>
      <c r="D76" s="27"/>
      <c r="E76" s="27"/>
      <c r="F76" s="27"/>
      <c r="G76" s="27"/>
      <c r="H76" s="27"/>
      <c r="I76" s="27"/>
      <c r="J76" s="27"/>
      <c r="K76" s="27"/>
    </row>
    <row r="77" ht="13.5" customHeight="1">
      <c r="A77" s="25"/>
      <c r="B77" s="49"/>
      <c r="C77" s="27"/>
      <c r="D77" s="27"/>
      <c r="E77" s="27"/>
      <c r="F77" s="27"/>
      <c r="G77" s="27"/>
      <c r="H77" s="27"/>
      <c r="I77" s="27"/>
      <c r="J77" s="27"/>
      <c r="K77" s="27"/>
    </row>
    <row r="78" ht="13.5" customHeight="1">
      <c r="A78" s="25"/>
      <c r="B78" s="49"/>
      <c r="C78" s="27"/>
      <c r="D78" s="27"/>
      <c r="E78" s="27"/>
      <c r="F78" s="27"/>
      <c r="G78" s="27"/>
      <c r="H78" s="27"/>
      <c r="I78" s="27"/>
      <c r="J78" s="27"/>
      <c r="K78" s="27"/>
    </row>
    <row r="79" ht="13.5" customHeight="1">
      <c r="A79" s="25"/>
      <c r="B79" s="49"/>
      <c r="C79" s="27"/>
      <c r="D79" s="27"/>
      <c r="E79" s="27"/>
      <c r="F79" s="27"/>
      <c r="G79" s="27"/>
      <c r="H79" s="27"/>
      <c r="I79" s="27"/>
      <c r="J79" s="27"/>
      <c r="K79" s="27"/>
    </row>
    <row r="80" ht="13.5" customHeight="1">
      <c r="A80" s="25"/>
      <c r="B80" s="49"/>
      <c r="C80" s="27"/>
      <c r="D80" s="27"/>
      <c r="E80" s="27"/>
      <c r="F80" s="27"/>
      <c r="G80" s="27"/>
      <c r="H80" s="27"/>
      <c r="I80" s="27"/>
      <c r="J80" s="27"/>
      <c r="K80" s="27"/>
    </row>
    <row r="81" ht="13.5" customHeight="1">
      <c r="A81" s="25"/>
      <c r="B81" s="49"/>
      <c r="C81" s="27"/>
      <c r="D81" s="27"/>
      <c r="E81" s="27"/>
      <c r="F81" s="27"/>
      <c r="G81" s="27"/>
      <c r="H81" s="27"/>
      <c r="I81" s="27"/>
      <c r="J81" s="27"/>
      <c r="K81" s="27"/>
    </row>
    <row r="82" ht="13.5" customHeight="1">
      <c r="A82" s="25"/>
      <c r="B82" s="49"/>
      <c r="C82" s="27"/>
      <c r="D82" s="27"/>
      <c r="E82" s="27"/>
      <c r="F82" s="27"/>
      <c r="G82" s="27"/>
      <c r="H82" s="27"/>
      <c r="I82" s="27"/>
      <c r="J82" s="27"/>
      <c r="K82" s="27"/>
    </row>
    <row r="83" ht="13.5" customHeight="1">
      <c r="A83" s="25"/>
      <c r="B83" s="49"/>
      <c r="C83" s="27"/>
      <c r="D83" s="27"/>
      <c r="E83" s="27"/>
      <c r="F83" s="27"/>
      <c r="G83" s="27"/>
      <c r="H83" s="27"/>
      <c r="I83" s="27"/>
      <c r="J83" s="27"/>
      <c r="K83" s="27"/>
    </row>
    <row r="84" ht="13.5" customHeight="1">
      <c r="A84" s="25"/>
      <c r="B84" s="49"/>
      <c r="C84" s="27"/>
      <c r="D84" s="27"/>
      <c r="E84" s="27"/>
      <c r="F84" s="27"/>
      <c r="G84" s="27"/>
      <c r="H84" s="27"/>
      <c r="I84" s="27"/>
      <c r="J84" s="27"/>
      <c r="K84" s="27"/>
    </row>
    <row r="85" ht="13.5" customHeight="1">
      <c r="A85" s="25"/>
      <c r="B85" s="49"/>
      <c r="C85" s="27"/>
      <c r="D85" s="27"/>
      <c r="E85" s="27"/>
      <c r="F85" s="27"/>
      <c r="G85" s="27"/>
      <c r="H85" s="27"/>
      <c r="I85" s="27"/>
      <c r="J85" s="27"/>
      <c r="K85" s="27"/>
    </row>
    <row r="86" ht="13.5" customHeight="1">
      <c r="A86" s="25"/>
      <c r="B86" s="49"/>
      <c r="C86" s="27"/>
      <c r="D86" s="27"/>
      <c r="E86" s="27"/>
      <c r="F86" s="27"/>
      <c r="G86" s="27"/>
      <c r="H86" s="27"/>
      <c r="I86" s="27"/>
      <c r="J86" s="27"/>
      <c r="K86" s="27"/>
    </row>
    <row r="87" ht="13.5" customHeight="1">
      <c r="A87" s="25"/>
      <c r="B87" s="49"/>
      <c r="C87" s="27"/>
      <c r="D87" s="27"/>
      <c r="E87" s="27"/>
      <c r="F87" s="27"/>
      <c r="G87" s="27"/>
      <c r="H87" s="27"/>
      <c r="I87" s="27"/>
      <c r="J87" s="27"/>
      <c r="K87" s="27"/>
    </row>
    <row r="88" ht="13.5" customHeight="1">
      <c r="A88" s="25"/>
      <c r="B88" s="49"/>
      <c r="C88" s="27"/>
      <c r="D88" s="27"/>
      <c r="E88" s="27"/>
      <c r="F88" s="27"/>
      <c r="G88" s="27"/>
      <c r="H88" s="27"/>
      <c r="I88" s="27"/>
      <c r="J88" s="27"/>
      <c r="K88" s="27"/>
    </row>
    <row r="89" ht="13.5" customHeight="1">
      <c r="A89" s="25"/>
      <c r="B89" s="49"/>
      <c r="C89" s="27"/>
      <c r="D89" s="27"/>
      <c r="E89" s="27"/>
      <c r="F89" s="27"/>
      <c r="G89" s="27"/>
      <c r="H89" s="27"/>
      <c r="I89" s="27"/>
      <c r="J89" s="27"/>
      <c r="K89" s="27"/>
    </row>
    <row r="90" ht="13.5" customHeight="1">
      <c r="A90" s="25"/>
      <c r="B90" s="49"/>
      <c r="C90" s="27"/>
      <c r="D90" s="27"/>
      <c r="E90" s="27"/>
      <c r="F90" s="27"/>
      <c r="G90" s="27"/>
      <c r="H90" s="27"/>
      <c r="I90" s="27"/>
      <c r="J90" s="27"/>
      <c r="K90" s="27"/>
    </row>
    <row r="91" ht="13.5" customHeight="1">
      <c r="A91" s="25"/>
      <c r="B91" s="49"/>
      <c r="C91" s="27"/>
      <c r="D91" s="27"/>
      <c r="E91" s="27"/>
      <c r="F91" s="27"/>
      <c r="G91" s="27"/>
      <c r="H91" s="27"/>
      <c r="I91" s="27"/>
      <c r="J91" s="27"/>
      <c r="K91" s="27"/>
    </row>
    <row r="92" ht="13.5" customHeight="1">
      <c r="A92" s="25"/>
      <c r="B92" s="49"/>
      <c r="C92" s="27"/>
      <c r="D92" s="27"/>
      <c r="E92" s="27"/>
      <c r="F92" s="27"/>
      <c r="G92" s="27"/>
      <c r="H92" s="27"/>
      <c r="I92" s="27"/>
      <c r="J92" s="27"/>
      <c r="K92" s="27"/>
    </row>
    <row r="93" ht="13.5" customHeight="1">
      <c r="A93" s="25"/>
      <c r="B93" s="49"/>
      <c r="C93" s="27"/>
      <c r="D93" s="27"/>
      <c r="E93" s="27"/>
      <c r="F93" s="27"/>
      <c r="G93" s="27"/>
      <c r="H93" s="27"/>
      <c r="I93" s="27"/>
      <c r="J93" s="27"/>
      <c r="K93" s="27"/>
    </row>
    <row r="94" ht="13.5" customHeight="1">
      <c r="A94" s="25"/>
      <c r="B94" s="49"/>
      <c r="C94" s="27"/>
      <c r="D94" s="27"/>
      <c r="E94" s="27"/>
      <c r="F94" s="27"/>
      <c r="G94" s="27"/>
      <c r="H94" s="27"/>
      <c r="I94" s="27"/>
      <c r="J94" s="27"/>
      <c r="K94" s="27"/>
    </row>
    <row r="95" ht="13.5" customHeight="1">
      <c r="A95" s="25"/>
      <c r="B95" s="49"/>
      <c r="C95" s="27"/>
      <c r="D95" s="27"/>
      <c r="E95" s="27"/>
      <c r="F95" s="27"/>
      <c r="G95" s="27"/>
      <c r="H95" s="27"/>
      <c r="I95" s="27"/>
      <c r="J95" s="27"/>
      <c r="K95" s="27"/>
    </row>
    <row r="96" ht="13.5" customHeight="1">
      <c r="A96" s="25"/>
      <c r="B96" s="49"/>
      <c r="C96" s="27"/>
      <c r="D96" s="27"/>
      <c r="E96" s="27"/>
      <c r="F96" s="27"/>
      <c r="G96" s="27"/>
      <c r="H96" s="27"/>
      <c r="I96" s="27"/>
      <c r="J96" s="27"/>
      <c r="K96" s="27"/>
    </row>
    <row r="97" ht="13.5" customHeight="1">
      <c r="A97" s="25"/>
      <c r="B97" s="49"/>
      <c r="C97" s="27"/>
      <c r="D97" s="27"/>
      <c r="E97" s="27"/>
      <c r="F97" s="27"/>
      <c r="G97" s="27"/>
      <c r="H97" s="27"/>
      <c r="I97" s="27"/>
      <c r="J97" s="27"/>
      <c r="K97" s="27"/>
    </row>
    <row r="98" ht="13.5" customHeight="1">
      <c r="A98" s="25"/>
      <c r="B98" s="49"/>
      <c r="C98" s="27"/>
      <c r="D98" s="27"/>
      <c r="E98" s="27"/>
      <c r="F98" s="27"/>
      <c r="G98" s="27"/>
      <c r="H98" s="27"/>
      <c r="I98" s="27"/>
      <c r="J98" s="27"/>
      <c r="K98" s="27"/>
    </row>
    <row r="99" ht="13.5" customHeight="1">
      <c r="A99" s="25"/>
      <c r="B99" s="49"/>
      <c r="C99" s="27"/>
      <c r="D99" s="27"/>
      <c r="E99" s="27"/>
      <c r="F99" s="27"/>
      <c r="G99" s="27"/>
      <c r="H99" s="27"/>
      <c r="I99" s="27"/>
      <c r="J99" s="27"/>
      <c r="K99" s="27"/>
    </row>
    <row r="100" ht="13.5" customHeight="1">
      <c r="A100" s="25"/>
      <c r="B100" s="49"/>
      <c r="C100" s="27"/>
      <c r="D100" s="27"/>
      <c r="E100" s="27"/>
      <c r="F100" s="27"/>
      <c r="G100" s="27"/>
      <c r="H100" s="27"/>
      <c r="I100" s="27"/>
      <c r="J100" s="27"/>
      <c r="K100" s="27"/>
    </row>
  </sheetData>
  <autoFilter ref="$F$5:$H$54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rintOptions/>
  <pageMargins bottom="0.25" footer="0.0" header="0.0" left="0.75" right="0.25" top="0.25"/>
  <pageSetup scale="80" orientation="portrait"/>
  <headerFooter>
    <oddHeader>&amp;C&amp;P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5.86"/>
    <col customWidth="1" min="2" max="2" width="25.29"/>
    <col customWidth="1" min="3" max="3" width="15.14"/>
    <col customWidth="1" min="4" max="4" width="10.86"/>
    <col customWidth="1" min="5" max="5" width="13.71"/>
    <col customWidth="1" min="6" max="6" width="15.14"/>
  </cols>
  <sheetData>
    <row r="1">
      <c r="A1" s="216" t="s">
        <v>269</v>
      </c>
      <c r="B1" s="2"/>
      <c r="C1" s="2"/>
      <c r="D1" s="2"/>
      <c r="E1" s="2"/>
      <c r="F1" s="3"/>
      <c r="G1" s="111"/>
      <c r="H1" s="111"/>
      <c r="I1" s="111"/>
      <c r="J1" s="111"/>
      <c r="K1" s="111"/>
    </row>
    <row r="2">
      <c r="A2" s="217"/>
      <c r="B2" s="218" t="s">
        <v>65</v>
      </c>
      <c r="C2" s="219"/>
      <c r="D2" s="219"/>
      <c r="E2" s="219"/>
      <c r="F2" s="219" t="s">
        <v>270</v>
      </c>
      <c r="G2" s="220"/>
      <c r="H2" s="220"/>
      <c r="I2" s="220"/>
      <c r="J2" s="220"/>
      <c r="K2" s="220"/>
    </row>
    <row r="3" ht="45.0" customHeight="1">
      <c r="A3" s="132" t="s">
        <v>78</v>
      </c>
      <c r="B3" s="132" t="s">
        <v>4</v>
      </c>
      <c r="C3" s="221" t="s">
        <v>271</v>
      </c>
      <c r="D3" s="33"/>
      <c r="E3" s="221" t="s">
        <v>272</v>
      </c>
      <c r="F3" s="33"/>
      <c r="G3" s="111"/>
      <c r="H3" s="111"/>
      <c r="I3" s="111"/>
      <c r="J3" s="111"/>
      <c r="K3" s="111"/>
    </row>
    <row r="4" ht="9.75" customHeight="1">
      <c r="A4" s="99"/>
      <c r="B4" s="99"/>
      <c r="C4" s="132" t="s">
        <v>158</v>
      </c>
      <c r="D4" s="132" t="s">
        <v>159</v>
      </c>
      <c r="E4" s="132" t="s">
        <v>158</v>
      </c>
      <c r="F4" s="132" t="s">
        <v>159</v>
      </c>
      <c r="G4" s="111"/>
      <c r="H4" s="111"/>
      <c r="I4" s="111"/>
      <c r="J4" s="111"/>
      <c r="K4" s="111"/>
    </row>
    <row r="5" ht="9.75" customHeight="1">
      <c r="A5" s="62"/>
      <c r="B5" s="62"/>
      <c r="C5" s="62"/>
      <c r="D5" s="62"/>
      <c r="E5" s="62"/>
      <c r="F5" s="62"/>
      <c r="G5" s="111"/>
      <c r="H5" s="111"/>
      <c r="I5" s="111"/>
      <c r="J5" s="111"/>
      <c r="K5" s="111"/>
    </row>
    <row r="6" ht="13.5" customHeight="1">
      <c r="A6" s="134">
        <v>1.0</v>
      </c>
      <c r="B6" s="86" t="s">
        <v>10</v>
      </c>
      <c r="C6" s="86" t="str">
        <f>'ACP_Agri_9(i)'!J6</f>
        <v>49744</v>
      </c>
      <c r="D6" s="86" t="str">
        <f>'ACP_Agri_9(i)'!K6</f>
        <v>118517</v>
      </c>
      <c r="E6" s="222" t="str">
        <f>OutstandingAgri_4!E6</f>
        <v>92692</v>
      </c>
      <c r="F6" s="222" t="str">
        <f>OutstandingAgri_4!F6</f>
        <v>183798</v>
      </c>
      <c r="G6" s="111"/>
      <c r="H6" s="111"/>
      <c r="I6" s="111"/>
      <c r="J6" s="111"/>
      <c r="K6" s="111"/>
    </row>
    <row r="7" ht="13.5" customHeight="1">
      <c r="A7" s="134">
        <v>2.0</v>
      </c>
      <c r="B7" s="86" t="s">
        <v>11</v>
      </c>
      <c r="C7" s="86" t="str">
        <f>'ACP_Agri_9(i)'!J7</f>
        <v>338899</v>
      </c>
      <c r="D7" s="86" t="str">
        <f>'ACP_Agri_9(i)'!K7</f>
        <v>472783</v>
      </c>
      <c r="E7" s="222" t="str">
        <f>OutstandingAgri_4!E7</f>
        <v>389305</v>
      </c>
      <c r="F7" s="222" t="str">
        <f>OutstandingAgri_4!F7</f>
        <v>898297</v>
      </c>
      <c r="G7" s="111"/>
      <c r="H7" s="111"/>
      <c r="I7" s="111"/>
      <c r="J7" s="111"/>
      <c r="K7" s="111"/>
    </row>
    <row r="8" ht="13.5" customHeight="1">
      <c r="A8" s="134">
        <v>3.0</v>
      </c>
      <c r="B8" s="86" t="s">
        <v>12</v>
      </c>
      <c r="C8" s="86" t="str">
        <f>'ACP_Agri_9(i)'!J8</f>
        <v>21930</v>
      </c>
      <c r="D8" s="86" t="str">
        <f>'ACP_Agri_9(i)'!K8</f>
        <v>50458</v>
      </c>
      <c r="E8" s="222" t="str">
        <f>OutstandingAgri_4!E8</f>
        <v>37942</v>
      </c>
      <c r="F8" s="222" t="str">
        <f>OutstandingAgri_4!F8</f>
        <v>66923</v>
      </c>
      <c r="G8" s="111"/>
      <c r="H8" s="111"/>
      <c r="I8" s="111"/>
      <c r="J8" s="111"/>
      <c r="K8" s="111"/>
    </row>
    <row r="9" ht="13.5" customHeight="1">
      <c r="A9" s="134">
        <v>4.0</v>
      </c>
      <c r="B9" s="86" t="s">
        <v>13</v>
      </c>
      <c r="C9" s="86" t="str">
        <f>'ACP_Agri_9(i)'!J9</f>
        <v>45836</v>
      </c>
      <c r="D9" s="86" t="str">
        <f>'ACP_Agri_9(i)'!K9</f>
        <v>117053</v>
      </c>
      <c r="E9" s="222" t="str">
        <f>OutstandingAgri_4!E9</f>
        <v>129578</v>
      </c>
      <c r="F9" s="222" t="str">
        <f>OutstandingAgri_4!F9</f>
        <v>274611</v>
      </c>
      <c r="G9" s="111"/>
      <c r="H9" s="111"/>
      <c r="I9" s="111"/>
      <c r="J9" s="111"/>
      <c r="K9" s="111"/>
    </row>
    <row r="10" ht="13.5" customHeight="1">
      <c r="A10" s="134">
        <v>5.0</v>
      </c>
      <c r="B10" s="86" t="s">
        <v>14</v>
      </c>
      <c r="C10" s="86" t="str">
        <f>'ACP_Agri_9(i)'!J10</f>
        <v>200730</v>
      </c>
      <c r="D10" s="86" t="str">
        <f>'ACP_Agri_9(i)'!K10</f>
        <v>197395</v>
      </c>
      <c r="E10" s="222" t="str">
        <f>OutstandingAgri_4!E10</f>
        <v>270137</v>
      </c>
      <c r="F10" s="222" t="str">
        <f>OutstandingAgri_4!F10</f>
        <v>515548</v>
      </c>
      <c r="G10" s="111"/>
      <c r="H10" s="111"/>
      <c r="I10" s="111"/>
      <c r="J10" s="111"/>
      <c r="K10" s="111"/>
    </row>
    <row r="11" ht="13.5" customHeight="1">
      <c r="A11" s="134">
        <v>6.0</v>
      </c>
      <c r="B11" s="223" t="s">
        <v>15</v>
      </c>
      <c r="C11" s="86" t="str">
        <f>'ACP_Agri_9(i)'!J11</f>
        <v>79179</v>
      </c>
      <c r="D11" s="86" t="str">
        <f>'ACP_Agri_9(i)'!K11</f>
        <v>105568</v>
      </c>
      <c r="E11" s="222" t="str">
        <f>OutstandingAgri_4!E11</f>
        <v>83384</v>
      </c>
      <c r="F11" s="222" t="str">
        <f>OutstandingAgri_4!F11</f>
        <v>171000</v>
      </c>
      <c r="G11" s="111"/>
      <c r="H11" s="111"/>
      <c r="I11" s="111"/>
      <c r="J11" s="111"/>
      <c r="K11" s="111"/>
    </row>
    <row r="12" ht="13.5" customHeight="1">
      <c r="A12" s="134">
        <v>7.0</v>
      </c>
      <c r="B12" s="86" t="s">
        <v>16</v>
      </c>
      <c r="C12" s="86" t="str">
        <f>'ACP_Agri_9(i)'!J12</f>
        <v>2264</v>
      </c>
      <c r="D12" s="86" t="str">
        <f>'ACP_Agri_9(i)'!K12</f>
        <v>4764</v>
      </c>
      <c r="E12" s="222" t="str">
        <f>OutstandingAgri_4!E12</f>
        <v>2910</v>
      </c>
      <c r="F12" s="222" t="str">
        <f>OutstandingAgri_4!F12</f>
        <v>5842</v>
      </c>
      <c r="G12" s="111"/>
      <c r="H12" s="111"/>
      <c r="I12" s="111"/>
      <c r="J12" s="111"/>
      <c r="K12" s="111"/>
    </row>
    <row r="13" ht="13.5" customHeight="1">
      <c r="A13" s="134">
        <v>8.0</v>
      </c>
      <c r="B13" s="86" t="s">
        <v>17</v>
      </c>
      <c r="C13" s="86" t="str">
        <f>'ACP_Agri_9(i)'!J13</f>
        <v>281</v>
      </c>
      <c r="D13" s="86" t="str">
        <f>'ACP_Agri_9(i)'!K13</f>
        <v>498</v>
      </c>
      <c r="E13" s="222" t="str">
        <f>OutstandingAgri_4!E13</f>
        <v>4895</v>
      </c>
      <c r="F13" s="222" t="str">
        <f>OutstandingAgri_4!F13</f>
        <v>9525</v>
      </c>
      <c r="G13" s="111"/>
      <c r="H13" s="111"/>
      <c r="I13" s="111"/>
      <c r="J13" s="111"/>
      <c r="K13" s="111"/>
    </row>
    <row r="14" ht="13.5" customHeight="1">
      <c r="A14" s="134">
        <v>9.0</v>
      </c>
      <c r="B14" s="86" t="s">
        <v>18</v>
      </c>
      <c r="C14" s="86" t="str">
        <f>'ACP_Agri_9(i)'!J14</f>
        <v>67059</v>
      </c>
      <c r="D14" s="86" t="str">
        <f>'ACP_Agri_9(i)'!K14</f>
        <v>172273</v>
      </c>
      <c r="E14" s="222" t="str">
        <f>OutstandingAgri_4!E14</f>
        <v>175594</v>
      </c>
      <c r="F14" s="222" t="str">
        <f>OutstandingAgri_4!F14</f>
        <v>320724</v>
      </c>
      <c r="G14" s="111"/>
      <c r="H14" s="111"/>
      <c r="I14" s="111"/>
      <c r="J14" s="111"/>
      <c r="K14" s="111"/>
    </row>
    <row r="15" ht="13.5" customHeight="1">
      <c r="A15" s="134">
        <v>10.0</v>
      </c>
      <c r="B15" s="86" t="s">
        <v>19</v>
      </c>
      <c r="C15" s="86" t="str">
        <f>'ACP_Agri_9(i)'!J15</f>
        <v>352653</v>
      </c>
      <c r="D15" s="86" t="str">
        <f>'ACP_Agri_9(i)'!K15</f>
        <v>882774</v>
      </c>
      <c r="E15" s="222" t="str">
        <f>OutstandingAgri_4!E15</f>
        <v>589541</v>
      </c>
      <c r="F15" s="222" t="str">
        <f>OutstandingAgri_4!F15</f>
        <v>1331372</v>
      </c>
      <c r="G15" s="111"/>
      <c r="H15" s="111"/>
      <c r="I15" s="111"/>
      <c r="J15" s="111"/>
      <c r="K15" s="111"/>
    </row>
    <row r="16" ht="13.5" customHeight="1">
      <c r="A16" s="134">
        <v>11.0</v>
      </c>
      <c r="B16" s="86" t="s">
        <v>20</v>
      </c>
      <c r="C16" s="86" t="str">
        <f>'ACP_Agri_9(i)'!J16</f>
        <v>19050</v>
      </c>
      <c r="D16" s="86" t="str">
        <f>'ACP_Agri_9(i)'!K16</f>
        <v>43527</v>
      </c>
      <c r="E16" s="222" t="str">
        <f>OutstandingAgri_4!E16</f>
        <v>8463</v>
      </c>
      <c r="F16" s="222" t="str">
        <f>OutstandingAgri_4!F16</f>
        <v>32724</v>
      </c>
      <c r="G16" s="111"/>
      <c r="H16" s="111"/>
      <c r="I16" s="111"/>
      <c r="J16" s="111"/>
      <c r="K16" s="111"/>
    </row>
    <row r="17" ht="13.5" customHeight="1">
      <c r="A17" s="134">
        <v>12.0</v>
      </c>
      <c r="B17" s="86" t="s">
        <v>21</v>
      </c>
      <c r="C17" s="86" t="str">
        <f>'ACP_Agri_9(i)'!J17</f>
        <v>95375</v>
      </c>
      <c r="D17" s="86" t="str">
        <f>'ACP_Agri_9(i)'!K17</f>
        <v>192431</v>
      </c>
      <c r="E17" s="222" t="str">
        <f>OutstandingAgri_4!E17</f>
        <v>176187</v>
      </c>
      <c r="F17" s="222" t="str">
        <f>OutstandingAgri_4!F17</f>
        <v>435365</v>
      </c>
      <c r="G17" s="111"/>
      <c r="H17" s="111"/>
      <c r="I17" s="111"/>
      <c r="J17" s="111"/>
      <c r="K17" s="111"/>
    </row>
    <row r="18" ht="13.5" customHeight="1">
      <c r="A18" s="82"/>
      <c r="B18" s="88" t="s">
        <v>22</v>
      </c>
      <c r="C18" s="88" t="str">
        <f>'ACP_Agri_9(i)'!J18</f>
        <v>1273000</v>
      </c>
      <c r="D18" s="88" t="str">
        <f>'ACP_Agri_9(i)'!K18</f>
        <v>2358041</v>
      </c>
      <c r="E18" s="224" t="str">
        <f>OutstandingAgri_4!E18</f>
        <v>1960628</v>
      </c>
      <c r="F18" s="224" t="str">
        <f>OutstandingAgri_4!F18</f>
        <v>4245729</v>
      </c>
      <c r="G18" s="225"/>
      <c r="H18" s="225"/>
      <c r="I18" s="225"/>
      <c r="J18" s="225"/>
      <c r="K18" s="225"/>
    </row>
    <row r="19" ht="13.5" customHeight="1">
      <c r="A19" s="134">
        <v>13.0</v>
      </c>
      <c r="B19" s="86" t="s">
        <v>23</v>
      </c>
      <c r="C19" s="86" t="str">
        <f>'ACP_Agri_9(i)'!J19</f>
        <v>3856</v>
      </c>
      <c r="D19" s="86" t="str">
        <f>'ACP_Agri_9(i)'!K19</f>
        <v>7532</v>
      </c>
      <c r="E19" s="222" t="str">
        <f>OutstandingAgri_4!E19</f>
        <v>48033</v>
      </c>
      <c r="F19" s="222" t="str">
        <f>OutstandingAgri_4!F19</f>
        <v>219131</v>
      </c>
      <c r="G19" s="111"/>
      <c r="H19" s="111"/>
      <c r="I19" s="111"/>
      <c r="J19" s="111"/>
      <c r="K19" s="111"/>
    </row>
    <row r="20" ht="13.5" customHeight="1">
      <c r="A20" s="134">
        <v>14.0</v>
      </c>
      <c r="B20" s="86" t="s">
        <v>24</v>
      </c>
      <c r="C20" s="86" t="str">
        <f>'ACP_Agri_9(i)'!J20</f>
        <v>246</v>
      </c>
      <c r="D20" s="86" t="str">
        <f>'ACP_Agri_9(i)'!K20</f>
        <v>2758</v>
      </c>
      <c r="E20" s="222" t="str">
        <f>OutstandingAgri_4!E20</f>
        <v>916</v>
      </c>
      <c r="F20" s="222" t="str">
        <f>OutstandingAgri_4!F20</f>
        <v>9004</v>
      </c>
      <c r="G20" s="111"/>
      <c r="H20" s="111"/>
      <c r="I20" s="111"/>
      <c r="J20" s="111"/>
      <c r="K20" s="111"/>
    </row>
    <row r="21" ht="13.5" customHeight="1">
      <c r="A21" s="134">
        <v>15.0</v>
      </c>
      <c r="B21" s="86" t="s">
        <v>25</v>
      </c>
      <c r="C21" s="86" t="str">
        <f>'ACP_Agri_9(i)'!J21</f>
        <v>53</v>
      </c>
      <c r="D21" s="86" t="str">
        <f>'ACP_Agri_9(i)'!K21</f>
        <v>54</v>
      </c>
      <c r="E21" s="222" t="str">
        <f>OutstandingAgri_4!E21</f>
        <v>275</v>
      </c>
      <c r="F21" s="222" t="str">
        <f>OutstandingAgri_4!F21</f>
        <v>344</v>
      </c>
      <c r="G21" s="111"/>
      <c r="H21" s="111"/>
      <c r="I21" s="111"/>
      <c r="J21" s="111"/>
      <c r="K21" s="111"/>
    </row>
    <row r="22" ht="13.5" customHeight="1">
      <c r="A22" s="134">
        <v>16.0</v>
      </c>
      <c r="B22" s="211" t="s">
        <v>26</v>
      </c>
      <c r="C22" s="86" t="str">
        <f>'ACP_Agri_9(i)'!J22</f>
        <v>9</v>
      </c>
      <c r="D22" s="86" t="str">
        <f>'ACP_Agri_9(i)'!K22</f>
        <v>6</v>
      </c>
      <c r="E22" s="222" t="str">
        <f>OutstandingAgri_4!E22</f>
        <v>0</v>
      </c>
      <c r="F22" s="222" t="str">
        <f>OutstandingAgri_4!F22</f>
        <v>0</v>
      </c>
      <c r="G22" s="111"/>
      <c r="H22" s="111"/>
      <c r="I22" s="111"/>
      <c r="J22" s="111"/>
      <c r="K22" s="111"/>
    </row>
    <row r="23" ht="13.5" customHeight="1">
      <c r="A23" s="134">
        <v>17.0</v>
      </c>
      <c r="B23" s="86" t="s">
        <v>27</v>
      </c>
      <c r="C23" s="86" t="str">
        <f>'ACP_Agri_9(i)'!J23</f>
        <v>10508</v>
      </c>
      <c r="D23" s="86" t="str">
        <f>'ACP_Agri_9(i)'!K23</f>
        <v>16696</v>
      </c>
      <c r="E23" s="222" t="str">
        <f>OutstandingAgri_4!E23</f>
        <v>50350</v>
      </c>
      <c r="F23" s="222" t="str">
        <f>OutstandingAgri_4!F23</f>
        <v>22154</v>
      </c>
      <c r="G23" s="111"/>
      <c r="H23" s="111"/>
      <c r="I23" s="111"/>
      <c r="J23" s="111"/>
      <c r="K23" s="111"/>
    </row>
    <row r="24" ht="13.5" customHeight="1">
      <c r="A24" s="134">
        <v>18.0</v>
      </c>
      <c r="B24" s="86" t="s">
        <v>273</v>
      </c>
      <c r="C24" s="86" t="str">
        <f>'ACP_Agri_9(i)'!J24</f>
        <v>13</v>
      </c>
      <c r="D24" s="86" t="str">
        <f>'ACP_Agri_9(i)'!K24</f>
        <v>72</v>
      </c>
      <c r="E24" s="222" t="str">
        <f>OutstandingAgri_4!E24</f>
        <v>0</v>
      </c>
      <c r="F24" s="222" t="str">
        <f>OutstandingAgri_4!F24</f>
        <v>0</v>
      </c>
      <c r="G24" s="111"/>
      <c r="H24" s="111"/>
      <c r="I24" s="111"/>
      <c r="J24" s="111"/>
      <c r="K24" s="111"/>
    </row>
    <row r="25" ht="13.5" customHeight="1">
      <c r="A25" s="134">
        <v>19.0</v>
      </c>
      <c r="B25" s="86" t="s">
        <v>29</v>
      </c>
      <c r="C25" s="86" t="str">
        <f>'ACP_Agri_9(i)'!J25</f>
        <v>6869</v>
      </c>
      <c r="D25" s="86" t="str">
        <f>'ACP_Agri_9(i)'!K25</f>
        <v>11399</v>
      </c>
      <c r="E25" s="222" t="str">
        <f>OutstandingAgri_4!E25</f>
        <v>8429</v>
      </c>
      <c r="F25" s="222" t="str">
        <f>OutstandingAgri_4!F25</f>
        <v>15439</v>
      </c>
      <c r="G25" s="111"/>
      <c r="H25" s="111"/>
      <c r="I25" s="111"/>
      <c r="J25" s="111"/>
      <c r="K25" s="111"/>
    </row>
    <row r="26" ht="13.5" customHeight="1">
      <c r="A26" s="134">
        <v>20.0</v>
      </c>
      <c r="B26" s="86" t="s">
        <v>30</v>
      </c>
      <c r="C26" s="86" t="str">
        <f>'ACP_Agri_9(i)'!J26</f>
        <v>35945</v>
      </c>
      <c r="D26" s="86" t="str">
        <f>'ACP_Agri_9(i)'!K26</f>
        <v>156294</v>
      </c>
      <c r="E26" s="222" t="str">
        <f>OutstandingAgri_4!E26</f>
        <v>60167</v>
      </c>
      <c r="F26" s="222" t="str">
        <f>OutstandingAgri_4!F26</f>
        <v>353739</v>
      </c>
      <c r="G26" s="111"/>
      <c r="H26" s="111"/>
      <c r="I26" s="111"/>
      <c r="J26" s="111"/>
      <c r="K26" s="111"/>
    </row>
    <row r="27" ht="13.5" customHeight="1">
      <c r="A27" s="134">
        <v>21.0</v>
      </c>
      <c r="B27" s="86" t="s">
        <v>31</v>
      </c>
      <c r="C27" s="86" t="str">
        <f>'ACP_Agri_9(i)'!J27</f>
        <v>92171</v>
      </c>
      <c r="D27" s="86" t="str">
        <f>'ACP_Agri_9(i)'!K27</f>
        <v>201411</v>
      </c>
      <c r="E27" s="222" t="str">
        <f>OutstandingAgri_4!E27</f>
        <v>104454</v>
      </c>
      <c r="F27" s="222" t="str">
        <f>OutstandingAgri_4!F27</f>
        <v>492648</v>
      </c>
      <c r="G27" s="111"/>
      <c r="H27" s="111"/>
      <c r="I27" s="111"/>
      <c r="J27" s="111"/>
      <c r="K27" s="111"/>
    </row>
    <row r="28" ht="13.5" customHeight="1">
      <c r="A28" s="134">
        <v>22.0</v>
      </c>
      <c r="B28" s="86" t="s">
        <v>32</v>
      </c>
      <c r="C28" s="86" t="str">
        <f>'ACP_Agri_9(i)'!J28</f>
        <v>20787</v>
      </c>
      <c r="D28" s="86" t="str">
        <f>'ACP_Agri_9(i)'!K28</f>
        <v>36219</v>
      </c>
      <c r="E28" s="222" t="str">
        <f>OutstandingAgri_4!E28</f>
        <v>26902</v>
      </c>
      <c r="F28" s="222" t="str">
        <f>OutstandingAgri_4!F28</f>
        <v>61910</v>
      </c>
      <c r="G28" s="111"/>
      <c r="H28" s="111"/>
      <c r="I28" s="111"/>
      <c r="J28" s="111"/>
      <c r="K28" s="111"/>
    </row>
    <row r="29" ht="13.5" customHeight="1">
      <c r="A29" s="134">
        <v>23.0</v>
      </c>
      <c r="B29" s="86" t="s">
        <v>274</v>
      </c>
      <c r="C29" s="86" t="str">
        <f>'ACP_Agri_9(i)'!J29</f>
        <v>4471</v>
      </c>
      <c r="D29" s="86" t="str">
        <f>'ACP_Agri_9(i)'!K29</f>
        <v>30017</v>
      </c>
      <c r="E29" s="222" t="str">
        <f>OutstandingAgri_4!E29</f>
        <v>4510</v>
      </c>
      <c r="F29" s="222" t="str">
        <f>OutstandingAgri_4!F29</f>
        <v>43298</v>
      </c>
      <c r="G29" s="111"/>
      <c r="H29" s="111"/>
      <c r="I29" s="111"/>
      <c r="J29" s="111"/>
      <c r="K29" s="111"/>
    </row>
    <row r="30" ht="13.5" customHeight="1">
      <c r="A30" s="134">
        <v>24.0</v>
      </c>
      <c r="B30" s="86" t="s">
        <v>34</v>
      </c>
      <c r="C30" s="86" t="str">
        <f>'ACP_Agri_9(i)'!J30</f>
        <v>22767</v>
      </c>
      <c r="D30" s="86" t="str">
        <f>'ACP_Agri_9(i)'!K30</f>
        <v>62410</v>
      </c>
      <c r="E30" s="222" t="str">
        <f>OutstandingAgri_4!E30</f>
        <v>10492</v>
      </c>
      <c r="F30" s="222" t="str">
        <f>OutstandingAgri_4!F30</f>
        <v>87204</v>
      </c>
      <c r="G30" s="111"/>
      <c r="H30" s="111"/>
      <c r="I30" s="111"/>
      <c r="J30" s="111"/>
      <c r="K30" s="111"/>
    </row>
    <row r="31" ht="13.5" customHeight="1">
      <c r="A31" s="134">
        <v>25.0</v>
      </c>
      <c r="B31" s="86" t="s">
        <v>35</v>
      </c>
      <c r="C31" s="86" t="str">
        <f>'ACP_Agri_9(i)'!J31</f>
        <v>0</v>
      </c>
      <c r="D31" s="86" t="str">
        <f>'ACP_Agri_9(i)'!K31</f>
        <v>0</v>
      </c>
      <c r="E31" s="222" t="str">
        <f>OutstandingAgri_4!E31</f>
        <v>1</v>
      </c>
      <c r="F31" s="222" t="str">
        <f>OutstandingAgri_4!F31</f>
        <v>61</v>
      </c>
      <c r="G31" s="111"/>
      <c r="H31" s="111"/>
      <c r="I31" s="111"/>
      <c r="J31" s="111"/>
      <c r="K31" s="111"/>
    </row>
    <row r="32" ht="13.5" customHeight="1">
      <c r="A32" s="134">
        <v>26.0</v>
      </c>
      <c r="B32" s="86" t="s">
        <v>36</v>
      </c>
      <c r="C32" s="86" t="str">
        <f>'ACP_Agri_9(i)'!J32</f>
        <v>44</v>
      </c>
      <c r="D32" s="86" t="str">
        <f>'ACP_Agri_9(i)'!K32</f>
        <v>156</v>
      </c>
      <c r="E32" s="222" t="str">
        <f>OutstandingAgri_4!E32</f>
        <v>200</v>
      </c>
      <c r="F32" s="222" t="str">
        <f>OutstandingAgri_4!F32</f>
        <v>438</v>
      </c>
      <c r="G32" s="111"/>
      <c r="H32" s="111"/>
      <c r="I32" s="111"/>
      <c r="J32" s="111"/>
      <c r="K32" s="111"/>
    </row>
    <row r="33" ht="13.5" customHeight="1">
      <c r="A33" s="134">
        <v>27.0</v>
      </c>
      <c r="B33" s="86" t="s">
        <v>37</v>
      </c>
      <c r="C33" s="86" t="str">
        <f>'ACP_Agri_9(i)'!J33</f>
        <v>0</v>
      </c>
      <c r="D33" s="86" t="str">
        <f>'ACP_Agri_9(i)'!K33</f>
        <v>0</v>
      </c>
      <c r="E33" s="222" t="str">
        <f>OutstandingAgri_4!E33</f>
        <v>2</v>
      </c>
      <c r="F33" s="222" t="str">
        <f>OutstandingAgri_4!F33</f>
        <v>141</v>
      </c>
      <c r="G33" s="111"/>
      <c r="H33" s="111"/>
      <c r="I33" s="111"/>
      <c r="J33" s="111"/>
      <c r="K33" s="111"/>
    </row>
    <row r="34" ht="13.5" customHeight="1">
      <c r="A34" s="134">
        <v>28.0</v>
      </c>
      <c r="B34" s="86" t="s">
        <v>38</v>
      </c>
      <c r="C34" s="86" t="str">
        <f>'ACP_Agri_9(i)'!J34</f>
        <v>11</v>
      </c>
      <c r="D34" s="86" t="str">
        <f>'ACP_Agri_9(i)'!K34</f>
        <v>418</v>
      </c>
      <c r="E34" s="222" t="str">
        <f>OutstandingAgri_4!E34</f>
        <v>1231</v>
      </c>
      <c r="F34" s="222" t="str">
        <f>OutstandingAgri_4!F34</f>
        <v>1074</v>
      </c>
      <c r="G34" s="111"/>
      <c r="H34" s="111"/>
      <c r="I34" s="111"/>
      <c r="J34" s="111"/>
      <c r="K34" s="111"/>
    </row>
    <row r="35" ht="13.5" customHeight="1">
      <c r="A35" s="134">
        <v>29.0</v>
      </c>
      <c r="B35" s="86" t="s">
        <v>39</v>
      </c>
      <c r="C35" s="86" t="str">
        <f>'ACP_Agri_9(i)'!J35</f>
        <v>58</v>
      </c>
      <c r="D35" s="86" t="str">
        <f>'ACP_Agri_9(i)'!K35</f>
        <v>170</v>
      </c>
      <c r="E35" s="222" t="str">
        <f>OutstandingAgri_4!E35</f>
        <v>0</v>
      </c>
      <c r="F35" s="222" t="str">
        <f>OutstandingAgri_4!F35</f>
        <v>0</v>
      </c>
      <c r="G35" s="111"/>
      <c r="H35" s="111"/>
      <c r="I35" s="111"/>
      <c r="J35" s="111"/>
      <c r="K35" s="111"/>
    </row>
    <row r="36" ht="13.5" customHeight="1">
      <c r="A36" s="134">
        <v>30.0</v>
      </c>
      <c r="B36" s="86" t="s">
        <v>40</v>
      </c>
      <c r="C36" s="86" t="str">
        <f>'ACP_Agri_9(i)'!J36</f>
        <v>9557</v>
      </c>
      <c r="D36" s="86" t="str">
        <f>'ACP_Agri_9(i)'!K36</f>
        <v>8138</v>
      </c>
      <c r="E36" s="222" t="str">
        <f>OutstandingAgri_4!E36</f>
        <v>6121</v>
      </c>
      <c r="F36" s="222" t="str">
        <f>OutstandingAgri_4!F36</f>
        <v>27923</v>
      </c>
      <c r="G36" s="111"/>
      <c r="H36" s="111"/>
      <c r="I36" s="111"/>
      <c r="J36" s="111"/>
      <c r="K36" s="111"/>
    </row>
    <row r="37" ht="13.5" customHeight="1">
      <c r="A37" s="134">
        <v>31.0</v>
      </c>
      <c r="B37" s="86" t="s">
        <v>73</v>
      </c>
      <c r="C37" s="86" t="str">
        <f>'ACP_Agri_9(i)'!J37</f>
        <v>1242</v>
      </c>
      <c r="D37" s="86" t="str">
        <f>'ACP_Agri_9(i)'!K37</f>
        <v>1841</v>
      </c>
      <c r="E37" s="222" t="str">
        <f>OutstandingAgri_4!E37</f>
        <v>0</v>
      </c>
      <c r="F37" s="222" t="str">
        <f>OutstandingAgri_4!F37</f>
        <v>0</v>
      </c>
      <c r="G37" s="111"/>
      <c r="H37" s="111"/>
      <c r="I37" s="111"/>
      <c r="J37" s="111"/>
      <c r="K37" s="111"/>
    </row>
    <row r="38" ht="13.5" customHeight="1">
      <c r="A38" s="134">
        <v>32.0</v>
      </c>
      <c r="B38" s="211" t="s">
        <v>74</v>
      </c>
      <c r="C38" s="86" t="str">
        <f>'ACP_Agri_9(i)'!J38</f>
        <v>0</v>
      </c>
      <c r="D38" s="86" t="str">
        <f>'ACP_Agri_9(i)'!K38</f>
        <v>0</v>
      </c>
      <c r="E38" s="222" t="str">
        <f>OutstandingAgri_4!E38</f>
        <v>0</v>
      </c>
      <c r="F38" s="222" t="str">
        <f>OutstandingAgri_4!F38</f>
        <v>0</v>
      </c>
      <c r="G38" s="111"/>
      <c r="H38" s="111"/>
      <c r="I38" s="111"/>
      <c r="J38" s="111"/>
      <c r="K38" s="111"/>
    </row>
    <row r="39" ht="13.5" customHeight="1">
      <c r="A39" s="134">
        <v>33.0</v>
      </c>
      <c r="B39" s="86" t="s">
        <v>42</v>
      </c>
      <c r="C39" s="86" t="str">
        <f>'ACP_Agri_9(i)'!J39</f>
        <v>371</v>
      </c>
      <c r="D39" s="86" t="str">
        <f>'ACP_Agri_9(i)'!K39</f>
        <v>497</v>
      </c>
      <c r="E39" s="222" t="str">
        <f>OutstandingAgri_4!E39</f>
        <v>2</v>
      </c>
      <c r="F39" s="222" t="str">
        <f>OutstandingAgri_4!F39</f>
        <v>12</v>
      </c>
      <c r="G39" s="111"/>
      <c r="H39" s="111"/>
      <c r="I39" s="111"/>
      <c r="J39" s="111"/>
      <c r="K39" s="111"/>
    </row>
    <row r="40" ht="13.5" customHeight="1">
      <c r="A40" s="134">
        <v>34.0</v>
      </c>
      <c r="B40" s="86" t="s">
        <v>43</v>
      </c>
      <c r="C40" s="86" t="str">
        <f>'ACP_Agri_9(i)'!J40</f>
        <v>7516</v>
      </c>
      <c r="D40" s="86" t="str">
        <f>'ACP_Agri_9(i)'!K40</f>
        <v>13327</v>
      </c>
      <c r="E40" s="222" t="str">
        <f>OutstandingAgri_4!E40</f>
        <v>2452</v>
      </c>
      <c r="F40" s="222" t="str">
        <f>OutstandingAgri_4!F40</f>
        <v>12931</v>
      </c>
      <c r="G40" s="111"/>
      <c r="H40" s="111"/>
      <c r="I40" s="111"/>
      <c r="J40" s="111"/>
      <c r="K40" s="111"/>
    </row>
    <row r="41" ht="13.5" customHeight="1">
      <c r="A41" s="82"/>
      <c r="B41" s="88" t="s">
        <v>183</v>
      </c>
      <c r="C41" s="88" t="str">
        <f>'ACP_Agri_9(i)'!J41</f>
        <v>216494</v>
      </c>
      <c r="D41" s="88" t="str">
        <f>'ACP_Agri_9(i)'!K41</f>
        <v>549414</v>
      </c>
      <c r="E41" s="224" t="str">
        <f>OutstandingAgri_4!E41</f>
        <v>324537</v>
      </c>
      <c r="F41" s="224" t="str">
        <f>OutstandingAgri_4!F41</f>
        <v>1347450</v>
      </c>
      <c r="G41" s="225"/>
      <c r="H41" s="225"/>
      <c r="I41" s="225"/>
      <c r="J41" s="225"/>
      <c r="K41" s="225"/>
    </row>
    <row r="42" ht="13.5" customHeight="1">
      <c r="A42" s="82"/>
      <c r="B42" s="88" t="s">
        <v>45</v>
      </c>
      <c r="C42" s="88" t="str">
        <f>'ACP_Agri_9(i)'!J42</f>
        <v>1489494</v>
      </c>
      <c r="D42" s="88" t="str">
        <f>'ACP_Agri_9(i)'!K42</f>
        <v>2907455</v>
      </c>
      <c r="E42" s="224" t="str">
        <f>OutstandingAgri_4!E42</f>
        <v>2285165</v>
      </c>
      <c r="F42" s="224" t="str">
        <f>OutstandingAgri_4!F42</f>
        <v>5593179</v>
      </c>
      <c r="G42" s="225"/>
      <c r="H42" s="225"/>
      <c r="I42" s="225"/>
      <c r="J42" s="225"/>
      <c r="K42" s="225"/>
    </row>
    <row r="43" ht="13.5" customHeight="1">
      <c r="A43" s="134">
        <v>35.0</v>
      </c>
      <c r="B43" s="86" t="s">
        <v>46</v>
      </c>
      <c r="C43" s="86" t="str">
        <f>'ACP_Agri_9(i)'!J43</f>
        <v>102111</v>
      </c>
      <c r="D43" s="86" t="str">
        <f>'ACP_Agri_9(i)'!K43</f>
        <v>132415</v>
      </c>
      <c r="E43" s="222" t="str">
        <f>OutstandingAgri_4!E43</f>
        <v>179311</v>
      </c>
      <c r="F43" s="222" t="str">
        <f>OutstandingAgri_4!F43</f>
        <v>204333</v>
      </c>
      <c r="G43" s="111"/>
      <c r="H43" s="111"/>
      <c r="I43" s="111"/>
      <c r="J43" s="111"/>
      <c r="K43" s="111"/>
    </row>
    <row r="44" ht="13.5" customHeight="1">
      <c r="A44" s="134">
        <v>36.0</v>
      </c>
      <c r="B44" s="86" t="s">
        <v>47</v>
      </c>
      <c r="C44" s="86" t="str">
        <f>'ACP_Agri_9(i)'!J44</f>
        <v>240118</v>
      </c>
      <c r="D44" s="86" t="str">
        <f>'ACP_Agri_9(i)'!K44</f>
        <v>372412</v>
      </c>
      <c r="E44" s="222" t="str">
        <f>OutstandingAgri_4!E44</f>
        <v>346167</v>
      </c>
      <c r="F44" s="222" t="str">
        <f>OutstandingAgri_4!F44</f>
        <v>622595</v>
      </c>
      <c r="G44" s="111"/>
      <c r="H44" s="111"/>
      <c r="I44" s="111"/>
      <c r="J44" s="111"/>
      <c r="K44" s="111"/>
    </row>
    <row r="45" ht="13.5" customHeight="1">
      <c r="A45" s="82"/>
      <c r="B45" s="88" t="s">
        <v>48</v>
      </c>
      <c r="C45" s="88" t="str">
        <f>'ACP_Agri_9(i)'!J45</f>
        <v>342229</v>
      </c>
      <c r="D45" s="88" t="str">
        <f>'ACP_Agri_9(i)'!K45</f>
        <v>504827</v>
      </c>
      <c r="E45" s="224" t="str">
        <f>OutstandingAgri_4!E45</f>
        <v>525478</v>
      </c>
      <c r="F45" s="224" t="str">
        <f>OutstandingAgri_4!F45</f>
        <v>826928</v>
      </c>
      <c r="G45" s="225"/>
      <c r="H45" s="225"/>
      <c r="I45" s="225"/>
      <c r="J45" s="225"/>
      <c r="K45" s="225"/>
    </row>
    <row r="46" ht="13.5" customHeight="1">
      <c r="A46" s="134">
        <v>37.0</v>
      </c>
      <c r="B46" s="86" t="s">
        <v>49</v>
      </c>
      <c r="C46" s="86" t="str">
        <f>'ACP_Agri_9(i)'!J46</f>
        <v>2115351</v>
      </c>
      <c r="D46" s="86" t="str">
        <f>'ACP_Agri_9(i)'!K46</f>
        <v>1563958</v>
      </c>
      <c r="E46" s="222" t="str">
        <f>OutstandingAgri_4!E46</f>
        <v>3957569</v>
      </c>
      <c r="F46" s="222" t="str">
        <f>OutstandingAgri_4!F46</f>
        <v>3762993</v>
      </c>
      <c r="G46" s="111"/>
      <c r="H46" s="111"/>
      <c r="I46" s="111"/>
      <c r="J46" s="111"/>
      <c r="K46" s="111"/>
    </row>
    <row r="47" ht="13.5" customHeight="1">
      <c r="A47" s="82"/>
      <c r="B47" s="88" t="s">
        <v>50</v>
      </c>
      <c r="C47" s="86" t="str">
        <f>'ACP_Agri_9(i)'!J47</f>
        <v>2115351</v>
      </c>
      <c r="D47" s="86" t="str">
        <f>'ACP_Agri_9(i)'!K47</f>
        <v>1563958</v>
      </c>
      <c r="E47" s="222" t="str">
        <f>OutstandingAgri_4!E47</f>
        <v>3957569</v>
      </c>
      <c r="F47" s="222" t="str">
        <f>OutstandingAgri_4!F47</f>
        <v>3762993</v>
      </c>
      <c r="G47" s="225"/>
      <c r="H47" s="225"/>
      <c r="I47" s="225"/>
      <c r="J47" s="225"/>
      <c r="K47" s="225"/>
    </row>
    <row r="48" ht="13.5" customHeight="1">
      <c r="A48" s="134">
        <v>38.0</v>
      </c>
      <c r="B48" s="86" t="s">
        <v>51</v>
      </c>
      <c r="C48" s="86" t="str">
        <f>'ACP_Agri_9(i)'!J48</f>
        <v>0</v>
      </c>
      <c r="D48" s="86" t="str">
        <f>'ACP_Agri_9(i)'!K48</f>
        <v>0</v>
      </c>
      <c r="E48" s="222" t="str">
        <f>OutstandingAgri_4!E48</f>
        <v>3</v>
      </c>
      <c r="F48" s="222" t="str">
        <f>OutstandingAgri_4!F48</f>
        <v>6</v>
      </c>
      <c r="G48" s="111"/>
      <c r="H48" s="111"/>
      <c r="I48" s="111"/>
      <c r="J48" s="111"/>
      <c r="K48" s="111"/>
    </row>
    <row r="49" ht="13.5" customHeight="1">
      <c r="A49" s="134">
        <v>39.0</v>
      </c>
      <c r="B49" s="86" t="s">
        <v>52</v>
      </c>
      <c r="C49" s="86" t="str">
        <f>'ACP_Agri_9(i)'!J49</f>
        <v>0</v>
      </c>
      <c r="D49" s="86" t="str">
        <f>'ACP_Agri_9(i)'!K49</f>
        <v>0</v>
      </c>
      <c r="E49" s="222" t="str">
        <f>OutstandingAgri_4!E49</f>
        <v>22297</v>
      </c>
      <c r="F49" s="222" t="str">
        <f>OutstandingAgri_4!F49</f>
        <v>10017</v>
      </c>
      <c r="G49" s="111"/>
      <c r="H49" s="111"/>
      <c r="I49" s="111"/>
      <c r="J49" s="111"/>
      <c r="K49" s="111"/>
    </row>
    <row r="50" ht="13.5" customHeight="1">
      <c r="A50" s="134">
        <v>40.0</v>
      </c>
      <c r="B50" s="86" t="s">
        <v>53</v>
      </c>
      <c r="C50" s="86" t="str">
        <f>'ACP_Agri_9(i)'!J50</f>
        <v>147</v>
      </c>
      <c r="D50" s="86" t="str">
        <f>'ACP_Agri_9(i)'!K50</f>
        <v>873</v>
      </c>
      <c r="E50" s="222" t="str">
        <f>OutstandingAgri_4!E50</f>
        <v>210108</v>
      </c>
      <c r="F50" s="222" t="str">
        <f>OutstandingAgri_4!F50</f>
        <v>59626</v>
      </c>
      <c r="G50" s="111"/>
      <c r="H50" s="111"/>
      <c r="I50" s="111"/>
      <c r="J50" s="111"/>
      <c r="K50" s="111"/>
    </row>
    <row r="51" ht="13.5" customHeight="1">
      <c r="A51" s="134">
        <v>41.0</v>
      </c>
      <c r="B51" s="86" t="s">
        <v>54</v>
      </c>
      <c r="C51" s="86" t="str">
        <f>'ACP_Agri_9(i)'!J51</f>
        <v>0</v>
      </c>
      <c r="D51" s="86" t="str">
        <f>'ACP_Agri_9(i)'!K51</f>
        <v>0</v>
      </c>
      <c r="E51" s="222" t="str">
        <f>OutstandingAgri_4!E51</f>
        <v>163563</v>
      </c>
      <c r="F51" s="222" t="str">
        <f>OutstandingAgri_4!F51</f>
        <v>31994</v>
      </c>
      <c r="G51" s="111"/>
      <c r="H51" s="111"/>
      <c r="I51" s="111"/>
      <c r="J51" s="111"/>
      <c r="K51" s="111"/>
    </row>
    <row r="52" ht="13.5" customHeight="1">
      <c r="A52" s="134">
        <v>42.0</v>
      </c>
      <c r="B52" s="86" t="s">
        <v>55</v>
      </c>
      <c r="C52" s="86" t="str">
        <f>'ACP_Agri_9(i)'!J52</f>
        <v>0</v>
      </c>
      <c r="D52" s="86" t="str">
        <f>'ACP_Agri_9(i)'!K52</f>
        <v>0</v>
      </c>
      <c r="E52" s="222" t="str">
        <f>OutstandingAgri_4!E52</f>
        <v>143325</v>
      </c>
      <c r="F52" s="222" t="str">
        <f>OutstandingAgri_4!F52</f>
        <v>44389</v>
      </c>
      <c r="G52" s="111"/>
      <c r="H52" s="111"/>
      <c r="I52" s="111"/>
      <c r="J52" s="111"/>
      <c r="K52" s="111"/>
    </row>
    <row r="53" ht="13.5" customHeight="1">
      <c r="A53" s="134">
        <v>43.0</v>
      </c>
      <c r="B53" s="86" t="s">
        <v>56</v>
      </c>
      <c r="C53" s="86" t="str">
        <f>'ACP_Agri_9(i)'!J53</f>
        <v>0</v>
      </c>
      <c r="D53" s="86" t="str">
        <f>'ACP_Agri_9(i)'!K53</f>
        <v>0</v>
      </c>
      <c r="E53" s="222" t="str">
        <f>OutstandingAgri_4!E53</f>
        <v>57303</v>
      </c>
      <c r="F53" s="222" t="str">
        <f>OutstandingAgri_4!F53</f>
        <v>15783</v>
      </c>
      <c r="G53" s="111"/>
      <c r="H53" s="111"/>
      <c r="I53" s="111"/>
      <c r="J53" s="111"/>
      <c r="K53" s="111"/>
    </row>
    <row r="54" ht="13.5" customHeight="1">
      <c r="A54" s="134">
        <v>44.0</v>
      </c>
      <c r="B54" s="86" t="s">
        <v>57</v>
      </c>
      <c r="C54" s="86" t="str">
        <f>'ACP_Agri_9(i)'!J54</f>
        <v>0</v>
      </c>
      <c r="D54" s="86" t="str">
        <f>'ACP_Agri_9(i)'!K54</f>
        <v>0</v>
      </c>
      <c r="E54" s="222" t="str">
        <f>OutstandingAgri_4!E54</f>
        <v>46367</v>
      </c>
      <c r="F54" s="222" t="str">
        <f>OutstandingAgri_4!F54</f>
        <v>13650</v>
      </c>
      <c r="G54" s="111"/>
      <c r="H54" s="111"/>
      <c r="I54" s="111"/>
      <c r="J54" s="111"/>
      <c r="K54" s="111"/>
    </row>
    <row r="55" ht="13.5" customHeight="1">
      <c r="A55" s="134">
        <v>45.0</v>
      </c>
      <c r="B55" s="86" t="s">
        <v>58</v>
      </c>
      <c r="C55" s="86" t="str">
        <f>'ACP_Agri_9(i)'!J55</f>
        <v>0</v>
      </c>
      <c r="D55" s="86" t="str">
        <f>'ACP_Agri_9(i)'!K55</f>
        <v>0</v>
      </c>
      <c r="E55" s="222" t="str">
        <f>OutstandingAgri_4!E55</f>
        <v>0</v>
      </c>
      <c r="F55" s="222" t="str">
        <f>OutstandingAgri_4!F55</f>
        <v>0</v>
      </c>
      <c r="G55" s="111"/>
      <c r="H55" s="111"/>
      <c r="I55" s="111"/>
      <c r="J55" s="111"/>
      <c r="K55" s="111"/>
    </row>
    <row r="56" ht="13.5" customHeight="1">
      <c r="A56" s="82"/>
      <c r="B56" s="88" t="s">
        <v>59</v>
      </c>
      <c r="C56" s="88" t="str">
        <f t="shared" ref="C56:D56" si="1">SUM(C48:C55)</f>
        <v>147</v>
      </c>
      <c r="D56" s="88" t="str">
        <f t="shared" si="1"/>
        <v>873</v>
      </c>
      <c r="E56" s="224" t="str">
        <f>OutstandingAgri_4!E56</f>
        <v>642966</v>
      </c>
      <c r="F56" s="224" t="str">
        <f>OutstandingAgri_4!F56</f>
        <v>175465</v>
      </c>
      <c r="G56" s="225"/>
      <c r="H56" s="225"/>
      <c r="I56" s="225"/>
      <c r="J56" s="225"/>
      <c r="K56" s="225"/>
    </row>
    <row r="57" ht="13.5" customHeight="1">
      <c r="A57" s="174"/>
      <c r="B57" s="224" t="s">
        <v>8</v>
      </c>
      <c r="C57" s="88" t="str">
        <f t="shared" ref="C57:D57" si="2">C56+C47+C45+C42</f>
        <v>3947221</v>
      </c>
      <c r="D57" s="88" t="str">
        <f t="shared" si="2"/>
        <v>4977114</v>
      </c>
      <c r="E57" s="224" t="str">
        <f>OutstandingAgri_4!E57</f>
        <v>7411178</v>
      </c>
      <c r="F57" s="224" t="str">
        <f>OutstandingAgri_4!F57</f>
        <v>10358565</v>
      </c>
      <c r="G57" s="225"/>
      <c r="H57" s="225"/>
      <c r="I57" s="225"/>
      <c r="J57" s="225"/>
      <c r="K57" s="225"/>
    </row>
    <row r="58" ht="15.75" customHeight="1">
      <c r="A58" s="226"/>
      <c r="B58" s="227"/>
      <c r="C58" s="228"/>
      <c r="D58" s="229"/>
      <c r="E58" s="228"/>
      <c r="F58" s="228"/>
      <c r="G58" s="111"/>
      <c r="H58" s="111"/>
      <c r="I58" s="111"/>
      <c r="J58" s="111"/>
      <c r="K58" s="111"/>
    </row>
    <row r="59" ht="15.75" customHeight="1">
      <c r="A59" s="226"/>
      <c r="B59" s="227"/>
      <c r="C59" s="228"/>
      <c r="D59" s="228"/>
      <c r="E59" s="228"/>
      <c r="F59" s="228"/>
      <c r="G59" s="111"/>
      <c r="H59" s="111"/>
      <c r="I59" s="111"/>
      <c r="J59" s="111"/>
      <c r="K59" s="111"/>
    </row>
    <row r="60" ht="15.75" customHeight="1">
      <c r="A60" s="226"/>
      <c r="B60" s="227"/>
      <c r="C60" s="228"/>
      <c r="D60" s="228"/>
      <c r="E60" s="228"/>
      <c r="F60" s="228"/>
      <c r="G60" s="111"/>
      <c r="H60" s="111"/>
      <c r="I60" s="111"/>
      <c r="J60" s="111"/>
      <c r="K60" s="111"/>
    </row>
    <row r="61" ht="15.75" customHeight="1">
      <c r="A61" s="226"/>
      <c r="B61" s="227"/>
      <c r="C61" s="228"/>
      <c r="D61" s="228"/>
      <c r="E61" s="228"/>
      <c r="F61" s="228"/>
      <c r="G61" s="111"/>
      <c r="H61" s="111"/>
      <c r="I61" s="111"/>
      <c r="J61" s="111"/>
      <c r="K61" s="111"/>
    </row>
    <row r="62" ht="15.75" customHeight="1">
      <c r="A62" s="226"/>
      <c r="B62" s="227"/>
      <c r="C62" s="228"/>
      <c r="D62" s="228"/>
      <c r="E62" s="228"/>
      <c r="F62" s="228"/>
      <c r="G62" s="111"/>
      <c r="H62" s="111"/>
      <c r="I62" s="111"/>
      <c r="J62" s="111"/>
      <c r="K62" s="111"/>
    </row>
    <row r="63" ht="15.75" customHeight="1">
      <c r="A63" s="226"/>
      <c r="B63" s="227"/>
      <c r="C63" s="228"/>
      <c r="D63" s="228"/>
      <c r="E63" s="228"/>
      <c r="F63" s="228"/>
      <c r="G63" s="111"/>
      <c r="H63" s="111"/>
      <c r="I63" s="111"/>
      <c r="J63" s="111"/>
      <c r="K63" s="111"/>
    </row>
    <row r="64" ht="15.75" customHeight="1">
      <c r="A64" s="226"/>
      <c r="B64" s="227"/>
      <c r="C64" s="228"/>
      <c r="D64" s="228"/>
      <c r="E64" s="228"/>
      <c r="F64" s="228"/>
      <c r="G64" s="111"/>
      <c r="H64" s="111"/>
      <c r="I64" s="111"/>
      <c r="J64" s="111"/>
      <c r="K64" s="111"/>
    </row>
    <row r="65" ht="15.75" customHeight="1">
      <c r="A65" s="226"/>
      <c r="B65" s="227"/>
      <c r="C65" s="228"/>
      <c r="D65" s="228"/>
      <c r="E65" s="228"/>
      <c r="F65" s="228"/>
      <c r="G65" s="111"/>
      <c r="H65" s="111"/>
      <c r="I65" s="111"/>
      <c r="J65" s="111"/>
      <c r="K65" s="111"/>
    </row>
    <row r="66" ht="15.75" customHeight="1">
      <c r="A66" s="226"/>
      <c r="B66" s="227"/>
      <c r="C66" s="228"/>
      <c r="D66" s="228"/>
      <c r="E66" s="228"/>
      <c r="F66" s="228"/>
      <c r="G66" s="111"/>
      <c r="H66" s="111"/>
      <c r="I66" s="111"/>
      <c r="J66" s="111"/>
      <c r="K66" s="111"/>
    </row>
    <row r="67" ht="15.75" customHeight="1">
      <c r="A67" s="226"/>
      <c r="B67" s="227"/>
      <c r="C67" s="228"/>
      <c r="D67" s="228"/>
      <c r="E67" s="228"/>
      <c r="F67" s="228"/>
      <c r="G67" s="111"/>
      <c r="H67" s="111"/>
      <c r="I67" s="111"/>
      <c r="J67" s="111"/>
      <c r="K67" s="111"/>
    </row>
    <row r="68" ht="15.75" customHeight="1">
      <c r="A68" s="226"/>
      <c r="B68" s="227"/>
      <c r="C68" s="228"/>
      <c r="D68" s="228"/>
      <c r="E68" s="228"/>
      <c r="F68" s="228"/>
      <c r="G68" s="111"/>
      <c r="H68" s="111"/>
      <c r="I68" s="111"/>
      <c r="J68" s="111"/>
      <c r="K68" s="111"/>
    </row>
    <row r="69" ht="15.75" customHeight="1">
      <c r="A69" s="226"/>
      <c r="B69" s="227"/>
      <c r="C69" s="228"/>
      <c r="D69" s="228"/>
      <c r="E69" s="228"/>
      <c r="F69" s="228"/>
      <c r="G69" s="111"/>
      <c r="H69" s="111"/>
      <c r="I69" s="111"/>
      <c r="J69" s="111"/>
      <c r="K69" s="111"/>
    </row>
    <row r="70" ht="15.75" customHeight="1">
      <c r="A70" s="226"/>
      <c r="B70" s="227"/>
      <c r="C70" s="228"/>
      <c r="D70" s="228"/>
      <c r="E70" s="228"/>
      <c r="F70" s="228"/>
      <c r="G70" s="111"/>
      <c r="H70" s="111"/>
      <c r="I70" s="111"/>
      <c r="J70" s="111"/>
      <c r="K70" s="111"/>
    </row>
    <row r="71" ht="15.75" customHeight="1">
      <c r="A71" s="226"/>
      <c r="B71" s="227"/>
      <c r="C71" s="228"/>
      <c r="D71" s="228"/>
      <c r="E71" s="228"/>
      <c r="F71" s="228"/>
      <c r="G71" s="111"/>
      <c r="H71" s="111"/>
      <c r="I71" s="111"/>
      <c r="J71" s="111"/>
      <c r="K71" s="111"/>
    </row>
    <row r="72" ht="15.75" customHeight="1">
      <c r="A72" s="226"/>
      <c r="B72" s="227"/>
      <c r="C72" s="228"/>
      <c r="D72" s="228"/>
      <c r="E72" s="228"/>
      <c r="F72" s="228"/>
      <c r="G72" s="111"/>
      <c r="H72" s="111"/>
      <c r="I72" s="111"/>
      <c r="J72" s="111"/>
      <c r="K72" s="111"/>
    </row>
    <row r="73" ht="15.75" customHeight="1">
      <c r="A73" s="226"/>
      <c r="B73" s="227"/>
      <c r="C73" s="228"/>
      <c r="D73" s="228"/>
      <c r="E73" s="228"/>
      <c r="F73" s="228"/>
      <c r="G73" s="111"/>
      <c r="H73" s="111"/>
      <c r="I73" s="111"/>
      <c r="J73" s="111"/>
      <c r="K73" s="111"/>
    </row>
    <row r="74" ht="15.75" customHeight="1">
      <c r="A74" s="226"/>
      <c r="B74" s="227"/>
      <c r="C74" s="228"/>
      <c r="D74" s="228"/>
      <c r="E74" s="228"/>
      <c r="F74" s="228"/>
      <c r="G74" s="111"/>
      <c r="H74" s="111"/>
      <c r="I74" s="111"/>
      <c r="J74" s="111"/>
      <c r="K74" s="111"/>
    </row>
    <row r="75" ht="15.75" customHeight="1">
      <c r="A75" s="226"/>
      <c r="B75" s="227"/>
      <c r="C75" s="228"/>
      <c r="D75" s="228"/>
      <c r="E75" s="228"/>
      <c r="F75" s="228"/>
      <c r="G75" s="111"/>
      <c r="H75" s="111"/>
      <c r="I75" s="111"/>
      <c r="J75" s="111"/>
      <c r="K75" s="111"/>
    </row>
    <row r="76" ht="15.75" customHeight="1">
      <c r="A76" s="226"/>
      <c r="B76" s="227"/>
      <c r="C76" s="228"/>
      <c r="D76" s="228"/>
      <c r="E76" s="228"/>
      <c r="F76" s="228"/>
      <c r="G76" s="111"/>
      <c r="H76" s="111"/>
      <c r="I76" s="111"/>
      <c r="J76" s="111"/>
      <c r="K76" s="111"/>
    </row>
    <row r="77" ht="15.75" customHeight="1">
      <c r="A77" s="226"/>
      <c r="B77" s="227"/>
      <c r="C77" s="228"/>
      <c r="D77" s="228"/>
      <c r="E77" s="228"/>
      <c r="F77" s="228"/>
      <c r="G77" s="111"/>
      <c r="H77" s="111"/>
      <c r="I77" s="111"/>
      <c r="J77" s="111"/>
      <c r="K77" s="111"/>
    </row>
    <row r="78" ht="15.75" customHeight="1">
      <c r="A78" s="226"/>
      <c r="B78" s="227"/>
      <c r="C78" s="228"/>
      <c r="D78" s="228"/>
      <c r="E78" s="228"/>
      <c r="F78" s="228"/>
      <c r="G78" s="111"/>
      <c r="H78" s="111"/>
      <c r="I78" s="111"/>
      <c r="J78" s="111"/>
      <c r="K78" s="111"/>
    </row>
    <row r="79" ht="15.75" customHeight="1">
      <c r="A79" s="226"/>
      <c r="B79" s="227"/>
      <c r="C79" s="228"/>
      <c r="D79" s="228"/>
      <c r="E79" s="228"/>
      <c r="F79" s="228"/>
      <c r="G79" s="111"/>
      <c r="H79" s="111"/>
      <c r="I79" s="111"/>
      <c r="J79" s="111"/>
      <c r="K79" s="111"/>
    </row>
    <row r="80" ht="15.75" customHeight="1">
      <c r="A80" s="226"/>
      <c r="B80" s="227"/>
      <c r="C80" s="228"/>
      <c r="D80" s="228"/>
      <c r="E80" s="228"/>
      <c r="F80" s="228"/>
      <c r="G80" s="111"/>
      <c r="H80" s="111"/>
      <c r="I80" s="111"/>
      <c r="J80" s="111"/>
      <c r="K80" s="111"/>
    </row>
    <row r="81" ht="15.75" customHeight="1">
      <c r="A81" s="226"/>
      <c r="B81" s="227"/>
      <c r="C81" s="228"/>
      <c r="D81" s="228"/>
      <c r="E81" s="228"/>
      <c r="F81" s="228"/>
      <c r="G81" s="111"/>
      <c r="H81" s="111"/>
      <c r="I81" s="111"/>
      <c r="J81" s="111"/>
      <c r="K81" s="111"/>
    </row>
    <row r="82" ht="15.75" customHeight="1">
      <c r="A82" s="226"/>
      <c r="B82" s="227"/>
      <c r="C82" s="228"/>
      <c r="D82" s="228"/>
      <c r="E82" s="228"/>
      <c r="F82" s="228"/>
      <c r="G82" s="111"/>
      <c r="H82" s="111"/>
      <c r="I82" s="111"/>
      <c r="J82" s="111"/>
      <c r="K82" s="111"/>
    </row>
    <row r="83" ht="15.75" customHeight="1">
      <c r="A83" s="226"/>
      <c r="B83" s="227"/>
      <c r="C83" s="228"/>
      <c r="D83" s="228"/>
      <c r="E83" s="228"/>
      <c r="F83" s="228"/>
      <c r="G83" s="111"/>
      <c r="H83" s="111"/>
      <c r="I83" s="111"/>
      <c r="J83" s="111"/>
      <c r="K83" s="111"/>
    </row>
    <row r="84" ht="15.75" customHeight="1">
      <c r="A84" s="226"/>
      <c r="B84" s="227"/>
      <c r="C84" s="228"/>
      <c r="D84" s="228"/>
      <c r="E84" s="228"/>
      <c r="F84" s="228"/>
      <c r="G84" s="111"/>
      <c r="H84" s="111"/>
      <c r="I84" s="111"/>
      <c r="J84" s="111"/>
      <c r="K84" s="111"/>
    </row>
    <row r="85" ht="15.75" customHeight="1">
      <c r="A85" s="226"/>
      <c r="B85" s="227"/>
      <c r="C85" s="228"/>
      <c r="D85" s="228"/>
      <c r="E85" s="228"/>
      <c r="F85" s="228"/>
      <c r="G85" s="111"/>
      <c r="H85" s="111"/>
      <c r="I85" s="111"/>
      <c r="J85" s="111"/>
      <c r="K85" s="111"/>
    </row>
    <row r="86" ht="15.75" customHeight="1">
      <c r="A86" s="226"/>
      <c r="B86" s="227"/>
      <c r="C86" s="228"/>
      <c r="D86" s="228"/>
      <c r="E86" s="228"/>
      <c r="F86" s="228"/>
      <c r="G86" s="111"/>
      <c r="H86" s="111"/>
      <c r="I86" s="111"/>
      <c r="J86" s="111"/>
      <c r="K86" s="111"/>
    </row>
    <row r="87" ht="15.75" customHeight="1">
      <c r="A87" s="226"/>
      <c r="B87" s="227"/>
      <c r="C87" s="228"/>
      <c r="D87" s="228"/>
      <c r="E87" s="228"/>
      <c r="F87" s="228"/>
      <c r="G87" s="111"/>
      <c r="H87" s="111"/>
      <c r="I87" s="111"/>
      <c r="J87" s="111"/>
      <c r="K87" s="111"/>
    </row>
    <row r="88" ht="15.75" customHeight="1">
      <c r="A88" s="226"/>
      <c r="B88" s="227"/>
      <c r="C88" s="228"/>
      <c r="D88" s="228"/>
      <c r="E88" s="228"/>
      <c r="F88" s="228"/>
      <c r="G88" s="111"/>
      <c r="H88" s="111"/>
      <c r="I88" s="111"/>
      <c r="J88" s="111"/>
      <c r="K88" s="111"/>
    </row>
    <row r="89" ht="15.75" customHeight="1">
      <c r="A89" s="226"/>
      <c r="B89" s="227"/>
      <c r="C89" s="228"/>
      <c r="D89" s="228"/>
      <c r="E89" s="228"/>
      <c r="F89" s="228"/>
      <c r="G89" s="111"/>
      <c r="H89" s="111"/>
      <c r="I89" s="111"/>
      <c r="J89" s="111"/>
      <c r="K89" s="111"/>
    </row>
    <row r="90" ht="15.75" customHeight="1">
      <c r="A90" s="226"/>
      <c r="B90" s="227"/>
      <c r="C90" s="228"/>
      <c r="D90" s="228"/>
      <c r="E90" s="228"/>
      <c r="F90" s="228"/>
      <c r="G90" s="111"/>
      <c r="H90" s="111"/>
      <c r="I90" s="111"/>
      <c r="J90" s="111"/>
      <c r="K90" s="111"/>
    </row>
    <row r="91" ht="15.75" customHeight="1">
      <c r="A91" s="226"/>
      <c r="B91" s="227"/>
      <c r="C91" s="228"/>
      <c r="D91" s="228"/>
      <c r="E91" s="228"/>
      <c r="F91" s="228"/>
      <c r="G91" s="111"/>
      <c r="H91" s="111"/>
      <c r="I91" s="111"/>
      <c r="J91" s="111"/>
      <c r="K91" s="111"/>
    </row>
    <row r="92" ht="15.75" customHeight="1">
      <c r="A92" s="226"/>
      <c r="B92" s="227"/>
      <c r="C92" s="228"/>
      <c r="D92" s="228"/>
      <c r="E92" s="228"/>
      <c r="F92" s="228"/>
      <c r="G92" s="111"/>
      <c r="H92" s="111"/>
      <c r="I92" s="111"/>
      <c r="J92" s="111"/>
      <c r="K92" s="111"/>
    </row>
    <row r="93" ht="15.75" customHeight="1">
      <c r="A93" s="226"/>
      <c r="B93" s="227"/>
      <c r="C93" s="228"/>
      <c r="D93" s="228"/>
      <c r="E93" s="228"/>
      <c r="F93" s="228"/>
      <c r="G93" s="111"/>
      <c r="H93" s="111"/>
      <c r="I93" s="111"/>
      <c r="J93" s="111"/>
      <c r="K93" s="111"/>
    </row>
    <row r="94" ht="15.75" customHeight="1">
      <c r="A94" s="226"/>
      <c r="B94" s="227"/>
      <c r="C94" s="228"/>
      <c r="D94" s="228"/>
      <c r="E94" s="228"/>
      <c r="F94" s="228"/>
      <c r="G94" s="111"/>
      <c r="H94" s="111"/>
      <c r="I94" s="111"/>
      <c r="J94" s="111"/>
      <c r="K94" s="111"/>
    </row>
    <row r="95" ht="15.75" customHeight="1">
      <c r="A95" s="226"/>
      <c r="B95" s="227"/>
      <c r="C95" s="228"/>
      <c r="D95" s="228"/>
      <c r="E95" s="228"/>
      <c r="F95" s="228"/>
      <c r="G95" s="111"/>
      <c r="H95" s="111"/>
      <c r="I95" s="111"/>
      <c r="J95" s="111"/>
      <c r="K95" s="111"/>
    </row>
    <row r="96" ht="15.75" customHeight="1">
      <c r="A96" s="226"/>
      <c r="B96" s="227"/>
      <c r="C96" s="228"/>
      <c r="D96" s="228"/>
      <c r="E96" s="228"/>
      <c r="F96" s="228"/>
      <c r="G96" s="111"/>
      <c r="H96" s="111"/>
      <c r="I96" s="111"/>
      <c r="J96" s="111"/>
      <c r="K96" s="111"/>
    </row>
    <row r="97" ht="15.75" customHeight="1">
      <c r="A97" s="226"/>
      <c r="B97" s="227"/>
      <c r="C97" s="228"/>
      <c r="D97" s="228"/>
      <c r="E97" s="228"/>
      <c r="F97" s="228"/>
      <c r="G97" s="111"/>
      <c r="H97" s="111"/>
      <c r="I97" s="111"/>
      <c r="J97" s="111"/>
      <c r="K97" s="111"/>
    </row>
    <row r="98" ht="15.75" customHeight="1">
      <c r="A98" s="226"/>
      <c r="B98" s="227"/>
      <c r="C98" s="228"/>
      <c r="D98" s="228"/>
      <c r="E98" s="228"/>
      <c r="F98" s="228"/>
      <c r="G98" s="111"/>
      <c r="H98" s="111"/>
      <c r="I98" s="111"/>
      <c r="J98" s="111"/>
      <c r="K98" s="111"/>
    </row>
    <row r="99" ht="15.75" customHeight="1">
      <c r="A99" s="226"/>
      <c r="B99" s="227"/>
      <c r="C99" s="228"/>
      <c r="D99" s="228"/>
      <c r="E99" s="228"/>
      <c r="F99" s="228"/>
      <c r="G99" s="111"/>
      <c r="H99" s="111"/>
      <c r="I99" s="111"/>
      <c r="J99" s="111"/>
      <c r="K99" s="111"/>
    </row>
    <row r="100" ht="15.75" customHeight="1">
      <c r="A100" s="226"/>
      <c r="B100" s="227"/>
      <c r="C100" s="228"/>
      <c r="D100" s="228"/>
      <c r="E100" s="228"/>
      <c r="F100" s="228"/>
      <c r="G100" s="111"/>
      <c r="H100" s="111"/>
      <c r="I100" s="111"/>
      <c r="J100" s="111"/>
      <c r="K100" s="111"/>
    </row>
  </sheetData>
  <mergeCells count="9">
    <mergeCell ref="B3:B5"/>
    <mergeCell ref="A3:A5"/>
    <mergeCell ref="A1:F1"/>
    <mergeCell ref="C4:C5"/>
    <mergeCell ref="D4:D5"/>
    <mergeCell ref="E4:E5"/>
    <mergeCell ref="F4:F5"/>
    <mergeCell ref="C3:D3"/>
    <mergeCell ref="E3:F3"/>
  </mergeCells>
  <printOptions/>
  <pageMargins bottom="0.31496062992125984" footer="0.0" header="0.0" left="1.4566929133858268" right="0.7086614173228347" top="0.3937007874015748"/>
  <pageSetup scale="88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6.0"/>
    <col customWidth="1" min="2" max="2" width="24.43"/>
    <col customWidth="1" hidden="1" min="3" max="4" width="9.14"/>
    <col customWidth="1" min="5" max="5" width="10.86"/>
    <col customWidth="1" min="6" max="6" width="10.0"/>
    <col customWidth="1" min="7" max="7" width="6.57"/>
    <col customWidth="1" min="8" max="8" width="8.43"/>
    <col customWidth="1" min="9" max="9" width="5.86"/>
    <col customWidth="1" min="10" max="10" width="7.71"/>
    <col customWidth="1" min="11" max="11" width="8.43"/>
    <col customWidth="1" min="12" max="12" width="9.71"/>
    <col customWidth="1" min="13" max="13" width="9.0"/>
    <col customWidth="1" min="14" max="14" width="9.14"/>
  </cols>
  <sheetData>
    <row r="1" ht="19.5" customHeight="1">
      <c r="A1" s="230" t="s">
        <v>275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0" customHeight="1">
      <c r="A2" s="118"/>
      <c r="B2" s="231" t="s">
        <v>147</v>
      </c>
      <c r="C2" s="3"/>
      <c r="D2" s="232"/>
      <c r="E2" s="233"/>
      <c r="F2" s="233"/>
      <c r="G2" s="233"/>
      <c r="H2" s="233"/>
      <c r="I2" s="233"/>
      <c r="J2" s="233"/>
      <c r="K2" s="234" t="s">
        <v>276</v>
      </c>
      <c r="L2" s="3"/>
      <c r="M2" s="233"/>
      <c r="N2" s="233"/>
    </row>
    <row r="3" ht="84.75" customHeight="1">
      <c r="A3" s="63" t="s">
        <v>277</v>
      </c>
      <c r="B3" s="63" t="s">
        <v>278</v>
      </c>
      <c r="C3" s="34" t="s">
        <v>279</v>
      </c>
      <c r="D3" s="33"/>
      <c r="E3" s="34" t="s">
        <v>280</v>
      </c>
      <c r="F3" s="33"/>
      <c r="G3" s="34" t="s">
        <v>281</v>
      </c>
      <c r="H3" s="33"/>
      <c r="I3" s="34" t="s">
        <v>282</v>
      </c>
      <c r="J3" s="33"/>
      <c r="K3" s="34" t="s">
        <v>283</v>
      </c>
      <c r="L3" s="33"/>
      <c r="M3" s="34" t="s">
        <v>284</v>
      </c>
      <c r="N3" s="33"/>
    </row>
    <row r="4" ht="12.75" customHeight="1">
      <c r="A4" s="235">
        <v>1.0</v>
      </c>
      <c r="B4" s="63">
        <v>2.0</v>
      </c>
      <c r="C4" s="34">
        <v>3.0</v>
      </c>
      <c r="D4" s="33"/>
      <c r="E4" s="34">
        <v>3.0</v>
      </c>
      <c r="F4" s="33"/>
      <c r="G4" s="34">
        <v>4.0</v>
      </c>
      <c r="H4" s="33"/>
      <c r="I4" s="34">
        <v>5.0</v>
      </c>
      <c r="J4" s="33"/>
      <c r="K4" s="34">
        <v>6.0</v>
      </c>
      <c r="L4" s="33"/>
      <c r="M4" s="34">
        <v>7.0</v>
      </c>
      <c r="N4" s="33"/>
    </row>
    <row r="5" ht="19.5" customHeight="1">
      <c r="A5" s="235"/>
      <c r="B5" s="235" t="s">
        <v>285</v>
      </c>
      <c r="C5" s="235" t="s">
        <v>158</v>
      </c>
      <c r="D5" s="235" t="s">
        <v>159</v>
      </c>
      <c r="E5" s="235" t="s">
        <v>158</v>
      </c>
      <c r="F5" s="235" t="s">
        <v>211</v>
      </c>
      <c r="G5" s="235" t="s">
        <v>158</v>
      </c>
      <c r="H5" s="235" t="s">
        <v>211</v>
      </c>
      <c r="I5" s="235" t="s">
        <v>158</v>
      </c>
      <c r="J5" s="235" t="s">
        <v>211</v>
      </c>
      <c r="K5" s="235" t="s">
        <v>158</v>
      </c>
      <c r="L5" s="235" t="s">
        <v>211</v>
      </c>
      <c r="M5" s="63" t="s">
        <v>169</v>
      </c>
      <c r="N5" s="235" t="s">
        <v>211</v>
      </c>
    </row>
    <row r="6" ht="12.75" customHeight="1">
      <c r="A6" s="110">
        <v>1.0</v>
      </c>
      <c r="B6" s="65" t="s">
        <v>10</v>
      </c>
      <c r="C6" s="236"/>
      <c r="D6" s="237"/>
      <c r="E6" s="161">
        <v>854.0</v>
      </c>
      <c r="F6" s="161">
        <v>10852.930000000002</v>
      </c>
      <c r="G6" s="161">
        <v>340.0</v>
      </c>
      <c r="H6" s="161">
        <v>4724.09</v>
      </c>
      <c r="I6" s="161">
        <v>0.0</v>
      </c>
      <c r="J6" s="161">
        <v>0.0</v>
      </c>
      <c r="K6" s="238" t="str">
        <f>'Pri Sec_outstanding_6'!E6+NPS_OS_8!E6</f>
        <v>4483</v>
      </c>
      <c r="L6" s="238" t="str">
        <f>'Pri Sec_outstanding_6'!F6+NPS_OS_8!F6</f>
        <v>25186</v>
      </c>
      <c r="M6" s="238">
        <v>1747.0</v>
      </c>
      <c r="N6" s="238">
        <v>9550.369999999997</v>
      </c>
    </row>
    <row r="7" ht="12.75" customHeight="1">
      <c r="A7" s="110">
        <v>2.0</v>
      </c>
      <c r="B7" s="65" t="s">
        <v>11</v>
      </c>
      <c r="C7" s="236"/>
      <c r="D7" s="237"/>
      <c r="E7" s="161">
        <v>681.0</v>
      </c>
      <c r="F7" s="161">
        <v>4364.24</v>
      </c>
      <c r="G7" s="161">
        <v>299.0</v>
      </c>
      <c r="H7" s="161">
        <v>2083.3500000000004</v>
      </c>
      <c r="I7" s="161">
        <v>0.0</v>
      </c>
      <c r="J7" s="161">
        <v>0.0</v>
      </c>
      <c r="K7" s="238" t="str">
        <f>'Pri Sec_outstanding_6'!E7+NPS_OS_8!E7</f>
        <v>6981</v>
      </c>
      <c r="L7" s="238" t="str">
        <f>'Pri Sec_outstanding_6'!F7+NPS_OS_8!F7</f>
        <v>17451</v>
      </c>
      <c r="M7" s="238">
        <v>2547.0</v>
      </c>
      <c r="N7" s="238">
        <v>6614.530000000001</v>
      </c>
    </row>
    <row r="8" ht="12.75" customHeight="1">
      <c r="A8" s="110">
        <v>3.0</v>
      </c>
      <c r="B8" s="65" t="s">
        <v>12</v>
      </c>
      <c r="C8" s="236"/>
      <c r="D8" s="237"/>
      <c r="E8" s="161">
        <v>1133.0</v>
      </c>
      <c r="F8" s="161">
        <v>5311.329999999999</v>
      </c>
      <c r="G8" s="161">
        <v>464.0</v>
      </c>
      <c r="H8" s="161">
        <v>2112.1600000000003</v>
      </c>
      <c r="I8" s="161">
        <v>0.0</v>
      </c>
      <c r="J8" s="161">
        <v>0.0</v>
      </c>
      <c r="K8" s="238" t="str">
        <f>'Pri Sec_outstanding_6'!E8+NPS_OS_8!E8</f>
        <v>1133</v>
      </c>
      <c r="L8" s="238" t="str">
        <f>'Pri Sec_outstanding_6'!F8+NPS_OS_8!F8</f>
        <v>5311</v>
      </c>
      <c r="M8" s="238">
        <v>464.0</v>
      </c>
      <c r="N8" s="238">
        <v>2112.1600000000003</v>
      </c>
    </row>
    <row r="9" ht="12.75" customHeight="1">
      <c r="A9" s="110">
        <v>4.0</v>
      </c>
      <c r="B9" s="65" t="s">
        <v>13</v>
      </c>
      <c r="C9" s="236"/>
      <c r="D9" s="237"/>
      <c r="E9" s="161">
        <v>759.0</v>
      </c>
      <c r="F9" s="161">
        <v>2216.0599999999995</v>
      </c>
      <c r="G9" s="161">
        <v>299.0</v>
      </c>
      <c r="H9" s="161">
        <v>852.7399999999999</v>
      </c>
      <c r="I9" s="161">
        <v>0.0</v>
      </c>
      <c r="J9" s="161">
        <v>0.0</v>
      </c>
      <c r="K9" s="238" t="str">
        <f>'Pri Sec_outstanding_6'!E9+NPS_OS_8!E9</f>
        <v>4378</v>
      </c>
      <c r="L9" s="238" t="str">
        <f>'Pri Sec_outstanding_6'!F9+NPS_OS_8!F9</f>
        <v>18803</v>
      </c>
      <c r="M9" s="238">
        <v>1747.0</v>
      </c>
      <c r="N9" s="238">
        <v>7576.6900000000005</v>
      </c>
    </row>
    <row r="10" ht="12.75" customHeight="1">
      <c r="A10" s="110">
        <v>5.0</v>
      </c>
      <c r="B10" s="65" t="s">
        <v>14</v>
      </c>
      <c r="C10" s="236"/>
      <c r="D10" s="237"/>
      <c r="E10" s="161">
        <v>420.0</v>
      </c>
      <c r="F10" s="161">
        <v>2399.5999999999995</v>
      </c>
      <c r="G10" s="161">
        <v>152.0</v>
      </c>
      <c r="H10" s="161">
        <v>835.1699999999998</v>
      </c>
      <c r="I10" s="161">
        <v>0.0</v>
      </c>
      <c r="J10" s="161">
        <v>0.0</v>
      </c>
      <c r="K10" s="238" t="str">
        <f>'Pri Sec_outstanding_6'!E10+NPS_OS_8!E10</f>
        <v>7019</v>
      </c>
      <c r="L10" s="238" t="str">
        <f>'Pri Sec_outstanding_6'!F10+NPS_OS_8!F10</f>
        <v>24964</v>
      </c>
      <c r="M10" s="238">
        <v>2563.0</v>
      </c>
      <c r="N10" s="238">
        <v>8372.329999999998</v>
      </c>
    </row>
    <row r="11" ht="12.75" customHeight="1">
      <c r="A11" s="110">
        <v>6.0</v>
      </c>
      <c r="B11" s="65" t="s">
        <v>15</v>
      </c>
      <c r="C11" s="236"/>
      <c r="D11" s="237"/>
      <c r="E11" s="161">
        <v>152.0</v>
      </c>
      <c r="F11" s="161">
        <v>1836.4300000000003</v>
      </c>
      <c r="G11" s="161">
        <v>63.0</v>
      </c>
      <c r="H11" s="161">
        <v>955.07</v>
      </c>
      <c r="I11" s="161">
        <v>0.0</v>
      </c>
      <c r="J11" s="161">
        <v>0.0</v>
      </c>
      <c r="K11" s="238" t="str">
        <f>'Pri Sec_outstanding_6'!E11+NPS_OS_8!E11</f>
        <v>1934</v>
      </c>
      <c r="L11" s="238" t="str">
        <f>'Pri Sec_outstanding_6'!F11+NPS_OS_8!F11</f>
        <v>7859</v>
      </c>
      <c r="M11" s="238">
        <v>671.0</v>
      </c>
      <c r="N11" s="238">
        <v>3132.32</v>
      </c>
    </row>
    <row r="12" ht="12.75" customHeight="1">
      <c r="A12" s="110">
        <v>7.0</v>
      </c>
      <c r="B12" s="65" t="s">
        <v>16</v>
      </c>
      <c r="C12" s="236"/>
      <c r="D12" s="237"/>
      <c r="E12" s="161">
        <v>26.0</v>
      </c>
      <c r="F12" s="161">
        <v>186.00000000000003</v>
      </c>
      <c r="G12" s="161">
        <v>12.0</v>
      </c>
      <c r="H12" s="161">
        <v>75.6</v>
      </c>
      <c r="I12" s="161">
        <v>0.0</v>
      </c>
      <c r="J12" s="161">
        <v>0.0</v>
      </c>
      <c r="K12" s="238" t="str">
        <f>'Pri Sec_outstanding_6'!E12+NPS_OS_8!E12</f>
        <v>313</v>
      </c>
      <c r="L12" s="238" t="str">
        <f>'Pri Sec_outstanding_6'!F12+NPS_OS_8!F12</f>
        <v>1146</v>
      </c>
      <c r="M12" s="238">
        <v>120.0</v>
      </c>
      <c r="N12" s="238">
        <v>412.14000000000004</v>
      </c>
    </row>
    <row r="13" ht="12.75" customHeight="1">
      <c r="A13" s="110">
        <v>8.0</v>
      </c>
      <c r="B13" s="65" t="s">
        <v>17</v>
      </c>
      <c r="C13" s="236"/>
      <c r="D13" s="237"/>
      <c r="E13" s="161">
        <v>19.0</v>
      </c>
      <c r="F13" s="161">
        <v>125.04</v>
      </c>
      <c r="G13" s="161">
        <v>12.0</v>
      </c>
      <c r="H13" s="161">
        <v>48.660000000000004</v>
      </c>
      <c r="I13" s="161">
        <v>0.0</v>
      </c>
      <c r="J13" s="161">
        <v>0.0</v>
      </c>
      <c r="K13" s="238" t="str">
        <f>'Pri Sec_outstanding_6'!E13+NPS_OS_8!E13</f>
        <v>147</v>
      </c>
      <c r="L13" s="238" t="str">
        <f>'Pri Sec_outstanding_6'!F13+NPS_OS_8!F13</f>
        <v>743</v>
      </c>
      <c r="M13" s="238">
        <v>57.0</v>
      </c>
      <c r="N13" s="238">
        <v>252.3</v>
      </c>
    </row>
    <row r="14" ht="12.75" customHeight="1">
      <c r="A14" s="110">
        <v>9.0</v>
      </c>
      <c r="B14" s="65" t="s">
        <v>18</v>
      </c>
      <c r="C14" s="236"/>
      <c r="D14" s="237"/>
      <c r="E14" s="161">
        <v>670.0</v>
      </c>
      <c r="F14" s="161">
        <v>7263.900000000002</v>
      </c>
      <c r="G14" s="161">
        <v>257.0</v>
      </c>
      <c r="H14" s="161">
        <v>3076.3199999999993</v>
      </c>
      <c r="I14" s="161">
        <v>0.0</v>
      </c>
      <c r="J14" s="161">
        <v>0.0</v>
      </c>
      <c r="K14" s="238" t="str">
        <f>'Pri Sec_outstanding_6'!E14+NPS_OS_8!E14</f>
        <v>6933</v>
      </c>
      <c r="L14" s="238" t="str">
        <f>'Pri Sec_outstanding_6'!F14+NPS_OS_8!F14</f>
        <v>31262</v>
      </c>
      <c r="M14" s="238">
        <v>2527.0</v>
      </c>
      <c r="N14" s="238">
        <v>12647.68</v>
      </c>
    </row>
    <row r="15" ht="12.75" customHeight="1">
      <c r="A15" s="110">
        <v>10.0</v>
      </c>
      <c r="B15" s="65" t="s">
        <v>19</v>
      </c>
      <c r="C15" s="236"/>
      <c r="D15" s="237"/>
      <c r="E15" s="161">
        <v>2296.0</v>
      </c>
      <c r="F15" s="161">
        <v>6075.549999999998</v>
      </c>
      <c r="G15" s="161">
        <v>832.0</v>
      </c>
      <c r="H15" s="161">
        <v>2209.5200000000004</v>
      </c>
      <c r="I15" s="161">
        <v>0.0</v>
      </c>
      <c r="J15" s="161">
        <v>0.0</v>
      </c>
      <c r="K15" s="238" t="str">
        <f>'Pri Sec_outstanding_6'!E15+NPS_OS_8!E15</f>
        <v>20436</v>
      </c>
      <c r="L15" s="238" t="str">
        <f>'Pri Sec_outstanding_6'!F15+NPS_OS_8!F15</f>
        <v>91839</v>
      </c>
      <c r="M15" s="238">
        <v>7430.0</v>
      </c>
      <c r="N15" s="238">
        <v>32491.64999999999</v>
      </c>
    </row>
    <row r="16" ht="12.75" customHeight="1">
      <c r="A16" s="110">
        <v>11.0</v>
      </c>
      <c r="B16" s="65" t="s">
        <v>20</v>
      </c>
      <c r="C16" s="236"/>
      <c r="D16" s="237"/>
      <c r="E16" s="161">
        <v>48.0</v>
      </c>
      <c r="F16" s="161">
        <v>350.72999999999996</v>
      </c>
      <c r="G16" s="161">
        <v>22.0</v>
      </c>
      <c r="H16" s="161">
        <v>173.08999999999997</v>
      </c>
      <c r="I16" s="161">
        <v>0.0</v>
      </c>
      <c r="J16" s="161">
        <v>0.0</v>
      </c>
      <c r="K16" s="238" t="str">
        <f>'Pri Sec_outstanding_6'!E16+NPS_OS_8!E16</f>
        <v>1404</v>
      </c>
      <c r="L16" s="238" t="str">
        <f>'Pri Sec_outstanding_6'!F16+NPS_OS_8!F16</f>
        <v>4061</v>
      </c>
      <c r="M16" s="238">
        <v>553.0</v>
      </c>
      <c r="N16" s="238">
        <v>1686.7300000000002</v>
      </c>
    </row>
    <row r="17" ht="12.75" customHeight="1">
      <c r="A17" s="110">
        <v>12.0</v>
      </c>
      <c r="B17" s="65" t="s">
        <v>21</v>
      </c>
      <c r="C17" s="236"/>
      <c r="D17" s="237"/>
      <c r="E17" s="161">
        <v>515.0</v>
      </c>
      <c r="F17" s="161">
        <v>5747.85</v>
      </c>
      <c r="G17" s="161">
        <v>189.0</v>
      </c>
      <c r="H17" s="161">
        <v>2200.4899999999993</v>
      </c>
      <c r="I17" s="161">
        <v>0.0</v>
      </c>
      <c r="J17" s="161">
        <v>0.0</v>
      </c>
      <c r="K17" s="238" t="str">
        <f>'Pri Sec_outstanding_6'!E17+NPS_OS_8!E17</f>
        <v>4229</v>
      </c>
      <c r="L17" s="238" t="str">
        <f>'Pri Sec_outstanding_6'!F17+NPS_OS_8!F17</f>
        <v>17403</v>
      </c>
      <c r="M17" s="238">
        <v>1622.0</v>
      </c>
      <c r="N17" s="238">
        <v>6491.269999999997</v>
      </c>
    </row>
    <row r="18" ht="12.75" customHeight="1">
      <c r="A18" s="100"/>
      <c r="B18" s="103" t="s">
        <v>22</v>
      </c>
      <c r="C18" s="239"/>
      <c r="D18" s="240"/>
      <c r="E18" s="164" t="str">
        <f t="shared" ref="E18:J18" si="1">SUM(E6:E17)</f>
        <v>7573</v>
      </c>
      <c r="F18" s="164" t="str">
        <f t="shared" si="1"/>
        <v>46730</v>
      </c>
      <c r="G18" s="164" t="str">
        <f t="shared" si="1"/>
        <v>2941</v>
      </c>
      <c r="H18" s="164" t="str">
        <f t="shared" si="1"/>
        <v>19346</v>
      </c>
      <c r="I18" s="164" t="str">
        <f t="shared" si="1"/>
        <v>0</v>
      </c>
      <c r="J18" s="164" t="str">
        <f t="shared" si="1"/>
        <v>0</v>
      </c>
      <c r="K18" s="241" t="str">
        <f>'Pri Sec_outstanding_6'!E18+NPS_OS_8!E18</f>
        <v>59390</v>
      </c>
      <c r="L18" s="241" t="str">
        <f>'Pri Sec_outstanding_6'!F18+NPS_OS_8!F18</f>
        <v>246029</v>
      </c>
      <c r="M18" s="164" t="str">
        <f t="shared" ref="M18:N18" si="2">SUM(M6:M17)</f>
        <v>22048</v>
      </c>
      <c r="N18" s="164" t="str">
        <f t="shared" si="2"/>
        <v>91340</v>
      </c>
    </row>
    <row r="19" ht="12.75" customHeight="1">
      <c r="A19" s="110">
        <v>13.0</v>
      </c>
      <c r="B19" s="65" t="s">
        <v>23</v>
      </c>
      <c r="C19" s="236"/>
      <c r="D19" s="237"/>
      <c r="E19" s="161">
        <v>61.0</v>
      </c>
      <c r="F19" s="161">
        <v>695.0500000000001</v>
      </c>
      <c r="G19" s="161">
        <v>20.0</v>
      </c>
      <c r="H19" s="161">
        <v>134.27</v>
      </c>
      <c r="I19" s="161">
        <v>0.0</v>
      </c>
      <c r="J19" s="161">
        <v>0.0</v>
      </c>
      <c r="K19" s="238" t="str">
        <f>'Pri Sec_outstanding_6'!E19+NPS_OS_8!E19</f>
        <v>1294</v>
      </c>
      <c r="L19" s="238" t="str">
        <f>'Pri Sec_outstanding_6'!F19+NPS_OS_8!F19</f>
        <v>10523</v>
      </c>
      <c r="M19" s="238">
        <v>417.0</v>
      </c>
      <c r="N19" s="238">
        <v>3339.02</v>
      </c>
    </row>
    <row r="20" ht="12.75" customHeight="1">
      <c r="A20" s="110">
        <v>14.0</v>
      </c>
      <c r="B20" s="65" t="s">
        <v>24</v>
      </c>
      <c r="C20" s="236"/>
      <c r="D20" s="237"/>
      <c r="E20" s="161">
        <v>0.0</v>
      </c>
      <c r="F20" s="161">
        <v>0.0</v>
      </c>
      <c r="G20" s="161">
        <v>0.0</v>
      </c>
      <c r="H20" s="161">
        <v>0.0</v>
      </c>
      <c r="I20" s="161">
        <v>0.0</v>
      </c>
      <c r="J20" s="161">
        <v>0.0</v>
      </c>
      <c r="K20" s="238" t="str">
        <f>'Pri Sec_outstanding_6'!E20+NPS_OS_8!E20</f>
        <v>0</v>
      </c>
      <c r="L20" s="238" t="str">
        <f>'Pri Sec_outstanding_6'!F20+NPS_OS_8!F20</f>
        <v>0</v>
      </c>
      <c r="M20" s="238">
        <v>0.0</v>
      </c>
      <c r="N20" s="238">
        <v>0.0</v>
      </c>
    </row>
    <row r="21" ht="12.75" customHeight="1">
      <c r="A21" s="110">
        <v>15.0</v>
      </c>
      <c r="B21" s="65" t="s">
        <v>25</v>
      </c>
      <c r="C21" s="236"/>
      <c r="D21" s="237"/>
      <c r="E21" s="161">
        <v>0.0</v>
      </c>
      <c r="F21" s="161">
        <v>0.0</v>
      </c>
      <c r="G21" s="161">
        <v>0.0</v>
      </c>
      <c r="H21" s="161">
        <v>0.0</v>
      </c>
      <c r="I21" s="161">
        <v>0.0</v>
      </c>
      <c r="J21" s="161">
        <v>0.0</v>
      </c>
      <c r="K21" s="238" t="str">
        <f>'Pri Sec_outstanding_6'!E21+NPS_OS_8!E21</f>
        <v>0</v>
      </c>
      <c r="L21" s="238" t="str">
        <f>'Pri Sec_outstanding_6'!F21+NPS_OS_8!F21</f>
        <v>0</v>
      </c>
      <c r="M21" s="238">
        <v>0.0</v>
      </c>
      <c r="N21" s="238">
        <v>0.0</v>
      </c>
    </row>
    <row r="22" ht="12.75" customHeight="1">
      <c r="A22" s="110">
        <v>16.0</v>
      </c>
      <c r="B22" s="242" t="s">
        <v>26</v>
      </c>
      <c r="C22" s="243"/>
      <c r="D22" s="244"/>
      <c r="E22" s="245">
        <v>1.0</v>
      </c>
      <c r="F22" s="245">
        <v>12.97</v>
      </c>
      <c r="G22" s="245">
        <v>0.0</v>
      </c>
      <c r="H22" s="245">
        <v>0.0</v>
      </c>
      <c r="I22" s="245"/>
      <c r="J22" s="245"/>
      <c r="K22" s="238" t="str">
        <f>'Pri Sec_outstanding_6'!E22+NPS_OS_8!E22</f>
        <v>5</v>
      </c>
      <c r="L22" s="238" t="str">
        <f>'Pri Sec_outstanding_6'!F22+NPS_OS_8!F22</f>
        <v>69</v>
      </c>
      <c r="M22" s="246">
        <v>3.0</v>
      </c>
      <c r="N22" s="246">
        <v>33.56</v>
      </c>
    </row>
    <row r="23" ht="12.75" customHeight="1">
      <c r="A23" s="110">
        <v>17.0</v>
      </c>
      <c r="B23" s="242" t="s">
        <v>27</v>
      </c>
      <c r="C23" s="243"/>
      <c r="D23" s="244"/>
      <c r="E23" s="245">
        <v>19.0</v>
      </c>
      <c r="F23" s="245">
        <v>49.52</v>
      </c>
      <c r="G23" s="245">
        <v>5.0</v>
      </c>
      <c r="H23" s="245">
        <v>16.259999999999998</v>
      </c>
      <c r="I23" s="245">
        <v>0.0</v>
      </c>
      <c r="J23" s="245">
        <v>0.0</v>
      </c>
      <c r="K23" s="238" t="str">
        <f>'Pri Sec_outstanding_6'!E23+NPS_OS_8!E23</f>
        <v>69</v>
      </c>
      <c r="L23" s="238" t="str">
        <f>'Pri Sec_outstanding_6'!F23+NPS_OS_8!F23</f>
        <v>98</v>
      </c>
      <c r="M23" s="246">
        <v>23.0</v>
      </c>
      <c r="N23" s="246">
        <v>44.54</v>
      </c>
    </row>
    <row r="24" ht="12.75" customHeight="1">
      <c r="A24" s="110">
        <v>18.0</v>
      </c>
      <c r="B24" s="65" t="s">
        <v>273</v>
      </c>
      <c r="C24" s="236"/>
      <c r="D24" s="237"/>
      <c r="E24" s="161">
        <v>1.0</v>
      </c>
      <c r="F24" s="161">
        <v>4.9</v>
      </c>
      <c r="G24" s="161">
        <v>0.0</v>
      </c>
      <c r="H24" s="161">
        <v>0.0</v>
      </c>
      <c r="I24" s="161">
        <v>0.0</v>
      </c>
      <c r="J24" s="161">
        <v>0.0</v>
      </c>
      <c r="K24" s="238" t="str">
        <f>'Pri Sec_outstanding_6'!E24+NPS_OS_8!E24</f>
        <v>1</v>
      </c>
      <c r="L24" s="238" t="str">
        <f>'Pri Sec_outstanding_6'!F24+NPS_OS_8!F24</f>
        <v>3</v>
      </c>
      <c r="M24" s="238">
        <v>0.0</v>
      </c>
      <c r="N24" s="238">
        <v>0.0</v>
      </c>
    </row>
    <row r="25" ht="12.75" customHeight="1">
      <c r="A25" s="110">
        <v>19.0</v>
      </c>
      <c r="B25" s="65" t="s">
        <v>29</v>
      </c>
      <c r="C25" s="236"/>
      <c r="D25" s="237"/>
      <c r="E25" s="161">
        <v>4.0</v>
      </c>
      <c r="F25" s="161">
        <v>88.4</v>
      </c>
      <c r="G25" s="161">
        <v>1.0</v>
      </c>
      <c r="H25" s="161">
        <v>7.4</v>
      </c>
      <c r="I25" s="161">
        <v>0.0</v>
      </c>
      <c r="J25" s="161">
        <v>0.0</v>
      </c>
      <c r="K25" s="238" t="str">
        <f>'Pri Sec_outstanding_6'!E25+NPS_OS_8!E25</f>
        <v>19</v>
      </c>
      <c r="L25" s="238" t="str">
        <f>'Pri Sec_outstanding_6'!F25+NPS_OS_8!F25</f>
        <v>95</v>
      </c>
      <c r="M25" s="238">
        <v>9.0</v>
      </c>
      <c r="N25" s="238">
        <v>50.64000000000001</v>
      </c>
    </row>
    <row r="26" ht="12.75" customHeight="1">
      <c r="A26" s="110">
        <v>20.0</v>
      </c>
      <c r="B26" s="65" t="s">
        <v>30</v>
      </c>
      <c r="C26" s="236"/>
      <c r="D26" s="237"/>
      <c r="E26" s="161">
        <v>0.0</v>
      </c>
      <c r="F26" s="161">
        <v>0.0</v>
      </c>
      <c r="G26" s="161">
        <v>0.0</v>
      </c>
      <c r="H26" s="161">
        <v>0.0</v>
      </c>
      <c r="I26" s="161">
        <v>0.0</v>
      </c>
      <c r="J26" s="161">
        <v>0.0</v>
      </c>
      <c r="K26" s="238" t="str">
        <f>'Pri Sec_outstanding_6'!E26+NPS_OS_8!E26</f>
        <v>1603</v>
      </c>
      <c r="L26" s="238" t="str">
        <f>'Pri Sec_outstanding_6'!F26+NPS_OS_8!F26</f>
        <v>3230</v>
      </c>
      <c r="M26" s="238">
        <v>0.0</v>
      </c>
      <c r="N26" s="238">
        <v>0.0</v>
      </c>
    </row>
    <row r="27" ht="12.75" customHeight="1">
      <c r="A27" s="110">
        <v>21.0</v>
      </c>
      <c r="B27" s="65" t="s">
        <v>31</v>
      </c>
      <c r="C27" s="236"/>
      <c r="D27" s="237"/>
      <c r="E27" s="161">
        <v>183.0</v>
      </c>
      <c r="F27" s="161">
        <v>2397.08</v>
      </c>
      <c r="G27" s="161">
        <v>87.0</v>
      </c>
      <c r="H27" s="161">
        <v>992.3199999999994</v>
      </c>
      <c r="I27" s="161">
        <v>0.0</v>
      </c>
      <c r="J27" s="161">
        <v>0.0</v>
      </c>
      <c r="K27" s="238" t="str">
        <f>'Pri Sec_outstanding_6'!E27+NPS_OS_8!E27</f>
        <v>710</v>
      </c>
      <c r="L27" s="238" t="str">
        <f>'Pri Sec_outstanding_6'!F27+NPS_OS_8!F27</f>
        <v>6804</v>
      </c>
      <c r="M27" s="238">
        <v>237.0</v>
      </c>
      <c r="N27" s="238">
        <v>1090.4199999999998</v>
      </c>
    </row>
    <row r="28" ht="12.75" customHeight="1">
      <c r="A28" s="110">
        <v>22.0</v>
      </c>
      <c r="B28" s="65" t="s">
        <v>32</v>
      </c>
      <c r="C28" s="237"/>
      <c r="D28" s="237"/>
      <c r="E28" s="238">
        <v>146.0</v>
      </c>
      <c r="F28" s="238">
        <v>2294.0199999999995</v>
      </c>
      <c r="G28" s="238">
        <v>59.0</v>
      </c>
      <c r="H28" s="238">
        <v>876.7400000000001</v>
      </c>
      <c r="I28" s="238">
        <v>0.0</v>
      </c>
      <c r="J28" s="238">
        <v>0.0</v>
      </c>
      <c r="K28" s="238" t="str">
        <f>'Pri Sec_outstanding_6'!E28+NPS_OS_8!E28</f>
        <v>791</v>
      </c>
      <c r="L28" s="238" t="str">
        <f>'Pri Sec_outstanding_6'!F28+NPS_OS_8!F28</f>
        <v>4283</v>
      </c>
      <c r="M28" s="238">
        <v>293.0</v>
      </c>
      <c r="N28" s="238">
        <v>1073.98</v>
      </c>
    </row>
    <row r="29" ht="12.75" customHeight="1">
      <c r="A29" s="110">
        <v>23.0</v>
      </c>
      <c r="B29" s="65" t="s">
        <v>274</v>
      </c>
      <c r="C29" s="237"/>
      <c r="D29" s="237"/>
      <c r="E29" s="238">
        <v>0.0</v>
      </c>
      <c r="F29" s="238">
        <v>0.0</v>
      </c>
      <c r="G29" s="238">
        <v>0.0</v>
      </c>
      <c r="H29" s="238">
        <v>0.0</v>
      </c>
      <c r="I29" s="238">
        <v>0.0</v>
      </c>
      <c r="J29" s="238">
        <v>0.0</v>
      </c>
      <c r="K29" s="238" t="str">
        <f>'Pri Sec_outstanding_6'!E29+NPS_OS_8!E29</f>
        <v>131</v>
      </c>
      <c r="L29" s="238" t="str">
        <f>'Pri Sec_outstanding_6'!F29+NPS_OS_8!F29</f>
        <v>2772</v>
      </c>
      <c r="M29" s="238">
        <v>0.0</v>
      </c>
      <c r="N29" s="238">
        <v>0.0</v>
      </c>
    </row>
    <row r="30" ht="12.75" customHeight="1">
      <c r="A30" s="110">
        <v>24.0</v>
      </c>
      <c r="B30" s="65" t="s">
        <v>34</v>
      </c>
      <c r="C30" s="237"/>
      <c r="D30" s="237"/>
      <c r="E30" s="238">
        <v>0.0</v>
      </c>
      <c r="F30" s="238">
        <v>0.0</v>
      </c>
      <c r="G30" s="238">
        <v>0.0</v>
      </c>
      <c r="H30" s="238">
        <v>0.0</v>
      </c>
      <c r="I30" s="238">
        <v>0.0</v>
      </c>
      <c r="J30" s="238">
        <v>0.0</v>
      </c>
      <c r="K30" s="238" t="str">
        <f>'Pri Sec_outstanding_6'!E30+NPS_OS_8!E30</f>
        <v>0</v>
      </c>
      <c r="L30" s="238" t="str">
        <f>'Pri Sec_outstanding_6'!F30+NPS_OS_8!F30</f>
        <v>0</v>
      </c>
      <c r="M30" s="238">
        <v>0.0</v>
      </c>
      <c r="N30" s="238">
        <v>0.0</v>
      </c>
    </row>
    <row r="31" ht="12.75" customHeight="1">
      <c r="A31" s="110">
        <v>25.0</v>
      </c>
      <c r="B31" s="65" t="s">
        <v>35</v>
      </c>
      <c r="C31" s="237"/>
      <c r="D31" s="237"/>
      <c r="E31" s="238">
        <v>1.0</v>
      </c>
      <c r="F31" s="238">
        <v>1.49</v>
      </c>
      <c r="G31" s="238">
        <v>1.0</v>
      </c>
      <c r="H31" s="238">
        <v>1.49</v>
      </c>
      <c r="I31" s="238">
        <v>0.0</v>
      </c>
      <c r="J31" s="238">
        <v>0.0</v>
      </c>
      <c r="K31" s="238" t="str">
        <f>'Pri Sec_outstanding_6'!E31+NPS_OS_8!E31</f>
        <v>11</v>
      </c>
      <c r="L31" s="238" t="str">
        <f>'Pri Sec_outstanding_6'!F31+NPS_OS_8!F31</f>
        <v>48</v>
      </c>
      <c r="M31" s="238">
        <v>3.0</v>
      </c>
      <c r="N31" s="238">
        <v>3.5999999999999996</v>
      </c>
    </row>
    <row r="32" ht="12.75" customHeight="1">
      <c r="A32" s="110">
        <v>26.0</v>
      </c>
      <c r="B32" s="65" t="s">
        <v>36</v>
      </c>
      <c r="C32" s="237"/>
      <c r="D32" s="237"/>
      <c r="E32" s="238">
        <v>3.0</v>
      </c>
      <c r="F32" s="238">
        <v>29.19</v>
      </c>
      <c r="G32" s="238">
        <v>2.0</v>
      </c>
      <c r="H32" s="238">
        <v>5.19</v>
      </c>
      <c r="I32" s="238">
        <v>0.0</v>
      </c>
      <c r="J32" s="238">
        <v>0.0</v>
      </c>
      <c r="K32" s="238" t="str">
        <f>'Pri Sec_outstanding_6'!E32+NPS_OS_8!E32</f>
        <v>14</v>
      </c>
      <c r="L32" s="238" t="str">
        <f>'Pri Sec_outstanding_6'!F32+NPS_OS_8!F32</f>
        <v>73</v>
      </c>
      <c r="M32" s="238">
        <v>6.0</v>
      </c>
      <c r="N32" s="238">
        <v>34.15</v>
      </c>
    </row>
    <row r="33" ht="12.75" customHeight="1">
      <c r="A33" s="110">
        <v>27.0</v>
      </c>
      <c r="B33" s="65" t="s">
        <v>37</v>
      </c>
      <c r="C33" s="237"/>
      <c r="D33" s="237"/>
      <c r="E33" s="238">
        <v>0.0</v>
      </c>
      <c r="F33" s="238">
        <v>0.0</v>
      </c>
      <c r="G33" s="238">
        <v>0.0</v>
      </c>
      <c r="H33" s="238">
        <v>0.0</v>
      </c>
      <c r="I33" s="238">
        <v>0.0</v>
      </c>
      <c r="J33" s="238">
        <v>0.0</v>
      </c>
      <c r="K33" s="238" t="str">
        <f>'Pri Sec_outstanding_6'!E33+NPS_OS_8!E33</f>
        <v>1</v>
      </c>
      <c r="L33" s="238" t="str">
        <f>'Pri Sec_outstanding_6'!F33+NPS_OS_8!F33</f>
        <v>2</v>
      </c>
      <c r="M33" s="238">
        <v>1.0</v>
      </c>
      <c r="N33" s="238">
        <v>1.92</v>
      </c>
    </row>
    <row r="34" ht="12.75" customHeight="1">
      <c r="A34" s="110">
        <v>28.0</v>
      </c>
      <c r="B34" s="65" t="s">
        <v>38</v>
      </c>
      <c r="C34" s="237"/>
      <c r="D34" s="237"/>
      <c r="E34" s="238">
        <v>0.0</v>
      </c>
      <c r="F34" s="238">
        <v>0.0</v>
      </c>
      <c r="G34" s="238">
        <v>0.0</v>
      </c>
      <c r="H34" s="238">
        <v>0.0</v>
      </c>
      <c r="I34" s="238">
        <v>0.0</v>
      </c>
      <c r="J34" s="238">
        <v>0.0</v>
      </c>
      <c r="K34" s="238" t="str">
        <f>'Pri Sec_outstanding_6'!E34+NPS_OS_8!E34</f>
        <v>0</v>
      </c>
      <c r="L34" s="238" t="str">
        <f>'Pri Sec_outstanding_6'!F34+NPS_OS_8!F34</f>
        <v>0</v>
      </c>
      <c r="M34" s="238">
        <v>0.0</v>
      </c>
      <c r="N34" s="238">
        <v>0.0</v>
      </c>
    </row>
    <row r="35" ht="12.75" customHeight="1">
      <c r="A35" s="110">
        <v>29.0</v>
      </c>
      <c r="B35" s="65" t="s">
        <v>39</v>
      </c>
      <c r="C35" s="237"/>
      <c r="D35" s="237"/>
      <c r="E35" s="238">
        <v>0.0</v>
      </c>
      <c r="F35" s="238">
        <v>0.0</v>
      </c>
      <c r="G35" s="238">
        <v>0.0</v>
      </c>
      <c r="H35" s="238">
        <v>0.0</v>
      </c>
      <c r="I35" s="238">
        <v>0.0</v>
      </c>
      <c r="J35" s="238">
        <v>0.0</v>
      </c>
      <c r="K35" s="238" t="str">
        <f>'Pri Sec_outstanding_6'!E35+NPS_OS_8!E35</f>
        <v>1</v>
      </c>
      <c r="L35" s="238" t="str">
        <f>'Pri Sec_outstanding_6'!F35+NPS_OS_8!F35</f>
        <v>2</v>
      </c>
      <c r="M35" s="238">
        <v>0.0</v>
      </c>
      <c r="N35" s="238">
        <v>0.0</v>
      </c>
    </row>
    <row r="36" ht="12.75" customHeight="1">
      <c r="A36" s="110">
        <v>30.0</v>
      </c>
      <c r="B36" s="65" t="s">
        <v>40</v>
      </c>
      <c r="C36" s="237"/>
      <c r="D36" s="237"/>
      <c r="E36" s="238">
        <v>0.0</v>
      </c>
      <c r="F36" s="238">
        <v>0.0</v>
      </c>
      <c r="G36" s="238">
        <v>0.0</v>
      </c>
      <c r="H36" s="238">
        <v>0.0</v>
      </c>
      <c r="I36" s="238">
        <v>0.0</v>
      </c>
      <c r="J36" s="238">
        <v>0.0</v>
      </c>
      <c r="K36" s="238" t="str">
        <f>'Pri Sec_outstanding_6'!E36+NPS_OS_8!E36</f>
        <v>0</v>
      </c>
      <c r="L36" s="238" t="str">
        <f>'Pri Sec_outstanding_6'!F36+NPS_OS_8!F36</f>
        <v>0</v>
      </c>
      <c r="M36" s="238">
        <v>0.0</v>
      </c>
      <c r="N36" s="238">
        <v>0.0</v>
      </c>
    </row>
    <row r="37" ht="12.75" customHeight="1">
      <c r="A37" s="110">
        <v>31.0</v>
      </c>
      <c r="B37" s="65" t="s">
        <v>73</v>
      </c>
      <c r="C37" s="237"/>
      <c r="D37" s="237"/>
      <c r="E37" s="238">
        <v>0.0</v>
      </c>
      <c r="F37" s="238">
        <v>0.0</v>
      </c>
      <c r="G37" s="238">
        <v>0.0</v>
      </c>
      <c r="H37" s="238">
        <v>0.0</v>
      </c>
      <c r="I37" s="238">
        <v>0.0</v>
      </c>
      <c r="J37" s="238">
        <v>0.0</v>
      </c>
      <c r="K37" s="238" t="str">
        <f>'Pri Sec_outstanding_6'!E37+NPS_OS_8!E37</f>
        <v>11</v>
      </c>
      <c r="L37" s="238" t="str">
        <f>'Pri Sec_outstanding_6'!F37+NPS_OS_8!F37</f>
        <v>52</v>
      </c>
      <c r="M37" s="238">
        <v>6.0</v>
      </c>
      <c r="N37" s="238">
        <v>23.32</v>
      </c>
    </row>
    <row r="38" ht="12.75" customHeight="1">
      <c r="A38" s="110">
        <v>32.0</v>
      </c>
      <c r="B38" s="65" t="s">
        <v>74</v>
      </c>
      <c r="C38" s="237"/>
      <c r="D38" s="237"/>
      <c r="E38" s="238">
        <v>0.0</v>
      </c>
      <c r="F38" s="238">
        <v>0.0</v>
      </c>
      <c r="G38" s="238">
        <v>0.0</v>
      </c>
      <c r="H38" s="238">
        <v>0.0</v>
      </c>
      <c r="I38" s="238">
        <v>0.0</v>
      </c>
      <c r="J38" s="238">
        <v>0.0</v>
      </c>
      <c r="K38" s="238" t="str">
        <f>'Pri Sec_outstanding_6'!E38+NPS_OS_8!E38</f>
        <v>0</v>
      </c>
      <c r="L38" s="238" t="str">
        <f>'Pri Sec_outstanding_6'!F38+NPS_OS_8!F38</f>
        <v>0</v>
      </c>
      <c r="M38" s="238">
        <v>0.0</v>
      </c>
      <c r="N38" s="238">
        <v>0.0</v>
      </c>
    </row>
    <row r="39" ht="12.75" customHeight="1">
      <c r="A39" s="110">
        <v>33.0</v>
      </c>
      <c r="B39" s="65" t="s">
        <v>286</v>
      </c>
      <c r="C39" s="237"/>
      <c r="D39" s="237"/>
      <c r="E39" s="238">
        <v>0.0</v>
      </c>
      <c r="F39" s="238">
        <v>0.0</v>
      </c>
      <c r="G39" s="238">
        <v>0.0</v>
      </c>
      <c r="H39" s="238">
        <v>0.0</v>
      </c>
      <c r="I39" s="238">
        <v>0.0</v>
      </c>
      <c r="J39" s="238">
        <v>0.0</v>
      </c>
      <c r="K39" s="238" t="str">
        <f>'Pri Sec_outstanding_6'!E39+NPS_OS_8!E39</f>
        <v>0</v>
      </c>
      <c r="L39" s="238" t="str">
        <f>'Pri Sec_outstanding_6'!F39+NPS_OS_8!F39</f>
        <v>0</v>
      </c>
      <c r="M39" s="238">
        <v>0.0</v>
      </c>
      <c r="N39" s="238">
        <v>0.0</v>
      </c>
    </row>
    <row r="40" ht="12.75" customHeight="1">
      <c r="A40" s="110">
        <v>34.0</v>
      </c>
      <c r="B40" s="65" t="s">
        <v>43</v>
      </c>
      <c r="C40" s="237"/>
      <c r="D40" s="237"/>
      <c r="E40" s="238">
        <v>0.0</v>
      </c>
      <c r="F40" s="238">
        <v>0.0</v>
      </c>
      <c r="G40" s="238">
        <v>0.0</v>
      </c>
      <c r="H40" s="238">
        <v>0.0</v>
      </c>
      <c r="I40" s="238">
        <v>0.0</v>
      </c>
      <c r="J40" s="238">
        <v>0.0</v>
      </c>
      <c r="K40" s="238" t="str">
        <f>'Pri Sec_outstanding_6'!E40+NPS_OS_8!E40</f>
        <v>0</v>
      </c>
      <c r="L40" s="238" t="str">
        <f>'Pri Sec_outstanding_6'!F40+NPS_OS_8!F40</f>
        <v>0</v>
      </c>
      <c r="M40" s="238">
        <v>0.0</v>
      </c>
      <c r="N40" s="238">
        <v>0.0</v>
      </c>
    </row>
    <row r="41" ht="12.75" customHeight="1">
      <c r="A41" s="100"/>
      <c r="B41" s="103" t="s">
        <v>183</v>
      </c>
      <c r="C41" s="240"/>
      <c r="D41" s="240"/>
      <c r="E41" s="241" t="str">
        <f t="shared" ref="E41:J41" si="3">SUM(E19:E40)</f>
        <v>419</v>
      </c>
      <c r="F41" s="241" t="str">
        <f t="shared" si="3"/>
        <v>5573</v>
      </c>
      <c r="G41" s="241" t="str">
        <f t="shared" si="3"/>
        <v>175</v>
      </c>
      <c r="H41" s="241" t="str">
        <f t="shared" si="3"/>
        <v>2034</v>
      </c>
      <c r="I41" s="241" t="str">
        <f t="shared" si="3"/>
        <v>0</v>
      </c>
      <c r="J41" s="241" t="str">
        <f t="shared" si="3"/>
        <v>0</v>
      </c>
      <c r="K41" s="241" t="str">
        <f>'Pri Sec_outstanding_6'!E41+NPS_OS_8!E41</f>
        <v>4661</v>
      </c>
      <c r="L41" s="241" t="str">
        <f>'Pri Sec_outstanding_6'!F41+NPS_OS_8!F41</f>
        <v>28052</v>
      </c>
      <c r="M41" s="241" t="str">
        <f t="shared" ref="M41:N41" si="4">SUM(M19:M40)</f>
        <v>998</v>
      </c>
      <c r="N41" s="241" t="str">
        <f t="shared" si="4"/>
        <v>5695</v>
      </c>
    </row>
    <row r="42" ht="12.75" customHeight="1">
      <c r="A42" s="100"/>
      <c r="B42" s="103" t="s">
        <v>45</v>
      </c>
      <c r="C42" s="240"/>
      <c r="D42" s="240"/>
      <c r="E42" s="241" t="str">
        <f t="shared" ref="E42:J42" si="5">E41+E18</f>
        <v>7992</v>
      </c>
      <c r="F42" s="241" t="str">
        <f t="shared" si="5"/>
        <v>52302</v>
      </c>
      <c r="G42" s="241" t="str">
        <f t="shared" si="5"/>
        <v>3116</v>
      </c>
      <c r="H42" s="241" t="str">
        <f t="shared" si="5"/>
        <v>21380</v>
      </c>
      <c r="I42" s="241" t="str">
        <f t="shared" si="5"/>
        <v>0</v>
      </c>
      <c r="J42" s="241" t="str">
        <f t="shared" si="5"/>
        <v>0</v>
      </c>
      <c r="K42" s="241" t="str">
        <f>'Pri Sec_outstanding_6'!E42+NPS_OS_8!E42</f>
        <v>64051</v>
      </c>
      <c r="L42" s="241" t="str">
        <f>'Pri Sec_outstanding_6'!F42+NPS_OS_8!F42</f>
        <v>274081</v>
      </c>
      <c r="M42" s="241" t="str">
        <f t="shared" ref="M42:N42" si="6">M41+M18</f>
        <v>23046</v>
      </c>
      <c r="N42" s="241" t="str">
        <f t="shared" si="6"/>
        <v>97035</v>
      </c>
    </row>
    <row r="43" ht="12.75" customHeight="1">
      <c r="A43" s="110">
        <v>35.0</v>
      </c>
      <c r="B43" s="65" t="s">
        <v>46</v>
      </c>
      <c r="C43" s="237"/>
      <c r="D43" s="237"/>
      <c r="E43" s="238">
        <v>7.0</v>
      </c>
      <c r="F43" s="238">
        <v>26.65</v>
      </c>
      <c r="G43" s="238">
        <v>3.0</v>
      </c>
      <c r="H43" s="238">
        <v>12.0</v>
      </c>
      <c r="I43" s="238">
        <v>0.0</v>
      </c>
      <c r="J43" s="238">
        <v>0.0</v>
      </c>
      <c r="K43" s="238" t="str">
        <f>'Pri Sec_outstanding_6'!E43+NPS_OS_8!E43</f>
        <v>279</v>
      </c>
      <c r="L43" s="238" t="str">
        <f>'Pri Sec_outstanding_6'!F43+NPS_OS_8!F43</f>
        <v>580</v>
      </c>
      <c r="M43" s="238">
        <v>84.0</v>
      </c>
      <c r="N43" s="238">
        <v>173.85000000000005</v>
      </c>
    </row>
    <row r="44" ht="12.75" customHeight="1">
      <c r="A44" s="110">
        <v>36.0</v>
      </c>
      <c r="B44" s="65" t="s">
        <v>47</v>
      </c>
      <c r="C44" s="237"/>
      <c r="D44" s="237"/>
      <c r="E44" s="247">
        <v>89.0</v>
      </c>
      <c r="F44" s="247">
        <v>458.61</v>
      </c>
      <c r="G44" s="247">
        <v>13.0</v>
      </c>
      <c r="H44" s="247">
        <v>11.7</v>
      </c>
      <c r="I44" s="247">
        <v>0.0</v>
      </c>
      <c r="J44" s="247">
        <v>0.0</v>
      </c>
      <c r="K44" s="238" t="str">
        <f>'Pri Sec_outstanding_6'!E44+NPS_OS_8!E44</f>
        <v>2726</v>
      </c>
      <c r="L44" s="238" t="str">
        <f>'Pri Sec_outstanding_6'!F44+NPS_OS_8!F44</f>
        <v>6425</v>
      </c>
      <c r="M44" s="247">
        <v>996.0</v>
      </c>
      <c r="N44" s="238">
        <v>2287.1</v>
      </c>
    </row>
    <row r="45" ht="12.75" customHeight="1">
      <c r="A45" s="100"/>
      <c r="B45" s="103" t="s">
        <v>48</v>
      </c>
      <c r="C45" s="240"/>
      <c r="D45" s="248"/>
      <c r="E45" s="241" t="str">
        <f t="shared" ref="E45:J45" si="7">E44+E43</f>
        <v>96</v>
      </c>
      <c r="F45" s="241" t="str">
        <f t="shared" si="7"/>
        <v>485</v>
      </c>
      <c r="G45" s="241" t="str">
        <f t="shared" si="7"/>
        <v>16</v>
      </c>
      <c r="H45" s="241" t="str">
        <f t="shared" si="7"/>
        <v>24</v>
      </c>
      <c r="I45" s="241" t="str">
        <f t="shared" si="7"/>
        <v>0</v>
      </c>
      <c r="J45" s="241" t="str">
        <f t="shared" si="7"/>
        <v>0</v>
      </c>
      <c r="K45" s="241" t="str">
        <f>'Pri Sec_outstanding_6'!E45+NPS_OS_8!E45</f>
        <v>3005</v>
      </c>
      <c r="L45" s="241" t="str">
        <f>'Pri Sec_outstanding_6'!F45+NPS_OS_8!F45</f>
        <v>7005</v>
      </c>
      <c r="M45" s="241" t="str">
        <f t="shared" ref="M45:N45" si="8">M44+M43</f>
        <v>1080</v>
      </c>
      <c r="N45" s="249" t="str">
        <f t="shared" si="8"/>
        <v>2461</v>
      </c>
    </row>
    <row r="46" ht="12.75" customHeight="1">
      <c r="A46" s="110">
        <v>37.0</v>
      </c>
      <c r="B46" s="65" t="s">
        <v>49</v>
      </c>
      <c r="C46" s="237"/>
      <c r="D46" s="250"/>
      <c r="E46" s="238">
        <v>1.0</v>
      </c>
      <c r="F46" s="238">
        <v>1.0</v>
      </c>
      <c r="G46" s="238">
        <v>0.0</v>
      </c>
      <c r="H46" s="238">
        <v>0.0</v>
      </c>
      <c r="I46" s="238">
        <v>0.0</v>
      </c>
      <c r="J46" s="238">
        <v>0.0</v>
      </c>
      <c r="K46" s="238" t="str">
        <f>'Pri Sec_outstanding_6'!E46+NPS_OS_8!E46</f>
        <v>48</v>
      </c>
      <c r="L46" s="238" t="str">
        <f>'Pri Sec_outstanding_6'!F46+NPS_OS_8!F46</f>
        <v>143</v>
      </c>
      <c r="M46" s="238">
        <v>0.0</v>
      </c>
      <c r="N46" s="251">
        <v>0.0</v>
      </c>
    </row>
    <row r="47" ht="12.75" customHeight="1">
      <c r="A47" s="100"/>
      <c r="B47" s="103" t="s">
        <v>50</v>
      </c>
      <c r="C47" s="240"/>
      <c r="D47" s="248"/>
      <c r="E47" s="241" t="str">
        <f t="shared" ref="E47:J47" si="9">E46</f>
        <v>1</v>
      </c>
      <c r="F47" s="241" t="str">
        <f t="shared" si="9"/>
        <v>1</v>
      </c>
      <c r="G47" s="241" t="str">
        <f t="shared" si="9"/>
        <v>0</v>
      </c>
      <c r="H47" s="241" t="str">
        <f t="shared" si="9"/>
        <v>0</v>
      </c>
      <c r="I47" s="241" t="str">
        <f t="shared" si="9"/>
        <v>0</v>
      </c>
      <c r="J47" s="241" t="str">
        <f t="shared" si="9"/>
        <v>0</v>
      </c>
      <c r="K47" s="238" t="str">
        <f>'Pri Sec_outstanding_6'!E47+NPS_OS_8!E47</f>
        <v>48</v>
      </c>
      <c r="L47" s="238" t="str">
        <f>'Pri Sec_outstanding_6'!F47+NPS_OS_8!F47</f>
        <v>143</v>
      </c>
      <c r="M47" s="241" t="str">
        <f t="shared" ref="M47:N47" si="10">M46</f>
        <v>0</v>
      </c>
      <c r="N47" s="249" t="str">
        <f t="shared" si="10"/>
        <v>0</v>
      </c>
    </row>
    <row r="48" ht="12.75" customHeight="1">
      <c r="A48" s="110">
        <v>38.0</v>
      </c>
      <c r="B48" s="65" t="s">
        <v>51</v>
      </c>
      <c r="C48" s="237"/>
      <c r="D48" s="250"/>
      <c r="E48" s="238">
        <v>0.0</v>
      </c>
      <c r="F48" s="238">
        <v>0.0</v>
      </c>
      <c r="G48" s="238">
        <v>0.0</v>
      </c>
      <c r="H48" s="238">
        <v>0.0</v>
      </c>
      <c r="I48" s="238">
        <v>0.0</v>
      </c>
      <c r="J48" s="238">
        <v>0.0</v>
      </c>
      <c r="K48" s="238" t="str">
        <f>'Pri Sec_outstanding_6'!E48+NPS_OS_8!E48</f>
        <v>0</v>
      </c>
      <c r="L48" s="238" t="str">
        <f>'Pri Sec_outstanding_6'!F48+NPS_OS_8!F48</f>
        <v>0</v>
      </c>
      <c r="M48" s="238">
        <v>0.0</v>
      </c>
      <c r="N48" s="251">
        <v>0.0</v>
      </c>
    </row>
    <row r="49" ht="12.75" customHeight="1">
      <c r="A49" s="110">
        <v>39.0</v>
      </c>
      <c r="B49" s="65" t="s">
        <v>52</v>
      </c>
      <c r="C49" s="237"/>
      <c r="D49" s="250"/>
      <c r="E49" s="238">
        <v>0.0</v>
      </c>
      <c r="F49" s="157">
        <v>0.0</v>
      </c>
      <c r="G49" s="238">
        <v>774.0</v>
      </c>
      <c r="H49" s="157">
        <v>187.84999999999997</v>
      </c>
      <c r="I49" s="238">
        <v>0.0</v>
      </c>
      <c r="J49" s="238">
        <v>0.0</v>
      </c>
      <c r="K49" s="238" t="str">
        <f>'Pri Sec_outstanding_6'!E49+NPS_OS_8!E49</f>
        <v>0</v>
      </c>
      <c r="L49" s="238" t="str">
        <f>'Pri Sec_outstanding_6'!F49+NPS_OS_8!F49</f>
        <v>0</v>
      </c>
      <c r="M49" s="238">
        <v>0.0</v>
      </c>
      <c r="N49" s="251">
        <v>0.0</v>
      </c>
    </row>
    <row r="50" ht="12.75" customHeight="1">
      <c r="A50" s="110">
        <v>40.0</v>
      </c>
      <c r="B50" s="65" t="s">
        <v>53</v>
      </c>
      <c r="C50" s="237"/>
      <c r="D50" s="250"/>
      <c r="E50" s="238">
        <v>774.0</v>
      </c>
      <c r="F50" s="157">
        <v>187.84999999999997</v>
      </c>
      <c r="G50" s="238">
        <v>0.0</v>
      </c>
      <c r="H50" s="157">
        <v>0.0</v>
      </c>
      <c r="I50" s="238">
        <v>0.0</v>
      </c>
      <c r="J50" s="238">
        <v>0.0</v>
      </c>
      <c r="K50" s="238" t="str">
        <f>'Pri Sec_outstanding_6'!E50+NPS_OS_8!E50</f>
        <v>1597</v>
      </c>
      <c r="L50" s="238" t="str">
        <f>'Pri Sec_outstanding_6'!F50+NPS_OS_8!F50</f>
        <v>228</v>
      </c>
      <c r="M50" s="238">
        <v>1597.0</v>
      </c>
      <c r="N50" s="251">
        <v>228.07</v>
      </c>
    </row>
    <row r="51" ht="12.75" customHeight="1">
      <c r="A51" s="110">
        <v>41.0</v>
      </c>
      <c r="B51" s="65" t="s">
        <v>54</v>
      </c>
      <c r="C51" s="237"/>
      <c r="D51" s="250"/>
      <c r="E51" s="238">
        <v>0.0</v>
      </c>
      <c r="F51" s="238">
        <v>0.0</v>
      </c>
      <c r="G51" s="238">
        <v>0.0</v>
      </c>
      <c r="H51" s="238">
        <v>0.0</v>
      </c>
      <c r="I51" s="238">
        <v>0.0</v>
      </c>
      <c r="J51" s="238">
        <v>0.0</v>
      </c>
      <c r="K51" s="238" t="str">
        <f>'Pri Sec_outstanding_6'!E51+NPS_OS_8!E51</f>
        <v>0</v>
      </c>
      <c r="L51" s="238" t="str">
        <f>'Pri Sec_outstanding_6'!F51+NPS_OS_8!F51</f>
        <v>0</v>
      </c>
      <c r="M51" s="238">
        <v>0.0</v>
      </c>
      <c r="N51" s="251">
        <v>0.0</v>
      </c>
    </row>
    <row r="52" ht="12.75" customHeight="1">
      <c r="A52" s="110">
        <v>42.0</v>
      </c>
      <c r="B52" s="65" t="s">
        <v>55</v>
      </c>
      <c r="C52" s="237"/>
      <c r="D52" s="250"/>
      <c r="E52" s="238">
        <v>0.0</v>
      </c>
      <c r="F52" s="238">
        <v>0.0</v>
      </c>
      <c r="G52" s="238">
        <v>0.0</v>
      </c>
      <c r="H52" s="238">
        <v>0.0</v>
      </c>
      <c r="I52" s="238">
        <v>0.0</v>
      </c>
      <c r="J52" s="238">
        <v>0.0</v>
      </c>
      <c r="K52" s="238" t="str">
        <f>'Pri Sec_outstanding_6'!E52+NPS_OS_8!E52</f>
        <v>0</v>
      </c>
      <c r="L52" s="238" t="str">
        <f>'Pri Sec_outstanding_6'!F52+NPS_OS_8!F52</f>
        <v>0</v>
      </c>
      <c r="M52" s="238">
        <v>0.0</v>
      </c>
      <c r="N52" s="251">
        <v>0.0</v>
      </c>
    </row>
    <row r="53" ht="12.75" customHeight="1">
      <c r="A53" s="110">
        <v>43.0</v>
      </c>
      <c r="B53" s="65" t="s">
        <v>56</v>
      </c>
      <c r="C53" s="237"/>
      <c r="D53" s="250"/>
      <c r="E53" s="238">
        <v>0.0</v>
      </c>
      <c r="F53" s="238">
        <v>0.0</v>
      </c>
      <c r="G53" s="238">
        <v>0.0</v>
      </c>
      <c r="H53" s="238">
        <v>0.0</v>
      </c>
      <c r="I53" s="238">
        <v>0.0</v>
      </c>
      <c r="J53" s="238">
        <v>0.0</v>
      </c>
      <c r="K53" s="238" t="str">
        <f>'Pri Sec_outstanding_6'!E53+NPS_OS_8!E53</f>
        <v>0</v>
      </c>
      <c r="L53" s="238" t="str">
        <f>'Pri Sec_outstanding_6'!F53+NPS_OS_8!F53</f>
        <v>0</v>
      </c>
      <c r="M53" s="238">
        <v>0.0</v>
      </c>
      <c r="N53" s="251">
        <v>0.0</v>
      </c>
    </row>
    <row r="54" ht="12.75" customHeight="1">
      <c r="A54" s="110">
        <v>44.0</v>
      </c>
      <c r="B54" s="65" t="s">
        <v>57</v>
      </c>
      <c r="C54" s="237"/>
      <c r="D54" s="237"/>
      <c r="E54" s="246">
        <v>0.0</v>
      </c>
      <c r="F54" s="246">
        <v>0.0</v>
      </c>
      <c r="G54" s="246">
        <v>0.0</v>
      </c>
      <c r="H54" s="246">
        <v>0.0</v>
      </c>
      <c r="I54" s="246">
        <v>0.0</v>
      </c>
      <c r="J54" s="246">
        <v>0.0</v>
      </c>
      <c r="K54" s="238" t="str">
        <f>'Pri Sec_outstanding_6'!E54+NPS_OS_8!E54</f>
        <v>0</v>
      </c>
      <c r="L54" s="238" t="str">
        <f>'Pri Sec_outstanding_6'!F54+NPS_OS_8!F54</f>
        <v>0</v>
      </c>
      <c r="M54" s="246">
        <v>0.0</v>
      </c>
      <c r="N54" s="238">
        <v>0.0</v>
      </c>
    </row>
    <row r="55" ht="12.75" customHeight="1">
      <c r="A55" s="110">
        <v>45.0</v>
      </c>
      <c r="B55" s="65" t="s">
        <v>58</v>
      </c>
      <c r="C55" s="237"/>
      <c r="D55" s="237"/>
      <c r="E55" s="238">
        <v>0.0</v>
      </c>
      <c r="F55" s="238">
        <v>0.0</v>
      </c>
      <c r="G55" s="238">
        <v>0.0</v>
      </c>
      <c r="H55" s="238">
        <v>0.0</v>
      </c>
      <c r="I55" s="238">
        <v>0.0</v>
      </c>
      <c r="J55" s="238">
        <v>0.0</v>
      </c>
      <c r="K55" s="238" t="str">
        <f>'Pri Sec_outstanding_6'!E55+NPS_OS_8!E55</f>
        <v>0</v>
      </c>
      <c r="L55" s="238" t="str">
        <f>'Pri Sec_outstanding_6'!F55+NPS_OS_8!F55</f>
        <v>0</v>
      </c>
      <c r="M55" s="238">
        <v>0.0</v>
      </c>
      <c r="N55" s="238">
        <v>0.0</v>
      </c>
    </row>
    <row r="56" ht="12.75" customHeight="1">
      <c r="A56" s="100"/>
      <c r="B56" s="103" t="s">
        <v>59</v>
      </c>
      <c r="C56" s="240"/>
      <c r="D56" s="240"/>
      <c r="E56" s="241" t="str">
        <f t="shared" ref="E56:J56" si="11">SUM(E48:E55)</f>
        <v>774</v>
      </c>
      <c r="F56" s="241" t="str">
        <f t="shared" si="11"/>
        <v>188</v>
      </c>
      <c r="G56" s="241" t="str">
        <f t="shared" si="11"/>
        <v>774</v>
      </c>
      <c r="H56" s="241" t="str">
        <f t="shared" si="11"/>
        <v>188</v>
      </c>
      <c r="I56" s="241" t="str">
        <f t="shared" si="11"/>
        <v>0</v>
      </c>
      <c r="J56" s="241" t="str">
        <f t="shared" si="11"/>
        <v>0</v>
      </c>
      <c r="K56" s="241" t="str">
        <f>'Pri Sec_outstanding_6'!E56+NPS_OS_8!E56</f>
        <v>1597</v>
      </c>
      <c r="L56" s="241" t="str">
        <f>'Pri Sec_outstanding_6'!F56+NPS_OS_8!F56</f>
        <v>228</v>
      </c>
      <c r="M56" s="241" t="str">
        <f t="shared" ref="M56:N56" si="12">SUM(M48:M55)</f>
        <v>1597</v>
      </c>
      <c r="N56" s="241" t="str">
        <f t="shared" si="12"/>
        <v>228</v>
      </c>
    </row>
    <row r="57" ht="12.75" customHeight="1">
      <c r="A57" s="240"/>
      <c r="B57" s="240" t="s">
        <v>8</v>
      </c>
      <c r="C57" s="240"/>
      <c r="D57" s="240"/>
      <c r="E57" s="241" t="str">
        <f t="shared" ref="E57:J57" si="13">E56+E47+E45+E42</f>
        <v>8863</v>
      </c>
      <c r="F57" s="241" t="str">
        <f t="shared" si="13"/>
        <v>52976</v>
      </c>
      <c r="G57" s="241" t="str">
        <f t="shared" si="13"/>
        <v>3906</v>
      </c>
      <c r="H57" s="241" t="str">
        <f t="shared" si="13"/>
        <v>21591</v>
      </c>
      <c r="I57" s="241" t="str">
        <f t="shared" si="13"/>
        <v>0</v>
      </c>
      <c r="J57" s="241" t="str">
        <f t="shared" si="13"/>
        <v>0</v>
      </c>
      <c r="K57" s="241" t="str">
        <f>'Pri Sec_outstanding_6'!E57+NPS_OS_8!E57</f>
        <v>68701</v>
      </c>
      <c r="L57" s="241" t="str">
        <f>'Pri Sec_outstanding_6'!F57+NPS_OS_8!F57</f>
        <v>281457</v>
      </c>
      <c r="M57" s="241" t="str">
        <f t="shared" ref="M57:N57" si="14">M56+M47+M45+M42</f>
        <v>25723</v>
      </c>
      <c r="N57" s="241" t="str">
        <f t="shared" si="14"/>
        <v>99724</v>
      </c>
    </row>
    <row r="58" ht="12.75" customHeight="1">
      <c r="A58" s="118"/>
      <c r="B58" s="118"/>
      <c r="C58" s="233"/>
      <c r="D58" s="233"/>
      <c r="E58" s="233"/>
      <c r="F58" s="252" t="s">
        <v>62</v>
      </c>
      <c r="G58" s="233"/>
      <c r="H58" s="233"/>
      <c r="I58" s="233"/>
      <c r="J58" s="233"/>
      <c r="K58" s="233"/>
      <c r="L58" s="233"/>
      <c r="M58" s="233"/>
      <c r="N58" s="233"/>
    </row>
    <row r="59" ht="12.75" customHeight="1">
      <c r="A59" s="118"/>
      <c r="B59" s="118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</row>
    <row r="60" ht="12.75" customHeight="1">
      <c r="A60" s="118"/>
      <c r="B60" s="118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</row>
    <row r="61" ht="12.75" customHeight="1">
      <c r="A61" s="118"/>
      <c r="B61" s="118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</row>
    <row r="62" ht="12.75" customHeight="1">
      <c r="A62" s="118"/>
      <c r="B62" s="118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</row>
    <row r="63" ht="12.75" customHeight="1">
      <c r="A63" s="118"/>
      <c r="B63" s="118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</row>
    <row r="64" ht="12.75" customHeight="1">
      <c r="A64" s="118"/>
      <c r="B64" s="118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</row>
    <row r="65" ht="12.75" customHeight="1">
      <c r="A65" s="118"/>
      <c r="B65" s="118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</row>
    <row r="66" ht="12.75" customHeight="1">
      <c r="A66" s="118"/>
      <c r="B66" s="118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</row>
    <row r="67" ht="12.75" customHeight="1">
      <c r="A67" s="118"/>
      <c r="B67" s="118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</row>
    <row r="68" ht="12.75" customHeight="1">
      <c r="A68" s="118"/>
      <c r="B68" s="118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</row>
    <row r="69" ht="12.75" customHeight="1">
      <c r="A69" s="118"/>
      <c r="B69" s="118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</row>
    <row r="70" ht="12.75" customHeight="1">
      <c r="A70" s="118"/>
      <c r="B70" s="118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</row>
    <row r="71" ht="12.75" customHeight="1">
      <c r="A71" s="118"/>
      <c r="B71" s="118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</row>
    <row r="72" ht="12.75" customHeight="1">
      <c r="A72" s="118"/>
      <c r="B72" s="118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</row>
    <row r="73" ht="12.75" customHeight="1">
      <c r="A73" s="118"/>
      <c r="B73" s="118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</row>
    <row r="74" ht="12.75" customHeight="1">
      <c r="A74" s="118"/>
      <c r="B74" s="118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</row>
    <row r="75" ht="12.75" customHeight="1">
      <c r="A75" s="118"/>
      <c r="B75" s="118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</row>
    <row r="76" ht="12.75" customHeight="1">
      <c r="A76" s="118"/>
      <c r="B76" s="118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</row>
    <row r="77" ht="12.75" customHeight="1">
      <c r="A77" s="118"/>
      <c r="B77" s="118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</row>
    <row r="78" ht="12.75" customHeight="1">
      <c r="A78" s="118"/>
      <c r="B78" s="118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</row>
    <row r="79" ht="12.75" customHeight="1">
      <c r="A79" s="118"/>
      <c r="B79" s="118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</row>
    <row r="80" ht="12.75" customHeight="1">
      <c r="A80" s="118"/>
      <c r="B80" s="118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</row>
    <row r="81" ht="12.75" customHeight="1">
      <c r="A81" s="118"/>
      <c r="B81" s="118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</row>
    <row r="82" ht="12.75" customHeight="1">
      <c r="A82" s="118"/>
      <c r="B82" s="118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</row>
    <row r="83" ht="12.75" customHeight="1">
      <c r="A83" s="118"/>
      <c r="B83" s="118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</row>
    <row r="84" ht="12.75" customHeight="1">
      <c r="A84" s="118"/>
      <c r="B84" s="118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</row>
    <row r="85" ht="12.75" customHeight="1">
      <c r="A85" s="118"/>
      <c r="B85" s="118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</row>
    <row r="86" ht="12.75" customHeight="1">
      <c r="A86" s="118"/>
      <c r="B86" s="118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</row>
    <row r="87" ht="12.75" customHeight="1">
      <c r="A87" s="118"/>
      <c r="B87" s="118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</row>
    <row r="88" ht="12.75" customHeight="1">
      <c r="A88" s="118"/>
      <c r="B88" s="118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</row>
    <row r="89" ht="12.75" customHeight="1">
      <c r="A89" s="118"/>
      <c r="B89" s="118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</row>
    <row r="90" ht="12.75" customHeight="1">
      <c r="A90" s="118"/>
      <c r="B90" s="118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</row>
    <row r="91" ht="12.75" customHeight="1">
      <c r="A91" s="118"/>
      <c r="B91" s="118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</row>
    <row r="92" ht="12.75" customHeight="1">
      <c r="A92" s="118"/>
      <c r="B92" s="118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</row>
    <row r="93" ht="12.75" customHeight="1">
      <c r="A93" s="118"/>
      <c r="B93" s="118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</row>
    <row r="94" ht="12.75" customHeight="1">
      <c r="A94" s="118"/>
      <c r="B94" s="118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</row>
    <row r="95" ht="12.75" customHeight="1">
      <c r="A95" s="118"/>
      <c r="B95" s="118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</row>
    <row r="96" ht="12.75" customHeight="1">
      <c r="A96" s="118"/>
      <c r="B96" s="118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</row>
    <row r="97" ht="12.75" customHeight="1">
      <c r="A97" s="118"/>
      <c r="B97" s="118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</row>
    <row r="98" ht="12.75" customHeight="1">
      <c r="A98" s="118"/>
      <c r="B98" s="118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</row>
    <row r="99" ht="12.75" customHeight="1">
      <c r="A99" s="118"/>
      <c r="B99" s="118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</row>
    <row r="100" ht="12.75" customHeight="1">
      <c r="A100" s="118"/>
      <c r="B100" s="118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</row>
  </sheetData>
  <mergeCells count="15">
    <mergeCell ref="C4:D4"/>
    <mergeCell ref="C3:D3"/>
    <mergeCell ref="E3:F3"/>
    <mergeCell ref="G3:H3"/>
    <mergeCell ref="K4:L4"/>
    <mergeCell ref="E4:F4"/>
    <mergeCell ref="G4:H4"/>
    <mergeCell ref="I4:J4"/>
    <mergeCell ref="M4:N4"/>
    <mergeCell ref="I3:J3"/>
    <mergeCell ref="A1:N1"/>
    <mergeCell ref="B2:C2"/>
    <mergeCell ref="K2:L2"/>
    <mergeCell ref="M3:N3"/>
    <mergeCell ref="K3:L3"/>
  </mergeCells>
  <printOptions/>
  <pageMargins bottom="0.0" footer="0.0" header="0.0" left="0.95" right="0.0" top="0.75"/>
  <pageSetup paperSize="9" scale="82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6.0"/>
    <col customWidth="1" min="2" max="2" width="22.14"/>
    <col customWidth="1" min="3" max="3" width="9.86"/>
    <col customWidth="1" min="4" max="4" width="8.57"/>
    <col customWidth="1" min="5" max="5" width="10.14"/>
    <col customWidth="1" min="6" max="6" width="9.14"/>
    <col customWidth="1" min="7" max="7" width="10.14"/>
    <col customWidth="1" min="8" max="9" width="9.86"/>
    <col customWidth="1" min="10" max="10" width="9.14"/>
  </cols>
  <sheetData>
    <row r="1" ht="15.0" customHeight="1">
      <c r="A1" s="202" t="s">
        <v>287</v>
      </c>
      <c r="B1" s="2"/>
      <c r="C1" s="2"/>
      <c r="D1" s="2"/>
      <c r="E1" s="2"/>
      <c r="F1" s="2"/>
      <c r="G1" s="2"/>
      <c r="H1" s="2"/>
      <c r="I1" s="2"/>
      <c r="J1" s="3"/>
      <c r="K1" s="112"/>
    </row>
    <row r="2" ht="15.0" customHeight="1">
      <c r="A2" s="253"/>
      <c r="B2" s="254" t="s">
        <v>65</v>
      </c>
      <c r="C2" s="255"/>
      <c r="D2" s="255"/>
      <c r="E2" s="219"/>
      <c r="F2" s="219"/>
      <c r="G2" s="256"/>
      <c r="H2" s="219"/>
      <c r="I2" s="257" t="s">
        <v>288</v>
      </c>
      <c r="J2" s="29"/>
      <c r="K2" s="112"/>
    </row>
    <row r="3" ht="15.0" customHeight="1">
      <c r="A3" s="109" t="s">
        <v>241</v>
      </c>
      <c r="B3" s="258" t="s">
        <v>4</v>
      </c>
      <c r="C3" s="259" t="s">
        <v>145</v>
      </c>
      <c r="D3" s="32"/>
      <c r="E3" s="32"/>
      <c r="F3" s="33"/>
      <c r="G3" s="34" t="s">
        <v>289</v>
      </c>
      <c r="H3" s="32"/>
      <c r="I3" s="32"/>
      <c r="J3" s="33"/>
      <c r="K3" s="112"/>
    </row>
    <row r="4" ht="15.0" customHeight="1">
      <c r="A4" s="35"/>
      <c r="B4" s="260"/>
      <c r="C4" s="259" t="s">
        <v>290</v>
      </c>
      <c r="D4" s="33"/>
      <c r="E4" s="259" t="s">
        <v>291</v>
      </c>
      <c r="F4" s="33"/>
      <c r="G4" s="34" t="s">
        <v>290</v>
      </c>
      <c r="H4" s="33"/>
      <c r="I4" s="34" t="s">
        <v>291</v>
      </c>
      <c r="J4" s="33"/>
      <c r="K4" s="112"/>
    </row>
    <row r="5" ht="15.0" customHeight="1">
      <c r="A5" s="235"/>
      <c r="B5" s="261"/>
      <c r="C5" s="262" t="s">
        <v>158</v>
      </c>
      <c r="D5" s="263" t="s">
        <v>159</v>
      </c>
      <c r="E5" s="262" t="s">
        <v>158</v>
      </c>
      <c r="F5" s="262" t="s">
        <v>159</v>
      </c>
      <c r="G5" s="63" t="s">
        <v>158</v>
      </c>
      <c r="H5" s="264" t="s">
        <v>159</v>
      </c>
      <c r="I5" s="63" t="s">
        <v>158</v>
      </c>
      <c r="J5" s="63" t="s">
        <v>159</v>
      </c>
      <c r="K5" s="112"/>
    </row>
    <row r="6" ht="13.5" customHeight="1">
      <c r="A6" s="110">
        <v>1.0</v>
      </c>
      <c r="B6" s="65" t="s">
        <v>10</v>
      </c>
      <c r="C6" s="65">
        <v>10900.0</v>
      </c>
      <c r="D6" s="65">
        <v>2833.195624000001</v>
      </c>
      <c r="E6" s="65">
        <v>2232.0</v>
      </c>
      <c r="F6" s="65">
        <v>4073.799283500001</v>
      </c>
      <c r="G6" s="65">
        <v>539.0</v>
      </c>
      <c r="H6" s="65">
        <v>59.300000000000004</v>
      </c>
      <c r="I6" s="65">
        <v>207.0</v>
      </c>
      <c r="J6" s="65">
        <v>338.82000000000005</v>
      </c>
      <c r="K6" s="112"/>
    </row>
    <row r="7" ht="13.5" customHeight="1">
      <c r="A7" s="110">
        <v>2.0</v>
      </c>
      <c r="B7" s="65" t="s">
        <v>11</v>
      </c>
      <c r="C7" s="65">
        <v>793.0</v>
      </c>
      <c r="D7" s="65">
        <v>98.50960769999998</v>
      </c>
      <c r="E7" s="65">
        <v>1325.0</v>
      </c>
      <c r="F7" s="65">
        <v>2256.5804495</v>
      </c>
      <c r="G7" s="65">
        <v>2515.0</v>
      </c>
      <c r="H7" s="65">
        <v>421.78999999999974</v>
      </c>
      <c r="I7" s="65">
        <v>2263.0</v>
      </c>
      <c r="J7" s="65">
        <v>3782.8999999999996</v>
      </c>
      <c r="K7" s="112"/>
    </row>
    <row r="8" ht="13.5" customHeight="1">
      <c r="A8" s="110">
        <v>3.0</v>
      </c>
      <c r="B8" s="65" t="s">
        <v>12</v>
      </c>
      <c r="C8" s="65">
        <v>764.0</v>
      </c>
      <c r="D8" s="65">
        <v>23.67012</v>
      </c>
      <c r="E8" s="65">
        <v>604.0</v>
      </c>
      <c r="F8" s="65">
        <v>731.02057</v>
      </c>
      <c r="G8" s="65">
        <v>1731.0</v>
      </c>
      <c r="H8" s="65">
        <v>896.64</v>
      </c>
      <c r="I8" s="65">
        <v>2028.0</v>
      </c>
      <c r="J8" s="65">
        <v>2060.62</v>
      </c>
      <c r="K8" s="112"/>
    </row>
    <row r="9" ht="13.5" customHeight="1">
      <c r="A9" s="110">
        <v>4.0</v>
      </c>
      <c r="B9" s="65" t="s">
        <v>13</v>
      </c>
      <c r="C9" s="65">
        <v>243.0</v>
      </c>
      <c r="D9" s="65">
        <v>5.59743</v>
      </c>
      <c r="E9" s="65">
        <v>66.0</v>
      </c>
      <c r="F9" s="65">
        <v>89.78665940000002</v>
      </c>
      <c r="G9" s="65">
        <v>638.0</v>
      </c>
      <c r="H9" s="65">
        <v>10.089999999999998</v>
      </c>
      <c r="I9" s="65">
        <v>213.0</v>
      </c>
      <c r="J9" s="65">
        <v>202.88</v>
      </c>
      <c r="K9" s="112"/>
    </row>
    <row r="10" ht="13.5" customHeight="1">
      <c r="A10" s="110">
        <v>5.0</v>
      </c>
      <c r="B10" s="65" t="s">
        <v>14</v>
      </c>
      <c r="C10" s="65">
        <v>2218.0</v>
      </c>
      <c r="D10" s="65">
        <v>92.7585869</v>
      </c>
      <c r="E10" s="65">
        <v>1355.0</v>
      </c>
      <c r="F10" s="65">
        <v>1590.408635</v>
      </c>
      <c r="G10" s="65">
        <v>6112.0</v>
      </c>
      <c r="H10" s="65">
        <v>443.6</v>
      </c>
      <c r="I10" s="65">
        <v>3067.0</v>
      </c>
      <c r="J10" s="65">
        <v>3770.5099999999998</v>
      </c>
      <c r="K10" s="112"/>
    </row>
    <row r="11" ht="13.5" customHeight="1">
      <c r="A11" s="110">
        <v>6.0</v>
      </c>
      <c r="B11" s="65" t="s">
        <v>15</v>
      </c>
      <c r="C11" s="65">
        <v>762.0</v>
      </c>
      <c r="D11" s="65">
        <v>9.46212</v>
      </c>
      <c r="E11" s="65">
        <v>508.0</v>
      </c>
      <c r="F11" s="65">
        <v>837.00144</v>
      </c>
      <c r="G11" s="65">
        <v>10198.0</v>
      </c>
      <c r="H11" s="65">
        <v>2483.28</v>
      </c>
      <c r="I11" s="65">
        <v>4539.0</v>
      </c>
      <c r="J11" s="65">
        <v>6262.410000000003</v>
      </c>
      <c r="K11" s="112"/>
    </row>
    <row r="12" ht="13.5" customHeight="1">
      <c r="A12" s="110">
        <v>7.0</v>
      </c>
      <c r="B12" s="65" t="s">
        <v>16</v>
      </c>
      <c r="C12" s="65">
        <v>11.0</v>
      </c>
      <c r="D12" s="65">
        <v>9.89111</v>
      </c>
      <c r="E12" s="65">
        <v>11.0</v>
      </c>
      <c r="F12" s="65">
        <v>9.89111</v>
      </c>
      <c r="G12" s="65">
        <v>35.0</v>
      </c>
      <c r="H12" s="65">
        <v>31.729999999999997</v>
      </c>
      <c r="I12" s="65">
        <v>35.0</v>
      </c>
      <c r="J12" s="65">
        <v>31.729999999999997</v>
      </c>
      <c r="K12" s="112"/>
    </row>
    <row r="13" ht="13.5" customHeight="1">
      <c r="A13" s="110">
        <v>8.0</v>
      </c>
      <c r="B13" s="65" t="s">
        <v>17</v>
      </c>
      <c r="C13" s="65">
        <v>0.0</v>
      </c>
      <c r="D13" s="65">
        <v>0.0</v>
      </c>
      <c r="E13" s="65">
        <v>7.0</v>
      </c>
      <c r="F13" s="65">
        <v>10.5</v>
      </c>
      <c r="G13" s="65">
        <v>0.0</v>
      </c>
      <c r="H13" s="65">
        <v>0.0</v>
      </c>
      <c r="I13" s="65">
        <v>29.0</v>
      </c>
      <c r="J13" s="65">
        <v>44.0</v>
      </c>
      <c r="K13" s="112"/>
    </row>
    <row r="14" ht="13.5" customHeight="1">
      <c r="A14" s="110">
        <v>9.0</v>
      </c>
      <c r="B14" s="65" t="s">
        <v>18</v>
      </c>
      <c r="C14" s="65">
        <v>576.0</v>
      </c>
      <c r="D14" s="65">
        <v>5.11694</v>
      </c>
      <c r="E14" s="65">
        <v>125.0</v>
      </c>
      <c r="F14" s="65">
        <v>151.709363</v>
      </c>
      <c r="G14" s="65">
        <v>1519.0</v>
      </c>
      <c r="H14" s="65">
        <v>81.2</v>
      </c>
      <c r="I14" s="65">
        <v>432.0</v>
      </c>
      <c r="J14" s="65">
        <v>467.34999999999985</v>
      </c>
      <c r="K14" s="112"/>
    </row>
    <row r="15" ht="13.5" customHeight="1">
      <c r="A15" s="110">
        <v>10.0</v>
      </c>
      <c r="B15" s="65" t="s">
        <v>19</v>
      </c>
      <c r="C15" s="65">
        <v>27929.0</v>
      </c>
      <c r="D15" s="65">
        <v>6927.134893800005</v>
      </c>
      <c r="E15" s="65">
        <v>0.0</v>
      </c>
      <c r="F15" s="65">
        <v>0.0</v>
      </c>
      <c r="G15" s="65">
        <v>29112.0</v>
      </c>
      <c r="H15" s="65">
        <v>7288.529999999998</v>
      </c>
      <c r="I15" s="65">
        <v>4934.0</v>
      </c>
      <c r="J15" s="65">
        <v>10381.699999999997</v>
      </c>
      <c r="K15" s="112"/>
    </row>
    <row r="16" ht="13.5" customHeight="1">
      <c r="A16" s="110">
        <v>11.0</v>
      </c>
      <c r="B16" s="65" t="s">
        <v>20</v>
      </c>
      <c r="C16" s="65">
        <v>104.0</v>
      </c>
      <c r="D16" s="65">
        <v>15.722521</v>
      </c>
      <c r="E16" s="65">
        <v>78.0</v>
      </c>
      <c r="F16" s="65">
        <v>386.8</v>
      </c>
      <c r="G16" s="65">
        <v>336.0</v>
      </c>
      <c r="H16" s="65">
        <v>37.73</v>
      </c>
      <c r="I16" s="65">
        <v>190.0</v>
      </c>
      <c r="J16" s="65">
        <v>867.92</v>
      </c>
      <c r="K16" s="112"/>
    </row>
    <row r="17" ht="13.5" customHeight="1">
      <c r="A17" s="110">
        <v>12.0</v>
      </c>
      <c r="B17" s="65" t="s">
        <v>21</v>
      </c>
      <c r="C17" s="65">
        <v>2.0</v>
      </c>
      <c r="D17" s="65">
        <v>0.795</v>
      </c>
      <c r="E17" s="65">
        <v>318.0</v>
      </c>
      <c r="F17" s="65">
        <v>1306.03</v>
      </c>
      <c r="G17" s="65">
        <v>25.0</v>
      </c>
      <c r="H17" s="65">
        <v>21.76</v>
      </c>
      <c r="I17" s="65">
        <v>765.0</v>
      </c>
      <c r="J17" s="65">
        <v>2912.7599999999998</v>
      </c>
      <c r="K17" s="112"/>
    </row>
    <row r="18" ht="13.5" customHeight="1">
      <c r="A18" s="100"/>
      <c r="B18" s="103" t="s">
        <v>22</v>
      </c>
      <c r="C18" s="103" t="str">
        <f t="shared" ref="C18:J18" si="1">SUM(C6:C17)</f>
        <v>44302</v>
      </c>
      <c r="D18" s="103" t="str">
        <f t="shared" si="1"/>
        <v>10022</v>
      </c>
      <c r="E18" s="103" t="str">
        <f t="shared" si="1"/>
        <v>6629</v>
      </c>
      <c r="F18" s="103" t="str">
        <f t="shared" si="1"/>
        <v>11444</v>
      </c>
      <c r="G18" s="103" t="str">
        <f t="shared" si="1"/>
        <v>52760</v>
      </c>
      <c r="H18" s="103" t="str">
        <f t="shared" si="1"/>
        <v>11776</v>
      </c>
      <c r="I18" s="103" t="str">
        <f t="shared" si="1"/>
        <v>18702</v>
      </c>
      <c r="J18" s="103" t="str">
        <f t="shared" si="1"/>
        <v>31124</v>
      </c>
      <c r="K18" s="112"/>
    </row>
    <row r="19" ht="13.5" customHeight="1">
      <c r="A19" s="110">
        <v>13.0</v>
      </c>
      <c r="B19" s="65" t="s">
        <v>23</v>
      </c>
      <c r="C19" s="65">
        <v>0.0</v>
      </c>
      <c r="D19" s="65">
        <v>0.0</v>
      </c>
      <c r="E19" s="65">
        <v>1.0</v>
      </c>
      <c r="F19" s="65">
        <v>0.1782</v>
      </c>
      <c r="G19" s="65">
        <v>0.0</v>
      </c>
      <c r="H19" s="65">
        <v>0.0</v>
      </c>
      <c r="I19" s="65">
        <v>0.0</v>
      </c>
      <c r="J19" s="65">
        <v>0.0</v>
      </c>
      <c r="K19" s="112"/>
    </row>
    <row r="20" ht="13.5" customHeight="1">
      <c r="A20" s="110">
        <v>14.0</v>
      </c>
      <c r="B20" s="65" t="s">
        <v>24</v>
      </c>
      <c r="C20" s="65">
        <v>0.0</v>
      </c>
      <c r="D20" s="65">
        <v>0.0</v>
      </c>
      <c r="E20" s="65">
        <v>0.0</v>
      </c>
      <c r="F20" s="65">
        <v>0.0</v>
      </c>
      <c r="G20" s="65">
        <v>0.0</v>
      </c>
      <c r="H20" s="65">
        <v>0.0</v>
      </c>
      <c r="I20" s="65">
        <v>0.0</v>
      </c>
      <c r="J20" s="65">
        <v>0.0</v>
      </c>
      <c r="K20" s="112"/>
    </row>
    <row r="21" ht="13.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65">
        <v>0.0</v>
      </c>
      <c r="H21" s="65">
        <v>0.0</v>
      </c>
      <c r="I21" s="65">
        <v>0.0</v>
      </c>
      <c r="J21" s="65">
        <v>0.0</v>
      </c>
      <c r="K21" s="112"/>
    </row>
    <row r="22" ht="13.5" customHeight="1">
      <c r="A22" s="110">
        <v>16.0</v>
      </c>
      <c r="B22" s="65" t="s">
        <v>26</v>
      </c>
      <c r="C22" s="65">
        <v>0.0</v>
      </c>
      <c r="D22" s="65">
        <v>0.0</v>
      </c>
      <c r="E22" s="65">
        <v>0.0</v>
      </c>
      <c r="F22" s="65">
        <v>0.0</v>
      </c>
      <c r="G22" s="65">
        <v>0.0</v>
      </c>
      <c r="H22" s="65">
        <v>0.0</v>
      </c>
      <c r="I22" s="65">
        <v>0.0</v>
      </c>
      <c r="J22" s="65">
        <v>0.0</v>
      </c>
      <c r="K22" s="112"/>
    </row>
    <row r="23" ht="13.5" customHeight="1">
      <c r="A23" s="110">
        <v>17.0</v>
      </c>
      <c r="B23" s="65" t="s">
        <v>27</v>
      </c>
      <c r="C23" s="65">
        <v>0.0</v>
      </c>
      <c r="D23" s="65">
        <v>0.0</v>
      </c>
      <c r="E23" s="65">
        <v>0.0</v>
      </c>
      <c r="F23" s="65">
        <v>0.0</v>
      </c>
      <c r="G23" s="65">
        <v>0.0</v>
      </c>
      <c r="H23" s="65">
        <v>0.0</v>
      </c>
      <c r="I23" s="65">
        <v>0.0</v>
      </c>
      <c r="J23" s="65">
        <v>0.0</v>
      </c>
      <c r="K23" s="112"/>
    </row>
    <row r="24" ht="13.5" customHeight="1">
      <c r="A24" s="110">
        <v>18.0</v>
      </c>
      <c r="B24" s="65" t="s">
        <v>273</v>
      </c>
      <c r="C24" s="65">
        <v>0.0</v>
      </c>
      <c r="D24" s="65">
        <v>0.0</v>
      </c>
      <c r="E24" s="65">
        <v>0.0</v>
      </c>
      <c r="F24" s="65">
        <v>0.0</v>
      </c>
      <c r="G24" s="65">
        <v>0.0</v>
      </c>
      <c r="H24" s="65">
        <v>0.0</v>
      </c>
      <c r="I24" s="65">
        <v>0.0</v>
      </c>
      <c r="J24" s="65">
        <v>0.0</v>
      </c>
      <c r="K24" s="112"/>
    </row>
    <row r="25" ht="13.5" customHeight="1">
      <c r="A25" s="110">
        <v>19.0</v>
      </c>
      <c r="B25" s="65" t="s">
        <v>29</v>
      </c>
      <c r="C25" s="65">
        <v>0.0</v>
      </c>
      <c r="D25" s="65">
        <v>0.0</v>
      </c>
      <c r="E25" s="65">
        <v>0.0</v>
      </c>
      <c r="F25" s="65">
        <v>0.0</v>
      </c>
      <c r="G25" s="65">
        <v>1.0</v>
      </c>
      <c r="H25" s="65">
        <v>0.5</v>
      </c>
      <c r="I25" s="65">
        <v>0.0</v>
      </c>
      <c r="J25" s="65">
        <v>0.0</v>
      </c>
      <c r="K25" s="112"/>
    </row>
    <row r="26" ht="13.5" customHeight="1">
      <c r="A26" s="110">
        <v>20.0</v>
      </c>
      <c r="B26" s="65" t="s">
        <v>30</v>
      </c>
      <c r="C26" s="65">
        <v>1976.0</v>
      </c>
      <c r="D26" s="65">
        <v>625.37114</v>
      </c>
      <c r="E26" s="65">
        <v>4055.0</v>
      </c>
      <c r="F26" s="65">
        <v>8840.18448</v>
      </c>
      <c r="G26" s="65">
        <v>8415.0</v>
      </c>
      <c r="H26" s="65">
        <v>1397.0099999999998</v>
      </c>
      <c r="I26" s="65">
        <v>12196.0</v>
      </c>
      <c r="J26" s="65">
        <v>27410.009999999995</v>
      </c>
      <c r="K26" s="112"/>
    </row>
    <row r="27" ht="13.5" customHeight="1">
      <c r="A27" s="110">
        <v>21.0</v>
      </c>
      <c r="B27" s="65" t="s">
        <v>31</v>
      </c>
      <c r="C27" s="65">
        <v>91.0</v>
      </c>
      <c r="D27" s="65">
        <v>235.382</v>
      </c>
      <c r="E27" s="65">
        <v>393.0</v>
      </c>
      <c r="F27" s="65">
        <v>690.6254</v>
      </c>
      <c r="G27" s="65">
        <v>388.0</v>
      </c>
      <c r="H27" s="65">
        <v>957.8899999999998</v>
      </c>
      <c r="I27" s="65">
        <v>1328.0</v>
      </c>
      <c r="J27" s="65">
        <v>2652.0000000000005</v>
      </c>
      <c r="K27" s="112"/>
    </row>
    <row r="28" ht="13.5" customHeight="1">
      <c r="A28" s="110">
        <v>22.0</v>
      </c>
      <c r="B28" s="65" t="s">
        <v>32</v>
      </c>
      <c r="C28" s="65">
        <v>125.0</v>
      </c>
      <c r="D28" s="65">
        <v>170.31786209999999</v>
      </c>
      <c r="E28" s="65">
        <v>307.0</v>
      </c>
      <c r="F28" s="65">
        <v>816.92781</v>
      </c>
      <c r="G28" s="65">
        <v>398.0</v>
      </c>
      <c r="H28" s="65">
        <v>833.61</v>
      </c>
      <c r="I28" s="65">
        <v>783.0</v>
      </c>
      <c r="J28" s="65">
        <v>1700.09</v>
      </c>
      <c r="K28" s="112"/>
    </row>
    <row r="29" ht="13.5" customHeight="1">
      <c r="A29" s="110">
        <v>23.0</v>
      </c>
      <c r="B29" s="65" t="s">
        <v>274</v>
      </c>
      <c r="C29" s="65">
        <v>2.0</v>
      </c>
      <c r="D29" s="65">
        <v>0.20075</v>
      </c>
      <c r="E29" s="65">
        <v>0.0</v>
      </c>
      <c r="F29" s="65">
        <v>0.0</v>
      </c>
      <c r="G29" s="65">
        <v>1.0</v>
      </c>
      <c r="H29" s="65">
        <v>0.0</v>
      </c>
      <c r="I29" s="65">
        <v>0.0</v>
      </c>
      <c r="J29" s="65">
        <v>0.0</v>
      </c>
      <c r="K29" s="112"/>
    </row>
    <row r="30" ht="13.5" customHeight="1">
      <c r="A30" s="110">
        <v>24.0</v>
      </c>
      <c r="B30" s="65" t="s">
        <v>34</v>
      </c>
      <c r="C30" s="65">
        <v>0.0</v>
      </c>
      <c r="D30" s="65">
        <v>0.0</v>
      </c>
      <c r="E30" s="65">
        <v>0.0</v>
      </c>
      <c r="F30" s="65">
        <v>0.0</v>
      </c>
      <c r="G30" s="65">
        <v>0.0</v>
      </c>
      <c r="H30" s="65">
        <v>0.0</v>
      </c>
      <c r="I30" s="65">
        <v>0.0</v>
      </c>
      <c r="J30" s="65">
        <v>0.0</v>
      </c>
      <c r="K30" s="112"/>
    </row>
    <row r="31" ht="13.5" customHeight="1">
      <c r="A31" s="110">
        <v>25.0</v>
      </c>
      <c r="B31" s="65" t="s">
        <v>35</v>
      </c>
      <c r="C31" s="65">
        <v>0.0</v>
      </c>
      <c r="D31" s="65">
        <v>0.0</v>
      </c>
      <c r="E31" s="65">
        <v>0.0</v>
      </c>
      <c r="F31" s="65">
        <v>0.0</v>
      </c>
      <c r="G31" s="65">
        <v>0.0</v>
      </c>
      <c r="H31" s="65">
        <v>0.0</v>
      </c>
      <c r="I31" s="65">
        <v>0.0</v>
      </c>
      <c r="J31" s="65">
        <v>0.0</v>
      </c>
      <c r="K31" s="112"/>
    </row>
    <row r="32" ht="13.5" customHeight="1">
      <c r="A32" s="110">
        <v>26.0</v>
      </c>
      <c r="B32" s="65" t="s">
        <v>36</v>
      </c>
      <c r="C32" s="65">
        <v>0.0</v>
      </c>
      <c r="D32" s="65">
        <v>0.0</v>
      </c>
      <c r="E32" s="65">
        <v>0.0</v>
      </c>
      <c r="F32" s="65">
        <v>0.0</v>
      </c>
      <c r="G32" s="65">
        <v>0.0</v>
      </c>
      <c r="H32" s="65">
        <v>0.0</v>
      </c>
      <c r="I32" s="65">
        <v>0.0</v>
      </c>
      <c r="J32" s="65">
        <v>0.0</v>
      </c>
      <c r="K32" s="112"/>
    </row>
    <row r="33" ht="13.5" customHeight="1">
      <c r="A33" s="110">
        <v>27.0</v>
      </c>
      <c r="B33" s="65" t="s">
        <v>37</v>
      </c>
      <c r="C33" s="65">
        <v>0.0</v>
      </c>
      <c r="D33" s="65">
        <v>0.0</v>
      </c>
      <c r="E33" s="65">
        <v>0.0</v>
      </c>
      <c r="F33" s="65">
        <v>0.0</v>
      </c>
      <c r="G33" s="65">
        <v>0.0</v>
      </c>
      <c r="H33" s="65">
        <v>0.0</v>
      </c>
      <c r="I33" s="65">
        <v>0.0</v>
      </c>
      <c r="J33" s="65">
        <v>0.0</v>
      </c>
      <c r="K33" s="112"/>
    </row>
    <row r="34" ht="13.5" customHeight="1">
      <c r="A34" s="110">
        <v>28.0</v>
      </c>
      <c r="B34" s="65" t="s">
        <v>38</v>
      </c>
      <c r="C34" s="65">
        <v>0.0</v>
      </c>
      <c r="D34" s="65">
        <v>0.0</v>
      </c>
      <c r="E34" s="65">
        <v>0.0</v>
      </c>
      <c r="F34" s="65">
        <v>0.0</v>
      </c>
      <c r="G34" s="65">
        <v>0.0</v>
      </c>
      <c r="H34" s="65">
        <v>0.0</v>
      </c>
      <c r="I34" s="65">
        <v>0.0</v>
      </c>
      <c r="J34" s="65">
        <v>0.0</v>
      </c>
      <c r="K34" s="112"/>
    </row>
    <row r="35" ht="13.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65">
        <v>0.0</v>
      </c>
      <c r="H35" s="65">
        <v>0.0</v>
      </c>
      <c r="I35" s="65">
        <v>0.0</v>
      </c>
      <c r="J35" s="65">
        <v>0.0</v>
      </c>
      <c r="K35" s="112"/>
    </row>
    <row r="36" ht="13.5" customHeight="1">
      <c r="A36" s="110">
        <v>30.0</v>
      </c>
      <c r="B36" s="65" t="s">
        <v>40</v>
      </c>
      <c r="C36" s="65">
        <v>0.0</v>
      </c>
      <c r="D36" s="65">
        <v>0.0</v>
      </c>
      <c r="E36" s="65">
        <v>0.0</v>
      </c>
      <c r="F36" s="65">
        <v>0.0</v>
      </c>
      <c r="G36" s="65">
        <v>0.0</v>
      </c>
      <c r="H36" s="65">
        <v>0.0</v>
      </c>
      <c r="I36" s="65">
        <v>0.0</v>
      </c>
      <c r="J36" s="65">
        <v>0.0</v>
      </c>
      <c r="K36" s="112"/>
    </row>
    <row r="37" ht="13.5" customHeight="1">
      <c r="A37" s="110">
        <v>31.0</v>
      </c>
      <c r="B37" s="65" t="s">
        <v>73</v>
      </c>
      <c r="C37" s="65">
        <v>0.0</v>
      </c>
      <c r="D37" s="65">
        <v>0.0</v>
      </c>
      <c r="E37" s="65">
        <v>0.0</v>
      </c>
      <c r="F37" s="65">
        <v>0.0</v>
      </c>
      <c r="G37" s="65">
        <v>0.0</v>
      </c>
      <c r="H37" s="65">
        <v>0.0</v>
      </c>
      <c r="I37" s="65">
        <v>0.0</v>
      </c>
      <c r="J37" s="65">
        <v>0.0</v>
      </c>
      <c r="K37" s="112"/>
    </row>
    <row r="38" ht="13.5" customHeight="1">
      <c r="A38" s="110">
        <v>32.0</v>
      </c>
      <c r="B38" s="65" t="s">
        <v>292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>
        <v>0.0</v>
      </c>
      <c r="J38" s="65">
        <v>0.0</v>
      </c>
      <c r="K38" s="112"/>
    </row>
    <row r="39" ht="13.5" customHeight="1">
      <c r="A39" s="110">
        <v>33.0</v>
      </c>
      <c r="B39" s="65" t="s">
        <v>42</v>
      </c>
      <c r="C39" s="65">
        <v>0.0</v>
      </c>
      <c r="D39" s="65">
        <v>0.0</v>
      </c>
      <c r="E39" s="65">
        <v>0.0</v>
      </c>
      <c r="F39" s="65">
        <v>0.0</v>
      </c>
      <c r="G39" s="65">
        <v>0.0</v>
      </c>
      <c r="H39" s="65">
        <v>0.0</v>
      </c>
      <c r="I39" s="65">
        <v>0.0</v>
      </c>
      <c r="J39" s="65">
        <v>0.0</v>
      </c>
      <c r="K39" s="112"/>
    </row>
    <row r="40" ht="13.5" customHeight="1">
      <c r="A40" s="110">
        <v>34.0</v>
      </c>
      <c r="B40" s="65" t="s">
        <v>43</v>
      </c>
      <c r="C40" s="65">
        <v>0.0</v>
      </c>
      <c r="D40" s="65">
        <v>0.0</v>
      </c>
      <c r="E40" s="65">
        <v>0.0</v>
      </c>
      <c r="F40" s="65">
        <v>0.0</v>
      </c>
      <c r="G40" s="65">
        <v>0.0</v>
      </c>
      <c r="H40" s="65">
        <v>0.0</v>
      </c>
      <c r="I40" s="65">
        <v>0.0</v>
      </c>
      <c r="J40" s="65">
        <v>0.0</v>
      </c>
      <c r="K40" s="112"/>
    </row>
    <row r="41" ht="13.5" customHeight="1">
      <c r="A41" s="100"/>
      <c r="B41" s="103" t="s">
        <v>183</v>
      </c>
      <c r="C41" s="103" t="str">
        <f t="shared" ref="C41:J41" si="2">SUM(C19:C40)</f>
        <v>2194</v>
      </c>
      <c r="D41" s="103" t="str">
        <f t="shared" si="2"/>
        <v>1031</v>
      </c>
      <c r="E41" s="103" t="str">
        <f t="shared" si="2"/>
        <v>4756</v>
      </c>
      <c r="F41" s="103" t="str">
        <f t="shared" si="2"/>
        <v>10348</v>
      </c>
      <c r="G41" s="103" t="str">
        <f t="shared" si="2"/>
        <v>9203</v>
      </c>
      <c r="H41" s="103" t="str">
        <f t="shared" si="2"/>
        <v>3189</v>
      </c>
      <c r="I41" s="103" t="str">
        <f t="shared" si="2"/>
        <v>14307</v>
      </c>
      <c r="J41" s="103" t="str">
        <f t="shared" si="2"/>
        <v>31762</v>
      </c>
      <c r="K41" s="112"/>
    </row>
    <row r="42" ht="13.5" customHeight="1">
      <c r="A42" s="100"/>
      <c r="B42" s="103" t="s">
        <v>45</v>
      </c>
      <c r="C42" s="125" t="str">
        <f t="shared" ref="C42:J42" si="3">C41+C18</f>
        <v>46496</v>
      </c>
      <c r="D42" s="125" t="str">
        <f t="shared" si="3"/>
        <v>11053</v>
      </c>
      <c r="E42" s="125" t="str">
        <f t="shared" si="3"/>
        <v>11385</v>
      </c>
      <c r="F42" s="125" t="str">
        <f t="shared" si="3"/>
        <v>21791</v>
      </c>
      <c r="G42" s="125" t="str">
        <f t="shared" si="3"/>
        <v>61963</v>
      </c>
      <c r="H42" s="125" t="str">
        <f t="shared" si="3"/>
        <v>14965</v>
      </c>
      <c r="I42" s="125" t="str">
        <f t="shared" si="3"/>
        <v>33009</v>
      </c>
      <c r="J42" s="125" t="str">
        <f t="shared" si="3"/>
        <v>62886</v>
      </c>
      <c r="K42" s="112"/>
    </row>
    <row r="43" ht="13.5" customHeight="1">
      <c r="A43" s="110">
        <v>35.0</v>
      </c>
      <c r="B43" s="65" t="s">
        <v>46</v>
      </c>
      <c r="C43" s="65">
        <v>2358.0</v>
      </c>
      <c r="D43" s="65">
        <v>139.28666199999998</v>
      </c>
      <c r="E43" s="65">
        <v>4606.0</v>
      </c>
      <c r="F43" s="65">
        <v>8039.361408000001</v>
      </c>
      <c r="G43" s="65">
        <v>6638.0</v>
      </c>
      <c r="H43" s="65">
        <v>973.2800000000002</v>
      </c>
      <c r="I43" s="65">
        <v>11877.0</v>
      </c>
      <c r="J43" s="65">
        <v>20065.57999999999</v>
      </c>
      <c r="K43" s="112"/>
    </row>
    <row r="44" ht="13.5" customHeight="1">
      <c r="A44" s="110">
        <v>36.0</v>
      </c>
      <c r="B44" s="65" t="s">
        <v>47</v>
      </c>
      <c r="C44" s="65">
        <v>8568.0</v>
      </c>
      <c r="D44" s="65">
        <v>329.5005786000001</v>
      </c>
      <c r="E44" s="65">
        <v>4971.0</v>
      </c>
      <c r="F44" s="65">
        <v>1397.6241455999998</v>
      </c>
      <c r="G44" s="65">
        <v>24460.0</v>
      </c>
      <c r="H44" s="65">
        <v>2403.790000000001</v>
      </c>
      <c r="I44" s="65">
        <v>12507.0</v>
      </c>
      <c r="J44" s="65">
        <v>62615.66999999999</v>
      </c>
      <c r="K44" s="112"/>
    </row>
    <row r="45" ht="13.5" customHeight="1">
      <c r="A45" s="100"/>
      <c r="B45" s="103" t="s">
        <v>48</v>
      </c>
      <c r="C45" s="103" t="str">
        <f t="shared" ref="C45:J45" si="4">SUM(C43:C44)</f>
        <v>10926</v>
      </c>
      <c r="D45" s="103" t="str">
        <f t="shared" si="4"/>
        <v>469</v>
      </c>
      <c r="E45" s="103" t="str">
        <f t="shared" si="4"/>
        <v>9577</v>
      </c>
      <c r="F45" s="103" t="str">
        <f t="shared" si="4"/>
        <v>9437</v>
      </c>
      <c r="G45" s="103" t="str">
        <f t="shared" si="4"/>
        <v>31098</v>
      </c>
      <c r="H45" s="103" t="str">
        <f t="shared" si="4"/>
        <v>3377</v>
      </c>
      <c r="I45" s="103" t="str">
        <f t="shared" si="4"/>
        <v>24384</v>
      </c>
      <c r="J45" s="103" t="str">
        <f t="shared" si="4"/>
        <v>82681</v>
      </c>
      <c r="K45" s="112"/>
    </row>
    <row r="46" ht="13.5" customHeight="1">
      <c r="A46" s="110">
        <v>37.0</v>
      </c>
      <c r="B46" s="65" t="s">
        <v>49</v>
      </c>
      <c r="C46" s="65">
        <v>28983.0</v>
      </c>
      <c r="D46" s="65">
        <v>4585.0</v>
      </c>
      <c r="E46" s="65">
        <v>12064.0</v>
      </c>
      <c r="F46" s="65">
        <v>3381.0</v>
      </c>
      <c r="G46" s="65">
        <v>225.0</v>
      </c>
      <c r="H46" s="65">
        <v>30.0</v>
      </c>
      <c r="I46" s="65">
        <v>105.0</v>
      </c>
      <c r="J46" s="65">
        <v>26.0</v>
      </c>
      <c r="K46" s="112"/>
    </row>
    <row r="47" ht="13.5" customHeight="1">
      <c r="A47" s="100"/>
      <c r="B47" s="103" t="s">
        <v>50</v>
      </c>
      <c r="C47" s="103" t="str">
        <f t="shared" ref="C47:J47" si="5">C46</f>
        <v>28983</v>
      </c>
      <c r="D47" s="103" t="str">
        <f t="shared" si="5"/>
        <v>4585</v>
      </c>
      <c r="E47" s="103" t="str">
        <f t="shared" si="5"/>
        <v>12064</v>
      </c>
      <c r="F47" s="103" t="str">
        <f t="shared" si="5"/>
        <v>3381</v>
      </c>
      <c r="G47" s="103" t="str">
        <f t="shared" si="5"/>
        <v>225</v>
      </c>
      <c r="H47" s="103" t="str">
        <f t="shared" si="5"/>
        <v>30</v>
      </c>
      <c r="I47" s="103" t="str">
        <f t="shared" si="5"/>
        <v>105</v>
      </c>
      <c r="J47" s="103" t="str">
        <f t="shared" si="5"/>
        <v>26</v>
      </c>
      <c r="K47" s="112"/>
    </row>
    <row r="48" ht="13.5" customHeight="1">
      <c r="A48" s="110">
        <v>38.0</v>
      </c>
      <c r="B48" s="65" t="s">
        <v>51</v>
      </c>
      <c r="C48" s="65">
        <v>0.0</v>
      </c>
      <c r="D48" s="65">
        <v>0.0</v>
      </c>
      <c r="E48" s="65">
        <v>0.0</v>
      </c>
      <c r="F48" s="65">
        <v>0.0</v>
      </c>
      <c r="G48" s="65">
        <v>0.0</v>
      </c>
      <c r="H48" s="65">
        <v>0.0</v>
      </c>
      <c r="I48" s="65">
        <v>0.0</v>
      </c>
      <c r="J48" s="65">
        <v>0.0</v>
      </c>
      <c r="K48" s="112"/>
    </row>
    <row r="49" ht="13.5" customHeight="1">
      <c r="A49" s="110">
        <v>39.0</v>
      </c>
      <c r="B49" s="65" t="s">
        <v>52</v>
      </c>
      <c r="C49" s="65">
        <v>0.0</v>
      </c>
      <c r="D49" s="65">
        <v>0.0</v>
      </c>
      <c r="E49" s="65">
        <v>0.0</v>
      </c>
      <c r="F49" s="65">
        <v>0.0</v>
      </c>
      <c r="G49" s="65">
        <v>0.0</v>
      </c>
      <c r="H49" s="65">
        <v>0.0</v>
      </c>
      <c r="I49" s="65">
        <v>0.0</v>
      </c>
      <c r="J49" s="65">
        <v>0.0</v>
      </c>
      <c r="K49" s="112"/>
    </row>
    <row r="50" ht="13.5" customHeight="1">
      <c r="A50" s="110">
        <v>40.0</v>
      </c>
      <c r="B50" s="65" t="s">
        <v>53</v>
      </c>
      <c r="C50" s="65">
        <v>0.0</v>
      </c>
      <c r="D50" s="65">
        <v>0.0</v>
      </c>
      <c r="E50" s="65">
        <v>0.0</v>
      </c>
      <c r="F50" s="65">
        <v>0.0</v>
      </c>
      <c r="G50" s="65">
        <v>0.0</v>
      </c>
      <c r="H50" s="65">
        <v>0.0</v>
      </c>
      <c r="I50" s="65">
        <v>0.0</v>
      </c>
      <c r="J50" s="65">
        <v>0.0</v>
      </c>
      <c r="K50" s="112"/>
    </row>
    <row r="51" ht="13.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65">
        <v>0.0</v>
      </c>
      <c r="H51" s="65">
        <v>0.0</v>
      </c>
      <c r="I51" s="65">
        <v>0.0</v>
      </c>
      <c r="J51" s="65">
        <v>0.0</v>
      </c>
      <c r="K51" s="112"/>
    </row>
    <row r="52" ht="13.5" customHeight="1">
      <c r="A52" s="110">
        <v>42.0</v>
      </c>
      <c r="B52" s="65" t="s">
        <v>55</v>
      </c>
      <c r="C52" s="65">
        <v>0.0</v>
      </c>
      <c r="D52" s="65">
        <v>0.0</v>
      </c>
      <c r="E52" s="65">
        <v>0.0</v>
      </c>
      <c r="F52" s="65">
        <v>0.0</v>
      </c>
      <c r="G52" s="65">
        <v>0.0</v>
      </c>
      <c r="H52" s="65">
        <v>0.0</v>
      </c>
      <c r="I52" s="65">
        <v>0.0</v>
      </c>
      <c r="J52" s="65">
        <v>0.0</v>
      </c>
      <c r="K52" s="112"/>
    </row>
    <row r="53" ht="13.5" customHeight="1">
      <c r="A53" s="110">
        <v>43.0</v>
      </c>
      <c r="B53" s="65" t="s">
        <v>56</v>
      </c>
      <c r="C53" s="65">
        <v>0.0</v>
      </c>
      <c r="D53" s="65">
        <v>0.0</v>
      </c>
      <c r="E53" s="65">
        <v>0.0</v>
      </c>
      <c r="F53" s="65">
        <v>0.0</v>
      </c>
      <c r="G53" s="65">
        <v>0.0</v>
      </c>
      <c r="H53" s="65">
        <v>0.0</v>
      </c>
      <c r="I53" s="65">
        <v>0.0</v>
      </c>
      <c r="J53" s="65">
        <v>0.0</v>
      </c>
      <c r="K53" s="112"/>
    </row>
    <row r="54" ht="13.5" customHeight="1">
      <c r="A54" s="110">
        <v>44.0</v>
      </c>
      <c r="B54" s="65" t="s">
        <v>57</v>
      </c>
      <c r="C54" s="65">
        <v>0.0</v>
      </c>
      <c r="D54" s="65">
        <v>0.0</v>
      </c>
      <c r="E54" s="65">
        <v>0.0</v>
      </c>
      <c r="F54" s="65">
        <v>0.0</v>
      </c>
      <c r="G54" s="65">
        <v>0.0</v>
      </c>
      <c r="H54" s="65">
        <v>0.0</v>
      </c>
      <c r="I54" s="65">
        <v>0.0</v>
      </c>
      <c r="J54" s="65">
        <v>0.0</v>
      </c>
      <c r="K54" s="112"/>
    </row>
    <row r="55" ht="13.5" customHeight="1">
      <c r="A55" s="110">
        <v>45.0</v>
      </c>
      <c r="B55" s="65" t="s">
        <v>58</v>
      </c>
      <c r="C55" s="65">
        <v>0.0</v>
      </c>
      <c r="D55" s="65">
        <v>0.0</v>
      </c>
      <c r="E55" s="65">
        <v>0.0</v>
      </c>
      <c r="F55" s="65">
        <v>0.0</v>
      </c>
      <c r="G55" s="65">
        <v>0.0</v>
      </c>
      <c r="H55" s="65">
        <v>0.0</v>
      </c>
      <c r="I55" s="65">
        <v>0.0</v>
      </c>
      <c r="J55" s="65">
        <v>0.0</v>
      </c>
      <c r="K55" s="112"/>
    </row>
    <row r="56" ht="12.75" customHeight="1">
      <c r="A56" s="100"/>
      <c r="B56" s="103" t="s">
        <v>59</v>
      </c>
      <c r="C56" s="103" t="str">
        <f t="shared" ref="C56:J56" si="6">SUM(C48:C55)</f>
        <v>0</v>
      </c>
      <c r="D56" s="103" t="str">
        <f t="shared" si="6"/>
        <v>0</v>
      </c>
      <c r="E56" s="103" t="str">
        <f t="shared" si="6"/>
        <v>0</v>
      </c>
      <c r="F56" s="103" t="str">
        <f t="shared" si="6"/>
        <v>0</v>
      </c>
      <c r="G56" s="103" t="str">
        <f t="shared" si="6"/>
        <v>0</v>
      </c>
      <c r="H56" s="103" t="str">
        <f t="shared" si="6"/>
        <v>0</v>
      </c>
      <c r="I56" s="103" t="str">
        <f t="shared" si="6"/>
        <v>0</v>
      </c>
      <c r="J56" s="103" t="str">
        <f t="shared" si="6"/>
        <v>0</v>
      </c>
      <c r="K56" s="112"/>
    </row>
    <row r="57" ht="13.5" customHeight="1">
      <c r="A57" s="63"/>
      <c r="B57" s="125" t="s">
        <v>8</v>
      </c>
      <c r="C57" s="103" t="str">
        <f t="shared" ref="C57:J57" si="7">C56+C47+C45+C42</f>
        <v>86405</v>
      </c>
      <c r="D57" s="103" t="str">
        <f t="shared" si="7"/>
        <v>16107</v>
      </c>
      <c r="E57" s="103" t="str">
        <f t="shared" si="7"/>
        <v>33026</v>
      </c>
      <c r="F57" s="103" t="str">
        <f t="shared" si="7"/>
        <v>34609</v>
      </c>
      <c r="G57" s="103" t="str">
        <f t="shared" si="7"/>
        <v>93286</v>
      </c>
      <c r="H57" s="103" t="str">
        <f t="shared" si="7"/>
        <v>18372</v>
      </c>
      <c r="I57" s="103" t="str">
        <f t="shared" si="7"/>
        <v>57498</v>
      </c>
      <c r="J57" s="103" t="str">
        <f t="shared" si="7"/>
        <v>145593</v>
      </c>
      <c r="K57" s="112"/>
    </row>
    <row r="58" ht="15.0" customHeight="1">
      <c r="A58" s="265"/>
      <c r="B58" s="256"/>
      <c r="C58" s="266"/>
      <c r="D58" s="266"/>
      <c r="E58" s="266"/>
      <c r="F58" s="266" t="s">
        <v>62</v>
      </c>
      <c r="G58" s="267"/>
      <c r="H58" s="266"/>
      <c r="I58" s="267"/>
      <c r="J58" s="266"/>
      <c r="K58" s="112"/>
    </row>
    <row r="59" ht="15.75" customHeight="1">
      <c r="A59" s="265"/>
      <c r="B59" s="256"/>
      <c r="C59" s="219"/>
      <c r="D59" s="219"/>
      <c r="E59" s="219"/>
      <c r="F59" s="219"/>
      <c r="G59" s="256"/>
      <c r="H59" s="219"/>
      <c r="I59" s="256"/>
      <c r="J59" s="219"/>
      <c r="K59" s="112"/>
    </row>
    <row r="60" ht="15.0" customHeight="1">
      <c r="A60" s="265"/>
      <c r="B60" s="256"/>
      <c r="C60" s="219"/>
      <c r="D60" s="219"/>
      <c r="E60" s="219"/>
      <c r="F60" s="219"/>
      <c r="G60" s="256"/>
      <c r="H60" s="219"/>
      <c r="I60" s="219"/>
      <c r="J60" s="219"/>
      <c r="K60" s="112"/>
    </row>
    <row r="61" ht="15.75" customHeight="1">
      <c r="A61" s="265"/>
      <c r="B61" s="256"/>
      <c r="C61" s="219"/>
      <c r="D61" s="219"/>
      <c r="E61" s="219"/>
      <c r="F61" s="219"/>
      <c r="G61" s="256"/>
      <c r="H61" s="219"/>
      <c r="I61" s="256"/>
      <c r="J61" s="219"/>
      <c r="K61" s="112"/>
    </row>
    <row r="62" ht="15.75" customHeight="1">
      <c r="A62" s="265"/>
      <c r="B62" s="256"/>
      <c r="C62" s="219"/>
      <c r="D62" s="219"/>
      <c r="E62" s="219"/>
      <c r="F62" s="219"/>
      <c r="G62" s="256"/>
      <c r="H62" s="219"/>
      <c r="I62" s="256"/>
      <c r="J62" s="219"/>
      <c r="K62" s="112"/>
    </row>
    <row r="63" ht="15.75" customHeight="1">
      <c r="A63" s="265"/>
      <c r="B63" s="256"/>
      <c r="C63" s="219"/>
      <c r="D63" s="219"/>
      <c r="E63" s="219"/>
      <c r="F63" s="219"/>
      <c r="G63" s="256"/>
      <c r="H63" s="219"/>
      <c r="I63" s="256"/>
      <c r="J63" s="219"/>
      <c r="K63" s="112"/>
    </row>
    <row r="64" ht="15.75" customHeight="1">
      <c r="A64" s="265"/>
      <c r="B64" s="256"/>
      <c r="C64" s="219"/>
      <c r="D64" s="219"/>
      <c r="E64" s="219"/>
      <c r="F64" s="219"/>
      <c r="G64" s="256"/>
      <c r="H64" s="219"/>
      <c r="I64" s="256"/>
      <c r="J64" s="219"/>
      <c r="K64" s="112"/>
    </row>
    <row r="65" ht="15.75" customHeight="1">
      <c r="A65" s="265"/>
      <c r="B65" s="256"/>
      <c r="C65" s="219"/>
      <c r="D65" s="219"/>
      <c r="E65" s="219"/>
      <c r="F65" s="219"/>
      <c r="G65" s="256"/>
      <c r="H65" s="219"/>
      <c r="I65" s="256"/>
      <c r="J65" s="219"/>
      <c r="K65" s="112"/>
    </row>
    <row r="66" ht="15.75" customHeight="1">
      <c r="A66" s="265"/>
      <c r="B66" s="256"/>
      <c r="C66" s="219"/>
      <c r="D66" s="219"/>
      <c r="E66" s="219"/>
      <c r="F66" s="219"/>
      <c r="G66" s="256"/>
      <c r="H66" s="219"/>
      <c r="I66" s="256"/>
      <c r="J66" s="219"/>
      <c r="K66" s="112"/>
    </row>
    <row r="67" ht="15.75" customHeight="1">
      <c r="A67" s="265"/>
      <c r="B67" s="256"/>
      <c r="C67" s="219"/>
      <c r="D67" s="219"/>
      <c r="E67" s="219"/>
      <c r="F67" s="219"/>
      <c r="G67" s="256"/>
      <c r="H67" s="219"/>
      <c r="I67" s="256"/>
      <c r="J67" s="219"/>
      <c r="K67" s="112"/>
    </row>
    <row r="68" ht="15.75" customHeight="1">
      <c r="A68" s="265"/>
      <c r="B68" s="256"/>
      <c r="C68" s="219"/>
      <c r="D68" s="219"/>
      <c r="E68" s="219"/>
      <c r="F68" s="219"/>
      <c r="G68" s="256"/>
      <c r="H68" s="219"/>
      <c r="I68" s="256"/>
      <c r="J68" s="219"/>
      <c r="K68" s="112"/>
    </row>
    <row r="69" ht="15.75" customHeight="1">
      <c r="A69" s="265"/>
      <c r="B69" s="256"/>
      <c r="C69" s="219"/>
      <c r="D69" s="219"/>
      <c r="E69" s="219"/>
      <c r="F69" s="219"/>
      <c r="G69" s="256"/>
      <c r="H69" s="219"/>
      <c r="I69" s="256"/>
      <c r="J69" s="219"/>
      <c r="K69" s="112"/>
    </row>
    <row r="70" ht="15.75" customHeight="1">
      <c r="A70" s="265"/>
      <c r="B70" s="256"/>
      <c r="C70" s="219"/>
      <c r="D70" s="219"/>
      <c r="E70" s="219"/>
      <c r="F70" s="219"/>
      <c r="G70" s="256"/>
      <c r="H70" s="219"/>
      <c r="I70" s="256"/>
      <c r="J70" s="219"/>
      <c r="K70" s="112"/>
    </row>
    <row r="71" ht="15.75" customHeight="1">
      <c r="A71" s="265"/>
      <c r="B71" s="256"/>
      <c r="C71" s="219"/>
      <c r="D71" s="219"/>
      <c r="E71" s="219"/>
      <c r="F71" s="219"/>
      <c r="G71" s="256"/>
      <c r="H71" s="219"/>
      <c r="I71" s="256"/>
      <c r="J71" s="219"/>
      <c r="K71" s="112"/>
    </row>
    <row r="72" ht="15.75" customHeight="1">
      <c r="A72" s="265"/>
      <c r="B72" s="256"/>
      <c r="C72" s="219"/>
      <c r="D72" s="219"/>
      <c r="E72" s="219"/>
      <c r="F72" s="219"/>
      <c r="G72" s="256"/>
      <c r="H72" s="219"/>
      <c r="I72" s="256"/>
      <c r="J72" s="219"/>
      <c r="K72" s="112"/>
    </row>
    <row r="73" ht="15.75" customHeight="1">
      <c r="A73" s="265"/>
      <c r="B73" s="256"/>
      <c r="C73" s="219"/>
      <c r="D73" s="219"/>
      <c r="E73" s="219"/>
      <c r="F73" s="219"/>
      <c r="G73" s="256"/>
      <c r="H73" s="219"/>
      <c r="I73" s="256"/>
      <c r="J73" s="219"/>
      <c r="K73" s="112"/>
    </row>
    <row r="74" ht="15.75" customHeight="1">
      <c r="A74" s="265"/>
      <c r="B74" s="256"/>
      <c r="C74" s="219"/>
      <c r="D74" s="219"/>
      <c r="E74" s="219"/>
      <c r="F74" s="219"/>
      <c r="G74" s="256"/>
      <c r="H74" s="219"/>
      <c r="I74" s="256"/>
      <c r="J74" s="219"/>
      <c r="K74" s="112"/>
    </row>
    <row r="75" ht="15.75" customHeight="1">
      <c r="A75" s="265"/>
      <c r="B75" s="256"/>
      <c r="C75" s="219"/>
      <c r="D75" s="219"/>
      <c r="E75" s="219"/>
      <c r="F75" s="219"/>
      <c r="G75" s="256"/>
      <c r="H75" s="219"/>
      <c r="I75" s="256"/>
      <c r="J75" s="219"/>
      <c r="K75" s="112"/>
    </row>
    <row r="76" ht="15.75" customHeight="1">
      <c r="A76" s="265"/>
      <c r="B76" s="256"/>
      <c r="C76" s="219"/>
      <c r="D76" s="219"/>
      <c r="E76" s="219"/>
      <c r="F76" s="219"/>
      <c r="G76" s="256"/>
      <c r="H76" s="219"/>
      <c r="I76" s="256"/>
      <c r="J76" s="219"/>
      <c r="K76" s="112"/>
    </row>
    <row r="77" ht="15.75" customHeight="1">
      <c r="A77" s="265"/>
      <c r="B77" s="256"/>
      <c r="C77" s="219"/>
      <c r="D77" s="219"/>
      <c r="E77" s="219"/>
      <c r="F77" s="219"/>
      <c r="G77" s="256"/>
      <c r="H77" s="219"/>
      <c r="I77" s="256"/>
      <c r="J77" s="219"/>
      <c r="K77" s="112"/>
    </row>
    <row r="78" ht="15.75" customHeight="1">
      <c r="A78" s="265"/>
      <c r="B78" s="256"/>
      <c r="C78" s="219"/>
      <c r="D78" s="219"/>
      <c r="E78" s="219"/>
      <c r="F78" s="219"/>
      <c r="G78" s="256"/>
      <c r="H78" s="219"/>
      <c r="I78" s="256"/>
      <c r="J78" s="219"/>
      <c r="K78" s="112"/>
    </row>
    <row r="79" ht="15.75" customHeight="1">
      <c r="A79" s="265"/>
      <c r="B79" s="256"/>
      <c r="C79" s="219"/>
      <c r="D79" s="219"/>
      <c r="E79" s="219"/>
      <c r="F79" s="219"/>
      <c r="G79" s="256"/>
      <c r="H79" s="219"/>
      <c r="I79" s="256"/>
      <c r="J79" s="219"/>
      <c r="K79" s="112"/>
    </row>
    <row r="80" ht="15.75" customHeight="1">
      <c r="A80" s="265"/>
      <c r="B80" s="256"/>
      <c r="C80" s="219"/>
      <c r="D80" s="219"/>
      <c r="E80" s="219"/>
      <c r="F80" s="219"/>
      <c r="G80" s="256"/>
      <c r="H80" s="219"/>
      <c r="I80" s="256"/>
      <c r="J80" s="219"/>
      <c r="K80" s="112"/>
    </row>
    <row r="81" ht="15.75" customHeight="1">
      <c r="A81" s="265"/>
      <c r="B81" s="256"/>
      <c r="C81" s="219"/>
      <c r="D81" s="219"/>
      <c r="E81" s="219"/>
      <c r="F81" s="219"/>
      <c r="G81" s="256"/>
      <c r="H81" s="219"/>
      <c r="I81" s="256"/>
      <c r="J81" s="219"/>
      <c r="K81" s="112"/>
    </row>
    <row r="82" ht="15.75" customHeight="1">
      <c r="A82" s="265"/>
      <c r="B82" s="256"/>
      <c r="C82" s="219"/>
      <c r="D82" s="219"/>
      <c r="E82" s="219"/>
      <c r="F82" s="219"/>
      <c r="G82" s="256"/>
      <c r="H82" s="219"/>
      <c r="I82" s="256"/>
      <c r="J82" s="219"/>
      <c r="K82" s="112"/>
    </row>
    <row r="83" ht="15.75" customHeight="1">
      <c r="A83" s="265"/>
      <c r="B83" s="256"/>
      <c r="C83" s="219"/>
      <c r="D83" s="219"/>
      <c r="E83" s="219"/>
      <c r="F83" s="219"/>
      <c r="G83" s="256"/>
      <c r="H83" s="219"/>
      <c r="I83" s="256"/>
      <c r="J83" s="219"/>
      <c r="K83" s="112"/>
    </row>
    <row r="84" ht="15.75" customHeight="1">
      <c r="A84" s="265"/>
      <c r="B84" s="256"/>
      <c r="C84" s="219"/>
      <c r="D84" s="219"/>
      <c r="E84" s="219"/>
      <c r="F84" s="219"/>
      <c r="G84" s="256"/>
      <c r="H84" s="219"/>
      <c r="I84" s="256"/>
      <c r="J84" s="219"/>
      <c r="K84" s="112"/>
    </row>
    <row r="85" ht="15.75" customHeight="1">
      <c r="A85" s="265"/>
      <c r="B85" s="256"/>
      <c r="C85" s="219"/>
      <c r="D85" s="219"/>
      <c r="E85" s="219"/>
      <c r="F85" s="219"/>
      <c r="G85" s="256"/>
      <c r="H85" s="219"/>
      <c r="I85" s="256"/>
      <c r="J85" s="219"/>
      <c r="K85" s="112"/>
    </row>
    <row r="86" ht="15.75" customHeight="1">
      <c r="A86" s="265"/>
      <c r="B86" s="256"/>
      <c r="C86" s="219"/>
      <c r="D86" s="219"/>
      <c r="E86" s="219"/>
      <c r="F86" s="219"/>
      <c r="G86" s="256"/>
      <c r="H86" s="219"/>
      <c r="I86" s="256"/>
      <c r="J86" s="219"/>
      <c r="K86" s="112"/>
    </row>
    <row r="87" ht="15.75" customHeight="1">
      <c r="A87" s="265"/>
      <c r="B87" s="256"/>
      <c r="C87" s="219"/>
      <c r="D87" s="219"/>
      <c r="E87" s="219"/>
      <c r="F87" s="219"/>
      <c r="G87" s="256"/>
      <c r="H87" s="219"/>
      <c r="I87" s="256"/>
      <c r="J87" s="219"/>
      <c r="K87" s="112"/>
    </row>
    <row r="88" ht="15.75" customHeight="1">
      <c r="A88" s="265"/>
      <c r="B88" s="256"/>
      <c r="C88" s="219"/>
      <c r="D88" s="219"/>
      <c r="E88" s="219"/>
      <c r="F88" s="219"/>
      <c r="G88" s="256"/>
      <c r="H88" s="219"/>
      <c r="I88" s="256"/>
      <c r="J88" s="219"/>
      <c r="K88" s="112"/>
    </row>
    <row r="89" ht="15.75" customHeight="1">
      <c r="A89" s="265"/>
      <c r="B89" s="256"/>
      <c r="C89" s="219"/>
      <c r="D89" s="219"/>
      <c r="E89" s="219"/>
      <c r="F89" s="219"/>
      <c r="G89" s="256"/>
      <c r="H89" s="219"/>
      <c r="I89" s="256"/>
      <c r="J89" s="219"/>
      <c r="K89" s="112"/>
    </row>
    <row r="90" ht="15.75" customHeight="1">
      <c r="A90" s="265"/>
      <c r="B90" s="256"/>
      <c r="C90" s="219"/>
      <c r="D90" s="219"/>
      <c r="E90" s="219"/>
      <c r="F90" s="219"/>
      <c r="G90" s="256"/>
      <c r="H90" s="219"/>
      <c r="I90" s="256"/>
      <c r="J90" s="219"/>
      <c r="K90" s="112"/>
    </row>
    <row r="91" ht="15.75" customHeight="1">
      <c r="A91" s="265"/>
      <c r="B91" s="256"/>
      <c r="C91" s="219"/>
      <c r="D91" s="219"/>
      <c r="E91" s="219"/>
      <c r="F91" s="219"/>
      <c r="G91" s="256"/>
      <c r="H91" s="219"/>
      <c r="I91" s="256"/>
      <c r="J91" s="219"/>
      <c r="K91" s="112"/>
    </row>
    <row r="92" ht="15.75" customHeight="1">
      <c r="A92" s="265"/>
      <c r="B92" s="256"/>
      <c r="C92" s="219"/>
      <c r="D92" s="219"/>
      <c r="E92" s="219"/>
      <c r="F92" s="219"/>
      <c r="G92" s="256"/>
      <c r="H92" s="219"/>
      <c r="I92" s="256"/>
      <c r="J92" s="219"/>
      <c r="K92" s="112"/>
    </row>
    <row r="93" ht="15.75" customHeight="1">
      <c r="A93" s="265"/>
      <c r="B93" s="256"/>
      <c r="C93" s="219"/>
      <c r="D93" s="219"/>
      <c r="E93" s="219"/>
      <c r="F93" s="219"/>
      <c r="G93" s="256"/>
      <c r="H93" s="219"/>
      <c r="I93" s="256"/>
      <c r="J93" s="219"/>
      <c r="K93" s="112"/>
    </row>
    <row r="94" ht="15.75" customHeight="1">
      <c r="A94" s="265"/>
      <c r="B94" s="256"/>
      <c r="C94" s="219"/>
      <c r="D94" s="219"/>
      <c r="E94" s="219"/>
      <c r="F94" s="219"/>
      <c r="G94" s="256"/>
      <c r="H94" s="219"/>
      <c r="I94" s="256"/>
      <c r="J94" s="219"/>
      <c r="K94" s="112"/>
    </row>
    <row r="95" ht="15.75" customHeight="1">
      <c r="A95" s="265"/>
      <c r="B95" s="256"/>
      <c r="C95" s="219"/>
      <c r="D95" s="219"/>
      <c r="E95" s="219"/>
      <c r="F95" s="219"/>
      <c r="G95" s="256"/>
      <c r="H95" s="219"/>
      <c r="I95" s="256"/>
      <c r="J95" s="219"/>
      <c r="K95" s="112"/>
    </row>
    <row r="96" ht="15.75" customHeight="1">
      <c r="A96" s="265"/>
      <c r="B96" s="256"/>
      <c r="C96" s="219"/>
      <c r="D96" s="219"/>
      <c r="E96" s="219"/>
      <c r="F96" s="219"/>
      <c r="G96" s="256"/>
      <c r="H96" s="219"/>
      <c r="I96" s="256"/>
      <c r="J96" s="219"/>
      <c r="K96" s="112"/>
    </row>
    <row r="97" ht="15.75" customHeight="1">
      <c r="A97" s="265"/>
      <c r="B97" s="256"/>
      <c r="C97" s="219"/>
      <c r="D97" s="219"/>
      <c r="E97" s="219"/>
      <c r="F97" s="219"/>
      <c r="G97" s="256"/>
      <c r="H97" s="219"/>
      <c r="I97" s="256"/>
      <c r="J97" s="219"/>
      <c r="K97" s="112"/>
    </row>
    <row r="98" ht="15.75" customHeight="1">
      <c r="A98" s="265"/>
      <c r="B98" s="256"/>
      <c r="C98" s="219"/>
      <c r="D98" s="219"/>
      <c r="E98" s="219"/>
      <c r="F98" s="219"/>
      <c r="G98" s="256"/>
      <c r="H98" s="219"/>
      <c r="I98" s="256"/>
      <c r="J98" s="219"/>
      <c r="K98" s="112"/>
    </row>
    <row r="99" ht="15.75" customHeight="1">
      <c r="A99" s="265"/>
      <c r="B99" s="256"/>
      <c r="C99" s="219"/>
      <c r="D99" s="219"/>
      <c r="E99" s="219"/>
      <c r="F99" s="219"/>
      <c r="G99" s="256"/>
      <c r="H99" s="219"/>
      <c r="I99" s="256"/>
      <c r="J99" s="219"/>
      <c r="K99" s="112"/>
    </row>
    <row r="100" ht="15.75" customHeight="1">
      <c r="A100" s="265"/>
      <c r="B100" s="256"/>
      <c r="C100" s="219"/>
      <c r="D100" s="219"/>
      <c r="E100" s="219"/>
      <c r="F100" s="219"/>
      <c r="G100" s="256"/>
      <c r="H100" s="219"/>
      <c r="I100" s="256"/>
      <c r="J100" s="219"/>
      <c r="K100" s="112"/>
    </row>
  </sheetData>
  <mergeCells count="10">
    <mergeCell ref="E4:F4"/>
    <mergeCell ref="C4:D4"/>
    <mergeCell ref="C3:F3"/>
    <mergeCell ref="G3:J3"/>
    <mergeCell ref="G4:H4"/>
    <mergeCell ref="A1:J1"/>
    <mergeCell ref="I2:J2"/>
    <mergeCell ref="A3:A4"/>
    <mergeCell ref="B3:B4"/>
    <mergeCell ref="I4:J4"/>
  </mergeCells>
  <printOptions/>
  <pageMargins bottom="0.5118110236220472" footer="0.0" header="0.0" left="0.9448818897637796" right="0.4330708661417323" top="0.5118110236220472"/>
  <pageSetup paperSize="9" scale="90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5.57"/>
    <col customWidth="1" min="2" max="2" width="25.43"/>
    <col customWidth="1" min="3" max="3" width="10.57"/>
    <col customWidth="1" min="4" max="4" width="9.14"/>
    <col customWidth="1" min="5" max="5" width="10.14"/>
    <col customWidth="1" min="6" max="6" width="9.14"/>
    <col customWidth="1" min="7" max="7" width="9.86"/>
    <col customWidth="1" min="8" max="8" width="9.14"/>
    <col customWidth="1" min="9" max="9" width="9.86"/>
    <col customWidth="1" min="10" max="10" width="13.0"/>
    <col customWidth="1" min="11" max="11" width="9.14"/>
  </cols>
  <sheetData>
    <row r="1" ht="13.5" customHeight="1">
      <c r="A1" s="268" t="s">
        <v>293</v>
      </c>
      <c r="B1" s="32"/>
      <c r="C1" s="32"/>
      <c r="D1" s="32"/>
      <c r="E1" s="32"/>
      <c r="F1" s="32"/>
      <c r="G1" s="32"/>
      <c r="H1" s="32"/>
      <c r="I1" s="32"/>
      <c r="J1" s="33"/>
      <c r="K1" s="269"/>
    </row>
    <row r="2" ht="13.5" customHeight="1">
      <c r="A2" s="270"/>
      <c r="B2" s="271" t="s">
        <v>294</v>
      </c>
      <c r="C2" s="268" t="s">
        <v>295</v>
      </c>
      <c r="D2" s="32"/>
      <c r="E2" s="32"/>
      <c r="F2" s="33"/>
      <c r="G2" s="268" t="s">
        <v>296</v>
      </c>
      <c r="H2" s="32"/>
      <c r="I2" s="33"/>
      <c r="J2" s="272" t="s">
        <v>297</v>
      </c>
      <c r="K2" s="269"/>
    </row>
    <row r="3" ht="34.5" customHeight="1">
      <c r="A3" s="273" t="s">
        <v>298</v>
      </c>
      <c r="B3" s="274" t="s">
        <v>299</v>
      </c>
      <c r="C3" s="275" t="s">
        <v>300</v>
      </c>
      <c r="D3" s="33"/>
      <c r="E3" s="275" t="s">
        <v>301</v>
      </c>
      <c r="F3" s="33"/>
      <c r="G3" s="275" t="s">
        <v>300</v>
      </c>
      <c r="H3" s="33"/>
      <c r="I3" s="275" t="s">
        <v>301</v>
      </c>
      <c r="J3" s="33"/>
      <c r="K3" s="269"/>
    </row>
    <row r="4" ht="21.75" customHeight="1">
      <c r="A4" s="276"/>
      <c r="B4" s="277"/>
      <c r="C4" s="276" t="s">
        <v>302</v>
      </c>
      <c r="D4" s="278" t="s">
        <v>159</v>
      </c>
      <c r="E4" s="276" t="s">
        <v>302</v>
      </c>
      <c r="F4" s="278" t="s">
        <v>159</v>
      </c>
      <c r="G4" s="276" t="s">
        <v>302</v>
      </c>
      <c r="H4" s="278" t="s">
        <v>159</v>
      </c>
      <c r="I4" s="276" t="s">
        <v>302</v>
      </c>
      <c r="J4" s="278" t="s">
        <v>159</v>
      </c>
      <c r="K4" s="269"/>
    </row>
    <row r="5" ht="13.5" customHeight="1">
      <c r="A5" s="279">
        <v>1.0</v>
      </c>
      <c r="B5" s="280" t="s">
        <v>303</v>
      </c>
      <c r="C5" s="280">
        <v>5727.0</v>
      </c>
      <c r="D5" s="281">
        <v>94.81</v>
      </c>
      <c r="E5" s="280">
        <v>2617.0</v>
      </c>
      <c r="F5" s="281">
        <v>19.9</v>
      </c>
      <c r="G5" s="280">
        <v>10088.0</v>
      </c>
      <c r="H5" s="281">
        <v>116.24</v>
      </c>
      <c r="I5" s="280">
        <v>4563.0</v>
      </c>
      <c r="J5" s="281">
        <v>27.68</v>
      </c>
      <c r="K5" s="269"/>
    </row>
    <row r="6" ht="13.5" customHeight="1">
      <c r="A6" s="279">
        <v>2.0</v>
      </c>
      <c r="B6" s="280" t="s">
        <v>304</v>
      </c>
      <c r="C6" s="280">
        <v>0.0</v>
      </c>
      <c r="D6" s="281">
        <v>0.0</v>
      </c>
      <c r="E6" s="280">
        <v>0.0</v>
      </c>
      <c r="F6" s="281">
        <v>0.0</v>
      </c>
      <c r="G6" s="280">
        <v>0.0</v>
      </c>
      <c r="H6" s="281">
        <v>0.0</v>
      </c>
      <c r="I6" s="280">
        <v>0.0</v>
      </c>
      <c r="J6" s="281">
        <v>0.0</v>
      </c>
      <c r="K6" s="269"/>
    </row>
    <row r="7" ht="13.5" customHeight="1">
      <c r="A7" s="279">
        <v>3.0</v>
      </c>
      <c r="B7" s="280" t="s">
        <v>10</v>
      </c>
      <c r="C7" s="280">
        <v>2758.0</v>
      </c>
      <c r="D7" s="281">
        <v>30.78</v>
      </c>
      <c r="E7" s="280">
        <v>0.0</v>
      </c>
      <c r="F7" s="281">
        <v>0.0</v>
      </c>
      <c r="G7" s="280">
        <v>0.0</v>
      </c>
      <c r="H7" s="281">
        <v>0.0</v>
      </c>
      <c r="I7" s="280">
        <v>0.0</v>
      </c>
      <c r="J7" s="281">
        <v>0.0</v>
      </c>
      <c r="K7" s="269"/>
    </row>
    <row r="8" ht="13.5" customHeight="1">
      <c r="A8" s="279">
        <v>4.0</v>
      </c>
      <c r="B8" s="280" t="s">
        <v>11</v>
      </c>
      <c r="C8" s="280">
        <v>2931.0</v>
      </c>
      <c r="D8" s="281">
        <v>58.68</v>
      </c>
      <c r="E8" s="280">
        <v>2931.0</v>
      </c>
      <c r="F8" s="281">
        <v>41.07</v>
      </c>
      <c r="G8" s="280">
        <v>2602.0</v>
      </c>
      <c r="H8" s="281">
        <v>42.44</v>
      </c>
      <c r="I8" s="280">
        <v>2602.0</v>
      </c>
      <c r="J8" s="281">
        <v>29.7</v>
      </c>
      <c r="K8" s="269"/>
    </row>
    <row r="9" ht="13.5" customHeight="1">
      <c r="A9" s="279">
        <v>5.0</v>
      </c>
      <c r="B9" s="280" t="s">
        <v>12</v>
      </c>
      <c r="C9" s="280">
        <v>68.0</v>
      </c>
      <c r="D9" s="281">
        <v>1.13</v>
      </c>
      <c r="E9" s="280">
        <v>0.0</v>
      </c>
      <c r="F9" s="281">
        <v>0.0</v>
      </c>
      <c r="G9" s="280">
        <v>0.0</v>
      </c>
      <c r="H9" s="281">
        <v>0.0</v>
      </c>
      <c r="I9" s="280">
        <v>0.0</v>
      </c>
      <c r="J9" s="281">
        <v>0.0</v>
      </c>
      <c r="K9" s="269"/>
    </row>
    <row r="10" ht="13.5" customHeight="1">
      <c r="A10" s="279">
        <v>6.0</v>
      </c>
      <c r="B10" s="280" t="s">
        <v>13</v>
      </c>
      <c r="C10" s="280">
        <v>1509.0</v>
      </c>
      <c r="D10" s="281">
        <v>71.54</v>
      </c>
      <c r="E10" s="280">
        <v>767.0</v>
      </c>
      <c r="F10" s="281">
        <v>38.68</v>
      </c>
      <c r="G10" s="280">
        <v>6185.0</v>
      </c>
      <c r="H10" s="281">
        <v>228.82</v>
      </c>
      <c r="I10" s="280">
        <v>3278.0</v>
      </c>
      <c r="J10" s="281">
        <v>116.98</v>
      </c>
      <c r="K10" s="269"/>
    </row>
    <row r="11" ht="13.5" customHeight="1">
      <c r="A11" s="279">
        <v>7.0</v>
      </c>
      <c r="B11" s="280" t="s">
        <v>305</v>
      </c>
      <c r="C11" s="280">
        <v>25.0</v>
      </c>
      <c r="D11" s="281">
        <v>0.13</v>
      </c>
      <c r="E11" s="280">
        <v>0.0</v>
      </c>
      <c r="F11" s="281">
        <v>0.0</v>
      </c>
      <c r="G11" s="280">
        <v>0.0</v>
      </c>
      <c r="H11" s="281">
        <v>0.0</v>
      </c>
      <c r="I11" s="280">
        <v>0.0</v>
      </c>
      <c r="J11" s="281">
        <v>0.0</v>
      </c>
      <c r="K11" s="269"/>
    </row>
    <row r="12" ht="13.5" customHeight="1">
      <c r="A12" s="279">
        <v>8.0</v>
      </c>
      <c r="B12" s="280" t="s">
        <v>14</v>
      </c>
      <c r="C12" s="280">
        <v>5501.0</v>
      </c>
      <c r="D12" s="281">
        <v>128.26</v>
      </c>
      <c r="E12" s="280">
        <v>2872.0</v>
      </c>
      <c r="F12" s="281">
        <v>43.65</v>
      </c>
      <c r="G12" s="280">
        <v>2974.0</v>
      </c>
      <c r="H12" s="281">
        <v>37.9</v>
      </c>
      <c r="I12" s="280">
        <v>618.0</v>
      </c>
      <c r="J12" s="281">
        <v>10.25</v>
      </c>
      <c r="K12" s="269"/>
    </row>
    <row r="13" ht="13.5" customHeight="1">
      <c r="A13" s="279">
        <v>9.0</v>
      </c>
      <c r="B13" s="280" t="s">
        <v>306</v>
      </c>
      <c r="C13" s="280">
        <v>10.0</v>
      </c>
      <c r="D13" s="281">
        <v>0.18</v>
      </c>
      <c r="E13" s="280">
        <v>0.0</v>
      </c>
      <c r="F13" s="281">
        <v>0.0</v>
      </c>
      <c r="G13" s="280">
        <v>0.0</v>
      </c>
      <c r="H13" s="281">
        <v>0.0</v>
      </c>
      <c r="I13" s="280">
        <v>0.0</v>
      </c>
      <c r="J13" s="281">
        <v>0.0</v>
      </c>
      <c r="K13" s="269"/>
    </row>
    <row r="14" ht="13.5" customHeight="1">
      <c r="A14" s="279">
        <v>10.0</v>
      </c>
      <c r="B14" s="280" t="s">
        <v>32</v>
      </c>
      <c r="C14" s="280">
        <v>0.0</v>
      </c>
      <c r="D14" s="281">
        <v>0.0</v>
      </c>
      <c r="E14" s="280">
        <v>0.0</v>
      </c>
      <c r="F14" s="281">
        <v>0.0</v>
      </c>
      <c r="G14" s="280">
        <v>7.0</v>
      </c>
      <c r="H14" s="281">
        <v>0.11</v>
      </c>
      <c r="I14" s="280">
        <v>0.0</v>
      </c>
      <c r="J14" s="281">
        <v>0.0</v>
      </c>
      <c r="K14" s="269"/>
    </row>
    <row r="15" ht="13.5" customHeight="1">
      <c r="A15" s="279">
        <v>11.0</v>
      </c>
      <c r="B15" s="280" t="s">
        <v>15</v>
      </c>
      <c r="C15" s="280">
        <v>0.0</v>
      </c>
      <c r="D15" s="281">
        <v>0.0</v>
      </c>
      <c r="E15" s="280">
        <v>0.0</v>
      </c>
      <c r="F15" s="281">
        <v>0.0</v>
      </c>
      <c r="G15" s="280">
        <v>0.0</v>
      </c>
      <c r="H15" s="281">
        <v>0.0</v>
      </c>
      <c r="I15" s="280">
        <v>0.0</v>
      </c>
      <c r="J15" s="281">
        <v>0.0</v>
      </c>
      <c r="K15" s="269"/>
    </row>
    <row r="16" ht="13.5" customHeight="1">
      <c r="A16" s="279">
        <v>12.0</v>
      </c>
      <c r="B16" s="280" t="s">
        <v>16</v>
      </c>
      <c r="C16" s="280">
        <v>0.0</v>
      </c>
      <c r="D16" s="281">
        <v>0.0</v>
      </c>
      <c r="E16" s="280">
        <v>0.0</v>
      </c>
      <c r="F16" s="281">
        <v>0.0</v>
      </c>
      <c r="G16" s="280">
        <v>0.0</v>
      </c>
      <c r="H16" s="281">
        <v>0.0</v>
      </c>
      <c r="I16" s="280">
        <v>0.0</v>
      </c>
      <c r="J16" s="281">
        <v>0.0</v>
      </c>
      <c r="K16" s="269"/>
    </row>
    <row r="17" ht="13.5" customHeight="1">
      <c r="A17" s="279">
        <v>13.0</v>
      </c>
      <c r="B17" s="280" t="s">
        <v>307</v>
      </c>
      <c r="C17" s="280">
        <v>11.0</v>
      </c>
      <c r="D17" s="281">
        <v>0.18</v>
      </c>
      <c r="E17" s="280">
        <v>0.0</v>
      </c>
      <c r="F17" s="281">
        <v>0.0</v>
      </c>
      <c r="G17" s="280">
        <v>0.0</v>
      </c>
      <c r="H17" s="281">
        <v>0.0</v>
      </c>
      <c r="I17" s="280">
        <v>0.0</v>
      </c>
      <c r="J17" s="281">
        <v>0.0</v>
      </c>
      <c r="K17" s="269"/>
    </row>
    <row r="18" ht="13.5" customHeight="1">
      <c r="A18" s="279">
        <v>14.0</v>
      </c>
      <c r="B18" s="280" t="s">
        <v>308</v>
      </c>
      <c r="C18" s="280">
        <v>0.0</v>
      </c>
      <c r="D18" s="281">
        <v>0.0</v>
      </c>
      <c r="E18" s="280">
        <v>0.0</v>
      </c>
      <c r="F18" s="281">
        <v>0.0</v>
      </c>
      <c r="G18" s="280">
        <v>83.0</v>
      </c>
      <c r="H18" s="281">
        <v>6.91</v>
      </c>
      <c r="I18" s="280">
        <v>3.0</v>
      </c>
      <c r="J18" s="281">
        <v>0.55</v>
      </c>
      <c r="K18" s="269"/>
    </row>
    <row r="19" ht="13.5" customHeight="1">
      <c r="A19" s="279">
        <v>15.0</v>
      </c>
      <c r="B19" s="280" t="s">
        <v>18</v>
      </c>
      <c r="C19" s="280">
        <v>24061.0</v>
      </c>
      <c r="D19" s="281">
        <v>362.75</v>
      </c>
      <c r="E19" s="280">
        <v>7218.0</v>
      </c>
      <c r="F19" s="281">
        <v>108.82</v>
      </c>
      <c r="G19" s="280">
        <v>2712.0</v>
      </c>
      <c r="H19" s="281">
        <v>40.61</v>
      </c>
      <c r="I19" s="280">
        <v>542.0</v>
      </c>
      <c r="J19" s="281">
        <v>80.12</v>
      </c>
      <c r="K19" s="269"/>
    </row>
    <row r="20" ht="13.5" customHeight="1">
      <c r="A20" s="279">
        <v>16.0</v>
      </c>
      <c r="B20" s="280" t="s">
        <v>309</v>
      </c>
      <c r="C20" s="280">
        <v>0.0</v>
      </c>
      <c r="D20" s="281">
        <v>0.0</v>
      </c>
      <c r="E20" s="280">
        <v>0.0</v>
      </c>
      <c r="F20" s="281">
        <v>0.0</v>
      </c>
      <c r="G20" s="280">
        <v>0.0</v>
      </c>
      <c r="H20" s="281">
        <v>0.0</v>
      </c>
      <c r="I20" s="280">
        <v>0.0</v>
      </c>
      <c r="J20" s="281">
        <v>0.0</v>
      </c>
      <c r="K20" s="269"/>
    </row>
    <row r="21" ht="13.5" customHeight="1">
      <c r="A21" s="279">
        <v>17.0</v>
      </c>
      <c r="B21" s="280" t="s">
        <v>310</v>
      </c>
      <c r="C21" s="280">
        <v>299.0</v>
      </c>
      <c r="D21" s="281">
        <v>6.69</v>
      </c>
      <c r="E21" s="280">
        <v>120.0</v>
      </c>
      <c r="F21" s="281">
        <v>2.21</v>
      </c>
      <c r="G21" s="280">
        <v>619.0</v>
      </c>
      <c r="H21" s="281">
        <v>6.75</v>
      </c>
      <c r="I21" s="280">
        <v>264.0</v>
      </c>
      <c r="J21" s="281">
        <v>2.45</v>
      </c>
      <c r="K21" s="269"/>
    </row>
    <row r="22" ht="13.5" customHeight="1">
      <c r="A22" s="279">
        <v>18.0</v>
      </c>
      <c r="B22" s="280" t="s">
        <v>21</v>
      </c>
      <c r="C22" s="280">
        <v>153.0</v>
      </c>
      <c r="D22" s="281">
        <v>3.52</v>
      </c>
      <c r="E22" s="280">
        <v>0.0</v>
      </c>
      <c r="F22" s="281">
        <v>0.0</v>
      </c>
      <c r="G22" s="280">
        <v>0.0</v>
      </c>
      <c r="H22" s="281">
        <v>0.0</v>
      </c>
      <c r="I22" s="280">
        <v>0.0</v>
      </c>
      <c r="J22" s="281">
        <v>0.0</v>
      </c>
      <c r="K22" s="269"/>
    </row>
    <row r="23" ht="13.5" customHeight="1">
      <c r="A23" s="279">
        <v>19.0</v>
      </c>
      <c r="B23" s="280" t="s">
        <v>311</v>
      </c>
      <c r="C23" s="280">
        <v>0.0</v>
      </c>
      <c r="D23" s="281">
        <v>0.0</v>
      </c>
      <c r="E23" s="280">
        <v>0.0</v>
      </c>
      <c r="F23" s="281">
        <v>0.0</v>
      </c>
      <c r="G23" s="280">
        <v>0.0</v>
      </c>
      <c r="H23" s="281">
        <v>0.0</v>
      </c>
      <c r="I23" s="280">
        <v>0.0</v>
      </c>
      <c r="J23" s="281">
        <v>0.0</v>
      </c>
      <c r="K23" s="269"/>
    </row>
    <row r="24" ht="13.5" customHeight="1">
      <c r="A24" s="279">
        <v>20.0</v>
      </c>
      <c r="B24" s="280" t="s">
        <v>312</v>
      </c>
      <c r="C24" s="280">
        <v>0.0</v>
      </c>
      <c r="D24" s="281">
        <v>0.0</v>
      </c>
      <c r="E24" s="280">
        <v>0.0</v>
      </c>
      <c r="F24" s="281">
        <v>0.0</v>
      </c>
      <c r="G24" s="280">
        <v>0.0</v>
      </c>
      <c r="H24" s="281">
        <v>0.0</v>
      </c>
      <c r="I24" s="280">
        <v>0.0</v>
      </c>
      <c r="J24" s="281">
        <v>0.0</v>
      </c>
      <c r="K24" s="269"/>
    </row>
    <row r="25" ht="13.5" customHeight="1">
      <c r="A25" s="279">
        <v>21.0</v>
      </c>
      <c r="B25" s="280" t="s">
        <v>313</v>
      </c>
      <c r="C25" s="280">
        <v>0.0</v>
      </c>
      <c r="D25" s="281">
        <v>0.0</v>
      </c>
      <c r="E25" s="280">
        <v>0.0</v>
      </c>
      <c r="F25" s="281">
        <v>0.0</v>
      </c>
      <c r="G25" s="280">
        <v>0.0</v>
      </c>
      <c r="H25" s="281">
        <v>0.0</v>
      </c>
      <c r="I25" s="280">
        <v>0.0</v>
      </c>
      <c r="J25" s="281">
        <v>0.0</v>
      </c>
      <c r="K25" s="269"/>
    </row>
    <row r="26" ht="13.5" customHeight="1">
      <c r="A26" s="279">
        <v>22.0</v>
      </c>
      <c r="B26" s="280" t="s">
        <v>314</v>
      </c>
      <c r="C26" s="280">
        <v>0.0</v>
      </c>
      <c r="D26" s="281">
        <v>0.0</v>
      </c>
      <c r="E26" s="280">
        <v>0.0</v>
      </c>
      <c r="F26" s="281">
        <v>0.0</v>
      </c>
      <c r="G26" s="280">
        <v>0.0</v>
      </c>
      <c r="H26" s="281">
        <v>0.0</v>
      </c>
      <c r="I26" s="280">
        <v>0.0</v>
      </c>
      <c r="J26" s="281">
        <v>0.0</v>
      </c>
      <c r="K26" s="269"/>
    </row>
    <row r="27" ht="13.5" customHeight="1">
      <c r="A27" s="279">
        <v>23.0</v>
      </c>
      <c r="B27" s="280" t="s">
        <v>315</v>
      </c>
      <c r="C27" s="280">
        <v>0.0</v>
      </c>
      <c r="D27" s="281">
        <v>0.0</v>
      </c>
      <c r="E27" s="280">
        <v>0.0</v>
      </c>
      <c r="F27" s="281">
        <v>0.0</v>
      </c>
      <c r="G27" s="280">
        <v>0.0</v>
      </c>
      <c r="H27" s="281">
        <v>0.0</v>
      </c>
      <c r="I27" s="280">
        <v>0.0</v>
      </c>
      <c r="J27" s="281">
        <v>0.0</v>
      </c>
      <c r="K27" s="269"/>
    </row>
    <row r="28" ht="13.5" customHeight="1">
      <c r="A28" s="279">
        <v>24.0</v>
      </c>
      <c r="B28" s="280" t="s">
        <v>316</v>
      </c>
      <c r="C28" s="280">
        <v>0.0</v>
      </c>
      <c r="D28" s="281">
        <v>0.0</v>
      </c>
      <c r="E28" s="280">
        <v>0.0</v>
      </c>
      <c r="F28" s="281">
        <v>0.0</v>
      </c>
      <c r="G28" s="280">
        <v>0.0</v>
      </c>
      <c r="H28" s="281">
        <v>0.0</v>
      </c>
      <c r="I28" s="280">
        <v>0.0</v>
      </c>
      <c r="J28" s="281">
        <v>0.0</v>
      </c>
      <c r="K28" s="269"/>
    </row>
    <row r="29" ht="13.5" customHeight="1">
      <c r="A29" s="279">
        <v>25.0</v>
      </c>
      <c r="B29" s="280" t="s">
        <v>317</v>
      </c>
      <c r="C29" s="280">
        <v>0.0</v>
      </c>
      <c r="D29" s="281">
        <v>0.0</v>
      </c>
      <c r="E29" s="280">
        <v>0.0</v>
      </c>
      <c r="F29" s="281">
        <v>0.0</v>
      </c>
      <c r="G29" s="280">
        <v>0.0</v>
      </c>
      <c r="H29" s="281">
        <v>0.0</v>
      </c>
      <c r="I29" s="280">
        <v>0.0</v>
      </c>
      <c r="J29" s="281">
        <v>0.0</v>
      </c>
      <c r="K29" s="269"/>
    </row>
    <row r="30" ht="13.5" customHeight="1">
      <c r="A30" s="279">
        <v>26.0</v>
      </c>
      <c r="B30" s="280" t="s">
        <v>318</v>
      </c>
      <c r="C30" s="280">
        <v>0.0</v>
      </c>
      <c r="D30" s="281">
        <v>0.0</v>
      </c>
      <c r="E30" s="280">
        <v>0.0</v>
      </c>
      <c r="F30" s="281">
        <v>0.0</v>
      </c>
      <c r="G30" s="280">
        <v>0.0</v>
      </c>
      <c r="H30" s="281">
        <v>0.0</v>
      </c>
      <c r="I30" s="280">
        <v>0.0</v>
      </c>
      <c r="J30" s="281">
        <v>0.0</v>
      </c>
      <c r="K30" s="269"/>
    </row>
    <row r="31" ht="13.5" customHeight="1">
      <c r="A31" s="279">
        <v>27.0</v>
      </c>
      <c r="B31" s="280" t="s">
        <v>319</v>
      </c>
      <c r="C31" s="280">
        <v>0.0</v>
      </c>
      <c r="D31" s="281">
        <v>0.0</v>
      </c>
      <c r="E31" s="280">
        <v>0.0</v>
      </c>
      <c r="F31" s="281">
        <v>0.0</v>
      </c>
      <c r="G31" s="280">
        <v>0.0</v>
      </c>
      <c r="H31" s="281">
        <v>0.0</v>
      </c>
      <c r="I31" s="280">
        <v>0.0</v>
      </c>
      <c r="J31" s="281">
        <v>0.0</v>
      </c>
      <c r="K31" s="269"/>
    </row>
    <row r="32" ht="13.5" customHeight="1">
      <c r="A32" s="279">
        <v>28.0</v>
      </c>
      <c r="B32" s="280" t="s">
        <v>19</v>
      </c>
      <c r="C32" s="280">
        <v>0.0</v>
      </c>
      <c r="D32" s="281">
        <v>0.0</v>
      </c>
      <c r="E32" s="280">
        <v>0.0</v>
      </c>
      <c r="F32" s="281">
        <v>0.0</v>
      </c>
      <c r="G32" s="280">
        <v>411.0</v>
      </c>
      <c r="H32" s="281">
        <v>4.88</v>
      </c>
      <c r="I32" s="280">
        <v>0.0</v>
      </c>
      <c r="J32" s="281">
        <v>0.0</v>
      </c>
      <c r="K32" s="269"/>
    </row>
    <row r="33" ht="13.5" customHeight="1">
      <c r="A33" s="279">
        <v>29.0</v>
      </c>
      <c r="B33" s="280" t="s">
        <v>23</v>
      </c>
      <c r="C33" s="280">
        <v>0.0</v>
      </c>
      <c r="D33" s="281">
        <v>0.0</v>
      </c>
      <c r="E33" s="280">
        <v>0.0</v>
      </c>
      <c r="F33" s="281">
        <v>0.0</v>
      </c>
      <c r="G33" s="280">
        <v>0.0</v>
      </c>
      <c r="H33" s="281">
        <v>0.0</v>
      </c>
      <c r="I33" s="280">
        <v>0.0</v>
      </c>
      <c r="J33" s="281">
        <v>0.0</v>
      </c>
      <c r="K33" s="269"/>
    </row>
    <row r="34" ht="13.5" customHeight="1">
      <c r="A34" s="279">
        <v>30.0</v>
      </c>
      <c r="B34" s="280" t="s">
        <v>30</v>
      </c>
      <c r="C34" s="280">
        <v>9763.0</v>
      </c>
      <c r="D34" s="281">
        <v>30.76</v>
      </c>
      <c r="E34" s="280">
        <v>3425.0</v>
      </c>
      <c r="F34" s="281">
        <v>111.15</v>
      </c>
      <c r="G34" s="280">
        <v>1030.0</v>
      </c>
      <c r="H34" s="281">
        <v>3.49</v>
      </c>
      <c r="I34" s="280">
        <v>696.0</v>
      </c>
      <c r="J34" s="281">
        <v>34.73</v>
      </c>
      <c r="K34" s="269"/>
    </row>
    <row r="35" ht="13.5" customHeight="1">
      <c r="A35" s="279">
        <v>31.0</v>
      </c>
      <c r="B35" s="280" t="s">
        <v>31</v>
      </c>
      <c r="C35" s="280">
        <v>0.0</v>
      </c>
      <c r="D35" s="281">
        <v>0.0</v>
      </c>
      <c r="E35" s="280">
        <v>0.0</v>
      </c>
      <c r="F35" s="281">
        <v>0.0</v>
      </c>
      <c r="G35" s="280">
        <v>0.0</v>
      </c>
      <c r="H35" s="281">
        <v>0.0</v>
      </c>
      <c r="I35" s="280">
        <v>0.0</v>
      </c>
      <c r="J35" s="281">
        <v>0.0</v>
      </c>
      <c r="K35" s="269"/>
    </row>
    <row r="36" ht="13.5" customHeight="1">
      <c r="A36" s="279">
        <v>32.0</v>
      </c>
      <c r="B36" s="280" t="s">
        <v>320</v>
      </c>
      <c r="C36" s="280">
        <v>0.0</v>
      </c>
      <c r="D36" s="281">
        <v>0.0</v>
      </c>
      <c r="E36" s="280">
        <v>0.0</v>
      </c>
      <c r="F36" s="281">
        <v>0.0</v>
      </c>
      <c r="G36" s="280">
        <v>0.0</v>
      </c>
      <c r="H36" s="281">
        <v>0.0</v>
      </c>
      <c r="I36" s="280">
        <v>0.0</v>
      </c>
      <c r="J36" s="281">
        <v>0.0</v>
      </c>
      <c r="K36" s="269"/>
    </row>
    <row r="37" ht="13.5" customHeight="1">
      <c r="A37" s="279">
        <v>33.0</v>
      </c>
      <c r="B37" s="280" t="s">
        <v>26</v>
      </c>
      <c r="C37" s="280">
        <v>0.0</v>
      </c>
      <c r="D37" s="281">
        <v>0.0</v>
      </c>
      <c r="E37" s="280">
        <v>0.0</v>
      </c>
      <c r="F37" s="281">
        <v>0.0</v>
      </c>
      <c r="G37" s="280">
        <v>0.0</v>
      </c>
      <c r="H37" s="281">
        <v>0.0</v>
      </c>
      <c r="I37" s="280">
        <v>0.0</v>
      </c>
      <c r="J37" s="281">
        <v>0.0</v>
      </c>
      <c r="K37" s="269"/>
    </row>
    <row r="38" ht="13.5" customHeight="1">
      <c r="A38" s="279">
        <v>34.0</v>
      </c>
      <c r="B38" s="280" t="s">
        <v>321</v>
      </c>
      <c r="C38" s="280">
        <v>0.0</v>
      </c>
      <c r="D38" s="281">
        <v>0.0</v>
      </c>
      <c r="E38" s="280">
        <v>0.0</v>
      </c>
      <c r="F38" s="281">
        <v>0.0</v>
      </c>
      <c r="G38" s="280">
        <v>0.0</v>
      </c>
      <c r="H38" s="281">
        <v>0.0</v>
      </c>
      <c r="I38" s="280">
        <v>0.0</v>
      </c>
      <c r="J38" s="281">
        <v>0.0</v>
      </c>
      <c r="K38" s="269"/>
    </row>
    <row r="39" ht="13.5" customHeight="1">
      <c r="A39" s="279">
        <v>35.0</v>
      </c>
      <c r="B39" s="280" t="s">
        <v>322</v>
      </c>
      <c r="C39" s="280">
        <v>0.0</v>
      </c>
      <c r="D39" s="281">
        <v>0.0</v>
      </c>
      <c r="E39" s="280">
        <v>0.0</v>
      </c>
      <c r="F39" s="281">
        <v>0.0</v>
      </c>
      <c r="G39" s="280">
        <v>0.0</v>
      </c>
      <c r="H39" s="281">
        <v>0.0</v>
      </c>
      <c r="I39" s="280">
        <v>0.0</v>
      </c>
      <c r="J39" s="281">
        <v>0.0</v>
      </c>
      <c r="K39" s="269"/>
    </row>
    <row r="40" ht="13.5" customHeight="1">
      <c r="A40" s="279">
        <v>36.0</v>
      </c>
      <c r="B40" s="280" t="s">
        <v>38</v>
      </c>
      <c r="C40" s="280">
        <v>0.0</v>
      </c>
      <c r="D40" s="281">
        <v>0.0</v>
      </c>
      <c r="E40" s="280">
        <v>0.0</v>
      </c>
      <c r="F40" s="281">
        <v>0.0</v>
      </c>
      <c r="G40" s="280">
        <v>0.0</v>
      </c>
      <c r="H40" s="281">
        <v>0.0</v>
      </c>
      <c r="I40" s="280">
        <v>0.0</v>
      </c>
      <c r="J40" s="281">
        <v>0.0</v>
      </c>
      <c r="K40" s="269"/>
    </row>
    <row r="41" ht="13.5" customHeight="1">
      <c r="A41" s="279">
        <v>37.0</v>
      </c>
      <c r="B41" s="280" t="s">
        <v>323</v>
      </c>
      <c r="C41" s="280">
        <v>0.0</v>
      </c>
      <c r="D41" s="281">
        <v>0.0</v>
      </c>
      <c r="E41" s="280">
        <v>0.0</v>
      </c>
      <c r="F41" s="281">
        <v>0.0</v>
      </c>
      <c r="G41" s="280">
        <v>0.0</v>
      </c>
      <c r="H41" s="281">
        <v>0.0</v>
      </c>
      <c r="I41" s="280">
        <v>0.0</v>
      </c>
      <c r="J41" s="281">
        <v>0.0</v>
      </c>
      <c r="K41" s="269"/>
    </row>
    <row r="42" ht="13.5" customHeight="1">
      <c r="A42" s="279">
        <v>38.0</v>
      </c>
      <c r="B42" s="280" t="s">
        <v>324</v>
      </c>
      <c r="C42" s="280">
        <v>0.0</v>
      </c>
      <c r="D42" s="281">
        <v>0.0</v>
      </c>
      <c r="E42" s="280">
        <v>0.0</v>
      </c>
      <c r="F42" s="281">
        <v>0.0</v>
      </c>
      <c r="G42" s="280">
        <v>0.0</v>
      </c>
      <c r="H42" s="281">
        <v>0.0</v>
      </c>
      <c r="I42" s="280">
        <v>0.0</v>
      </c>
      <c r="J42" s="281">
        <v>0.0</v>
      </c>
      <c r="K42" s="269"/>
    </row>
    <row r="43" ht="13.5" customHeight="1">
      <c r="A43" s="279">
        <v>39.0</v>
      </c>
      <c r="B43" s="280" t="s">
        <v>325</v>
      </c>
      <c r="C43" s="280">
        <v>0.0</v>
      </c>
      <c r="D43" s="281">
        <v>0.0</v>
      </c>
      <c r="E43" s="280">
        <v>0.0</v>
      </c>
      <c r="F43" s="281">
        <v>0.0</v>
      </c>
      <c r="G43" s="280">
        <v>0.0</v>
      </c>
      <c r="H43" s="281">
        <v>0.0</v>
      </c>
      <c r="I43" s="280">
        <v>0.0</v>
      </c>
      <c r="J43" s="281">
        <v>0.0</v>
      </c>
      <c r="K43" s="269"/>
    </row>
    <row r="44" ht="13.5" customHeight="1">
      <c r="A44" s="279">
        <v>40.0</v>
      </c>
      <c r="B44" s="280" t="s">
        <v>326</v>
      </c>
      <c r="C44" s="280">
        <v>0.0</v>
      </c>
      <c r="D44" s="281">
        <v>0.0</v>
      </c>
      <c r="E44" s="280">
        <v>0.0</v>
      </c>
      <c r="F44" s="281">
        <v>0.0</v>
      </c>
      <c r="G44" s="280">
        <v>0.0</v>
      </c>
      <c r="H44" s="281">
        <v>0.0</v>
      </c>
      <c r="I44" s="280">
        <v>0.0</v>
      </c>
      <c r="J44" s="281">
        <v>0.0</v>
      </c>
      <c r="K44" s="269"/>
    </row>
    <row r="45" ht="13.5" customHeight="1">
      <c r="A45" s="279">
        <v>41.0</v>
      </c>
      <c r="B45" s="280" t="s">
        <v>327</v>
      </c>
      <c r="C45" s="280">
        <v>0.0</v>
      </c>
      <c r="D45" s="281">
        <v>0.0</v>
      </c>
      <c r="E45" s="280">
        <v>0.0</v>
      </c>
      <c r="F45" s="281">
        <v>0.0</v>
      </c>
      <c r="G45" s="280">
        <v>0.0</v>
      </c>
      <c r="H45" s="281">
        <v>0.0</v>
      </c>
      <c r="I45" s="280">
        <v>0.0</v>
      </c>
      <c r="J45" s="281">
        <v>0.0</v>
      </c>
      <c r="K45" s="269"/>
    </row>
    <row r="46" ht="13.5" customHeight="1">
      <c r="A46" s="279">
        <v>42.0</v>
      </c>
      <c r="B46" s="280" t="s">
        <v>43</v>
      </c>
      <c r="C46" s="280">
        <v>0.0</v>
      </c>
      <c r="D46" s="281">
        <v>0.0</v>
      </c>
      <c r="E46" s="280">
        <v>0.0</v>
      </c>
      <c r="F46" s="281">
        <v>0.0</v>
      </c>
      <c r="G46" s="280">
        <v>0.0</v>
      </c>
      <c r="H46" s="281">
        <v>0.0</v>
      </c>
      <c r="I46" s="280">
        <v>0.0</v>
      </c>
      <c r="J46" s="281">
        <v>0.0</v>
      </c>
      <c r="K46" s="269"/>
    </row>
    <row r="47" ht="13.5" customHeight="1">
      <c r="A47" s="279">
        <v>43.0</v>
      </c>
      <c r="B47" s="280" t="s">
        <v>328</v>
      </c>
      <c r="C47" s="280">
        <v>0.0</v>
      </c>
      <c r="D47" s="281">
        <v>0.0</v>
      </c>
      <c r="E47" s="280">
        <v>0.0</v>
      </c>
      <c r="F47" s="281">
        <v>0.0</v>
      </c>
      <c r="G47" s="280">
        <v>0.0</v>
      </c>
      <c r="H47" s="281">
        <v>0.0</v>
      </c>
      <c r="I47" s="280">
        <v>0.0</v>
      </c>
      <c r="J47" s="281">
        <v>0.0</v>
      </c>
      <c r="K47" s="269"/>
    </row>
    <row r="48" ht="13.5" customHeight="1">
      <c r="A48" s="279">
        <v>44.0</v>
      </c>
      <c r="B48" s="280" t="s">
        <v>74</v>
      </c>
      <c r="C48" s="280">
        <v>0.0</v>
      </c>
      <c r="D48" s="281">
        <v>0.0</v>
      </c>
      <c r="E48" s="280">
        <v>0.0</v>
      </c>
      <c r="F48" s="281">
        <v>0.0</v>
      </c>
      <c r="G48" s="280">
        <v>0.0</v>
      </c>
      <c r="H48" s="281">
        <v>0.0</v>
      </c>
      <c r="I48" s="280">
        <v>0.0</v>
      </c>
      <c r="J48" s="281">
        <v>0.0</v>
      </c>
      <c r="K48" s="269"/>
    </row>
    <row r="49" ht="13.5" customHeight="1">
      <c r="A49" s="279">
        <v>45.0</v>
      </c>
      <c r="B49" s="280" t="s">
        <v>329</v>
      </c>
      <c r="C49" s="280">
        <v>0.0</v>
      </c>
      <c r="D49" s="281">
        <v>0.0</v>
      </c>
      <c r="E49" s="280">
        <v>0.0</v>
      </c>
      <c r="F49" s="281">
        <v>0.0</v>
      </c>
      <c r="G49" s="280">
        <v>0.0</v>
      </c>
      <c r="H49" s="281">
        <v>0.0</v>
      </c>
      <c r="I49" s="280">
        <v>0.0</v>
      </c>
      <c r="J49" s="281">
        <v>0.0</v>
      </c>
      <c r="K49" s="269"/>
    </row>
    <row r="50" ht="13.5" customHeight="1">
      <c r="A50" s="279">
        <v>46.0</v>
      </c>
      <c r="B50" s="280" t="s">
        <v>330</v>
      </c>
      <c r="C50" s="280">
        <v>0.0</v>
      </c>
      <c r="D50" s="281">
        <v>0.0</v>
      </c>
      <c r="E50" s="280">
        <v>0.0</v>
      </c>
      <c r="F50" s="281">
        <v>0.0</v>
      </c>
      <c r="G50" s="280">
        <v>0.0</v>
      </c>
      <c r="H50" s="281">
        <v>0.0</v>
      </c>
      <c r="I50" s="280">
        <v>0.0</v>
      </c>
      <c r="J50" s="281">
        <v>0.0</v>
      </c>
      <c r="K50" s="269"/>
    </row>
    <row r="51" ht="13.5" customHeight="1">
      <c r="A51" s="279">
        <v>47.0</v>
      </c>
      <c r="B51" s="280" t="s">
        <v>331</v>
      </c>
      <c r="C51" s="280">
        <v>0.0</v>
      </c>
      <c r="D51" s="281">
        <v>0.0</v>
      </c>
      <c r="E51" s="280">
        <v>0.0</v>
      </c>
      <c r="F51" s="281">
        <v>0.0</v>
      </c>
      <c r="G51" s="280">
        <v>0.0</v>
      </c>
      <c r="H51" s="281">
        <v>0.0</v>
      </c>
      <c r="I51" s="280">
        <v>0.0</v>
      </c>
      <c r="J51" s="281">
        <v>0.0</v>
      </c>
      <c r="K51" s="269"/>
    </row>
    <row r="52" ht="13.5" customHeight="1">
      <c r="A52" s="279">
        <v>48.0</v>
      </c>
      <c r="B52" s="280" t="s">
        <v>332</v>
      </c>
      <c r="C52" s="280">
        <v>0.0</v>
      </c>
      <c r="D52" s="281">
        <v>0.0</v>
      </c>
      <c r="E52" s="280">
        <v>0.0</v>
      </c>
      <c r="F52" s="281">
        <v>0.0</v>
      </c>
      <c r="G52" s="280">
        <v>0.0</v>
      </c>
      <c r="H52" s="281">
        <v>0.0</v>
      </c>
      <c r="I52" s="280">
        <v>0.0</v>
      </c>
      <c r="J52" s="281">
        <v>0.0</v>
      </c>
      <c r="K52" s="269"/>
    </row>
    <row r="53" ht="13.5" customHeight="1">
      <c r="A53" s="279">
        <v>49.0</v>
      </c>
      <c r="B53" s="280" t="s">
        <v>333</v>
      </c>
      <c r="C53" s="280">
        <v>974.0</v>
      </c>
      <c r="D53" s="281">
        <v>8.01</v>
      </c>
      <c r="E53" s="280">
        <v>974.0</v>
      </c>
      <c r="F53" s="281">
        <v>8.01</v>
      </c>
      <c r="G53" s="280">
        <v>6.0</v>
      </c>
      <c r="H53" s="281">
        <v>0.2</v>
      </c>
      <c r="I53" s="280">
        <v>6.0</v>
      </c>
      <c r="J53" s="281">
        <v>0.2</v>
      </c>
      <c r="K53" s="269"/>
    </row>
    <row r="54" ht="13.5" customHeight="1">
      <c r="A54" s="279">
        <v>50.0</v>
      </c>
      <c r="B54" s="280" t="s">
        <v>334</v>
      </c>
      <c r="C54" s="280">
        <v>11242.0</v>
      </c>
      <c r="D54" s="281">
        <v>31.11</v>
      </c>
      <c r="E54" s="280">
        <v>0.0</v>
      </c>
      <c r="F54" s="281">
        <v>0.0</v>
      </c>
      <c r="G54" s="280">
        <v>0.0</v>
      </c>
      <c r="H54" s="281">
        <v>0.0</v>
      </c>
      <c r="I54" s="280">
        <v>0.0</v>
      </c>
      <c r="J54" s="281">
        <v>0.0</v>
      </c>
      <c r="K54" s="269"/>
    </row>
    <row r="55" ht="13.5" customHeight="1">
      <c r="A55" s="279"/>
      <c r="B55" s="277" t="s">
        <v>335</v>
      </c>
      <c r="C55" s="277" t="str">
        <f t="shared" ref="C55:J55" si="1">SUM(C5:C54)</f>
        <v>65032</v>
      </c>
      <c r="D55" s="282" t="str">
        <f t="shared" si="1"/>
        <v>828.53</v>
      </c>
      <c r="E55" s="277" t="str">
        <f t="shared" si="1"/>
        <v>20924</v>
      </c>
      <c r="F55" s="282" t="str">
        <f t="shared" si="1"/>
        <v>373.49</v>
      </c>
      <c r="G55" s="277" t="str">
        <f t="shared" si="1"/>
        <v>26717</v>
      </c>
      <c r="H55" s="282" t="str">
        <f t="shared" si="1"/>
        <v>488.35</v>
      </c>
      <c r="I55" s="277" t="str">
        <f t="shared" si="1"/>
        <v>12572</v>
      </c>
      <c r="J55" s="282" t="str">
        <f t="shared" si="1"/>
        <v>302.66</v>
      </c>
      <c r="K55" s="269"/>
    </row>
    <row r="56" ht="13.5" customHeight="1">
      <c r="A56" s="283"/>
      <c r="B56" s="269"/>
      <c r="C56" s="269"/>
      <c r="D56" s="284"/>
      <c r="E56" s="269"/>
      <c r="F56" s="284"/>
      <c r="G56" s="269"/>
      <c r="H56" s="284"/>
      <c r="I56" s="269"/>
      <c r="J56" s="284"/>
      <c r="K56" s="269"/>
    </row>
    <row r="57" ht="13.5" customHeight="1">
      <c r="A57" s="283"/>
      <c r="B57" s="285"/>
      <c r="C57" s="269"/>
      <c r="D57" s="284"/>
      <c r="E57" s="269"/>
      <c r="F57" s="284"/>
      <c r="G57" s="269"/>
      <c r="H57" s="284"/>
      <c r="I57" s="269"/>
      <c r="J57" s="284"/>
      <c r="K57" s="269"/>
    </row>
    <row r="58" ht="13.5" customHeight="1">
      <c r="A58" s="283"/>
      <c r="B58" s="269"/>
      <c r="C58" s="269"/>
      <c r="D58" s="284"/>
      <c r="E58" s="269"/>
      <c r="F58" s="284"/>
      <c r="G58" s="269"/>
      <c r="H58" s="284"/>
      <c r="I58" s="269"/>
      <c r="J58" s="284"/>
      <c r="K58" s="269"/>
    </row>
    <row r="59" ht="13.5" customHeight="1">
      <c r="A59" s="283"/>
      <c r="B59" s="269"/>
      <c r="C59" s="269"/>
      <c r="D59" s="284"/>
      <c r="E59" s="269"/>
      <c r="F59" s="284"/>
      <c r="G59" s="269"/>
      <c r="H59" s="284"/>
      <c r="I59" s="269"/>
      <c r="J59" s="284"/>
      <c r="K59" s="269"/>
    </row>
    <row r="60" ht="13.5" customHeight="1">
      <c r="A60" s="283"/>
      <c r="B60" s="269"/>
      <c r="C60" s="269"/>
      <c r="D60" s="284"/>
      <c r="E60" s="269"/>
      <c r="F60" s="284"/>
      <c r="G60" s="269"/>
      <c r="H60" s="284"/>
      <c r="I60" s="269"/>
      <c r="J60" s="284"/>
      <c r="K60" s="269"/>
    </row>
    <row r="61" ht="13.5" customHeight="1">
      <c r="A61" s="283"/>
      <c r="B61" s="269"/>
      <c r="C61" s="269"/>
      <c r="D61" s="284"/>
      <c r="E61" s="269"/>
      <c r="F61" s="284"/>
      <c r="G61" s="269"/>
      <c r="H61" s="284"/>
      <c r="I61" s="269"/>
      <c r="J61" s="284"/>
      <c r="K61" s="269"/>
    </row>
    <row r="62" ht="13.5" customHeight="1">
      <c r="A62" s="283"/>
      <c r="B62" s="269"/>
      <c r="C62" s="269"/>
      <c r="D62" s="284"/>
      <c r="E62" s="269"/>
      <c r="F62" s="284"/>
      <c r="G62" s="269"/>
      <c r="H62" s="284"/>
      <c r="I62" s="269"/>
      <c r="J62" s="284"/>
      <c r="K62" s="269"/>
    </row>
    <row r="63" ht="13.5" customHeight="1">
      <c r="A63" s="283"/>
      <c r="B63" s="269"/>
      <c r="C63" s="269"/>
      <c r="D63" s="284"/>
      <c r="E63" s="269"/>
      <c r="F63" s="284"/>
      <c r="G63" s="269"/>
      <c r="H63" s="284"/>
      <c r="I63" s="269"/>
      <c r="J63" s="284"/>
      <c r="K63" s="269"/>
    </row>
    <row r="64" ht="13.5" customHeight="1">
      <c r="A64" s="283"/>
      <c r="B64" s="269"/>
      <c r="C64" s="269"/>
      <c r="D64" s="284"/>
      <c r="E64" s="269"/>
      <c r="F64" s="284"/>
      <c r="G64" s="269"/>
      <c r="H64" s="284"/>
      <c r="I64" s="269"/>
      <c r="J64" s="284"/>
      <c r="K64" s="269"/>
    </row>
    <row r="65" ht="13.5" customHeight="1">
      <c r="A65" s="283"/>
      <c r="B65" s="269"/>
      <c r="C65" s="269"/>
      <c r="D65" s="284"/>
      <c r="E65" s="269"/>
      <c r="F65" s="284"/>
      <c r="G65" s="269"/>
      <c r="H65" s="284"/>
      <c r="I65" s="269"/>
      <c r="J65" s="284"/>
      <c r="K65" s="269"/>
    </row>
    <row r="66" ht="13.5" customHeight="1">
      <c r="A66" s="283"/>
      <c r="B66" s="269"/>
      <c r="C66" s="269"/>
      <c r="D66" s="284"/>
      <c r="E66" s="269"/>
      <c r="F66" s="284"/>
      <c r="G66" s="269"/>
      <c r="H66" s="284"/>
      <c r="I66" s="269"/>
      <c r="J66" s="284"/>
      <c r="K66" s="269"/>
    </row>
    <row r="67" ht="13.5" customHeight="1">
      <c r="A67" s="283"/>
      <c r="B67" s="269"/>
      <c r="C67" s="269"/>
      <c r="D67" s="284"/>
      <c r="E67" s="269"/>
      <c r="F67" s="284"/>
      <c r="G67" s="269"/>
      <c r="H67" s="284"/>
      <c r="I67" s="269"/>
      <c r="J67" s="284"/>
      <c r="K67" s="269"/>
    </row>
    <row r="68" ht="13.5" customHeight="1">
      <c r="A68" s="283"/>
      <c r="B68" s="269"/>
      <c r="C68" s="269"/>
      <c r="D68" s="284"/>
      <c r="E68" s="269"/>
      <c r="F68" s="284"/>
      <c r="G68" s="269"/>
      <c r="H68" s="284"/>
      <c r="I68" s="269"/>
      <c r="J68" s="284"/>
      <c r="K68" s="269"/>
    </row>
    <row r="69" ht="13.5" customHeight="1">
      <c r="A69" s="283"/>
      <c r="B69" s="269"/>
      <c r="C69" s="269"/>
      <c r="D69" s="284"/>
      <c r="E69" s="269"/>
      <c r="F69" s="284"/>
      <c r="G69" s="269"/>
      <c r="H69" s="284"/>
      <c r="I69" s="269"/>
      <c r="J69" s="284"/>
      <c r="K69" s="269"/>
    </row>
    <row r="70" ht="13.5" customHeight="1">
      <c r="A70" s="283"/>
      <c r="B70" s="269"/>
      <c r="C70" s="269"/>
      <c r="D70" s="284"/>
      <c r="E70" s="269"/>
      <c r="F70" s="284"/>
      <c r="G70" s="269"/>
      <c r="H70" s="284"/>
      <c r="I70" s="269"/>
      <c r="J70" s="284"/>
      <c r="K70" s="269"/>
    </row>
    <row r="71" ht="13.5" customHeight="1">
      <c r="A71" s="283"/>
      <c r="B71" s="269"/>
      <c r="C71" s="269"/>
      <c r="D71" s="284"/>
      <c r="E71" s="269"/>
      <c r="F71" s="284"/>
      <c r="G71" s="269"/>
      <c r="H71" s="284"/>
      <c r="I71" s="269"/>
      <c r="J71" s="284"/>
      <c r="K71" s="269"/>
    </row>
    <row r="72" ht="13.5" customHeight="1">
      <c r="A72" s="283"/>
      <c r="B72" s="269"/>
      <c r="C72" s="269"/>
      <c r="D72" s="284"/>
      <c r="E72" s="269"/>
      <c r="F72" s="284"/>
      <c r="G72" s="269"/>
      <c r="H72" s="284"/>
      <c r="I72" s="269"/>
      <c r="J72" s="284"/>
      <c r="K72" s="269"/>
    </row>
    <row r="73" ht="13.5" customHeight="1">
      <c r="A73" s="283"/>
      <c r="B73" s="269"/>
      <c r="C73" s="269"/>
      <c r="D73" s="284"/>
      <c r="E73" s="269"/>
      <c r="F73" s="284"/>
      <c r="G73" s="269"/>
      <c r="H73" s="284"/>
      <c r="I73" s="269"/>
      <c r="J73" s="284"/>
      <c r="K73" s="269"/>
    </row>
    <row r="74" ht="13.5" customHeight="1">
      <c r="A74" s="283"/>
      <c r="B74" s="269"/>
      <c r="C74" s="269"/>
      <c r="D74" s="284"/>
      <c r="E74" s="269"/>
      <c r="F74" s="284"/>
      <c r="G74" s="269"/>
      <c r="H74" s="284"/>
      <c r="I74" s="269"/>
      <c r="J74" s="284"/>
      <c r="K74" s="269"/>
    </row>
    <row r="75" ht="13.5" customHeight="1">
      <c r="A75" s="283"/>
      <c r="B75" s="269"/>
      <c r="C75" s="269"/>
      <c r="D75" s="284"/>
      <c r="E75" s="269"/>
      <c r="F75" s="284"/>
      <c r="G75" s="269"/>
      <c r="H75" s="284"/>
      <c r="I75" s="269"/>
      <c r="J75" s="284"/>
      <c r="K75" s="269"/>
    </row>
    <row r="76" ht="13.5" customHeight="1">
      <c r="A76" s="283"/>
      <c r="B76" s="269"/>
      <c r="C76" s="269"/>
      <c r="D76" s="284"/>
      <c r="E76" s="269"/>
      <c r="F76" s="284"/>
      <c r="G76" s="269"/>
      <c r="H76" s="284"/>
      <c r="I76" s="269"/>
      <c r="J76" s="284"/>
      <c r="K76" s="269"/>
    </row>
    <row r="77" ht="13.5" customHeight="1">
      <c r="A77" s="283"/>
      <c r="B77" s="269"/>
      <c r="C77" s="269"/>
      <c r="D77" s="284"/>
      <c r="E77" s="269"/>
      <c r="F77" s="284"/>
      <c r="G77" s="269"/>
      <c r="H77" s="284"/>
      <c r="I77" s="269"/>
      <c r="J77" s="284"/>
      <c r="K77" s="269"/>
    </row>
    <row r="78" ht="13.5" customHeight="1">
      <c r="A78" s="283"/>
      <c r="B78" s="269"/>
      <c r="C78" s="269"/>
      <c r="D78" s="284"/>
      <c r="E78" s="269"/>
      <c r="F78" s="284"/>
      <c r="G78" s="269"/>
      <c r="H78" s="284"/>
      <c r="I78" s="269"/>
      <c r="J78" s="284"/>
      <c r="K78" s="269"/>
    </row>
    <row r="79" ht="13.5" customHeight="1">
      <c r="A79" s="283"/>
      <c r="B79" s="269"/>
      <c r="C79" s="269"/>
      <c r="D79" s="284"/>
      <c r="E79" s="269"/>
      <c r="F79" s="284"/>
      <c r="G79" s="269"/>
      <c r="H79" s="284"/>
      <c r="I79" s="269"/>
      <c r="J79" s="284"/>
      <c r="K79" s="269"/>
    </row>
    <row r="80" ht="13.5" customHeight="1">
      <c r="A80" s="283"/>
      <c r="B80" s="269"/>
      <c r="C80" s="269"/>
      <c r="D80" s="284"/>
      <c r="E80" s="269"/>
      <c r="F80" s="284"/>
      <c r="G80" s="269"/>
      <c r="H80" s="284"/>
      <c r="I80" s="269"/>
      <c r="J80" s="284"/>
      <c r="K80" s="269"/>
    </row>
    <row r="81" ht="13.5" customHeight="1">
      <c r="A81" s="283"/>
      <c r="B81" s="269"/>
      <c r="C81" s="269"/>
      <c r="D81" s="284"/>
      <c r="E81" s="269"/>
      <c r="F81" s="284"/>
      <c r="G81" s="269"/>
      <c r="H81" s="284"/>
      <c r="I81" s="269"/>
      <c r="J81" s="284"/>
      <c r="K81" s="269"/>
    </row>
    <row r="82" ht="13.5" customHeight="1">
      <c r="A82" s="283"/>
      <c r="B82" s="269"/>
      <c r="C82" s="269"/>
      <c r="D82" s="284"/>
      <c r="E82" s="269"/>
      <c r="F82" s="284"/>
      <c r="G82" s="269"/>
      <c r="H82" s="284"/>
      <c r="I82" s="269"/>
      <c r="J82" s="284"/>
      <c r="K82" s="269"/>
    </row>
    <row r="83" ht="13.5" customHeight="1">
      <c r="A83" s="283"/>
      <c r="B83" s="269"/>
      <c r="C83" s="269"/>
      <c r="D83" s="284"/>
      <c r="E83" s="269"/>
      <c r="F83" s="284"/>
      <c r="G83" s="269"/>
      <c r="H83" s="284"/>
      <c r="I83" s="269"/>
      <c r="J83" s="284"/>
      <c r="K83" s="269"/>
    </row>
    <row r="84" ht="13.5" customHeight="1">
      <c r="A84" s="283"/>
      <c r="B84" s="269"/>
      <c r="C84" s="269"/>
      <c r="D84" s="284"/>
      <c r="E84" s="269"/>
      <c r="F84" s="284"/>
      <c r="G84" s="269"/>
      <c r="H84" s="284"/>
      <c r="I84" s="269"/>
      <c r="J84" s="284"/>
      <c r="K84" s="269"/>
    </row>
    <row r="85" ht="13.5" customHeight="1">
      <c r="A85" s="283"/>
      <c r="B85" s="269"/>
      <c r="C85" s="269"/>
      <c r="D85" s="284"/>
      <c r="E85" s="269"/>
      <c r="F85" s="284"/>
      <c r="G85" s="269"/>
      <c r="H85" s="284"/>
      <c r="I85" s="269"/>
      <c r="J85" s="284"/>
      <c r="K85" s="269"/>
    </row>
    <row r="86" ht="13.5" customHeight="1">
      <c r="A86" s="283"/>
      <c r="B86" s="269"/>
      <c r="C86" s="269"/>
      <c r="D86" s="284"/>
      <c r="E86" s="269"/>
      <c r="F86" s="284"/>
      <c r="G86" s="269"/>
      <c r="H86" s="284"/>
      <c r="I86" s="269"/>
      <c r="J86" s="284"/>
      <c r="K86" s="269"/>
    </row>
    <row r="87" ht="13.5" customHeight="1">
      <c r="A87" s="283"/>
      <c r="B87" s="269"/>
      <c r="C87" s="269"/>
      <c r="D87" s="284"/>
      <c r="E87" s="269"/>
      <c r="F87" s="284"/>
      <c r="G87" s="269"/>
      <c r="H87" s="284"/>
      <c r="I87" s="269"/>
      <c r="J87" s="284"/>
      <c r="K87" s="269"/>
    </row>
    <row r="88" ht="13.5" customHeight="1">
      <c r="A88" s="283"/>
      <c r="B88" s="269"/>
      <c r="C88" s="269"/>
      <c r="D88" s="284"/>
      <c r="E88" s="269"/>
      <c r="F88" s="284"/>
      <c r="G88" s="269"/>
      <c r="H88" s="284"/>
      <c r="I88" s="269"/>
      <c r="J88" s="284"/>
      <c r="K88" s="269"/>
    </row>
    <row r="89" ht="13.5" customHeight="1">
      <c r="A89" s="283"/>
      <c r="B89" s="269"/>
      <c r="C89" s="269"/>
      <c r="D89" s="284"/>
      <c r="E89" s="269"/>
      <c r="F89" s="284"/>
      <c r="G89" s="269"/>
      <c r="H89" s="284"/>
      <c r="I89" s="269"/>
      <c r="J89" s="284"/>
      <c r="K89" s="269"/>
    </row>
    <row r="90" ht="13.5" customHeight="1">
      <c r="A90" s="283"/>
      <c r="B90" s="269"/>
      <c r="C90" s="269"/>
      <c r="D90" s="284"/>
      <c r="E90" s="269"/>
      <c r="F90" s="284"/>
      <c r="G90" s="269"/>
      <c r="H90" s="284"/>
      <c r="I90" s="269"/>
      <c r="J90" s="284"/>
      <c r="K90" s="269"/>
    </row>
    <row r="91" ht="13.5" customHeight="1">
      <c r="A91" s="283"/>
      <c r="B91" s="269"/>
      <c r="C91" s="269"/>
      <c r="D91" s="284"/>
      <c r="E91" s="269"/>
      <c r="F91" s="284"/>
      <c r="G91" s="269"/>
      <c r="H91" s="284"/>
      <c r="I91" s="269"/>
      <c r="J91" s="284"/>
      <c r="K91" s="269"/>
    </row>
    <row r="92" ht="13.5" customHeight="1">
      <c r="A92" s="283"/>
      <c r="B92" s="269"/>
      <c r="C92" s="269"/>
      <c r="D92" s="284"/>
      <c r="E92" s="269"/>
      <c r="F92" s="284"/>
      <c r="G92" s="269"/>
      <c r="H92" s="284"/>
      <c r="I92" s="269"/>
      <c r="J92" s="284"/>
      <c r="K92" s="269"/>
    </row>
    <row r="93" ht="13.5" customHeight="1">
      <c r="A93" s="283"/>
      <c r="B93" s="269"/>
      <c r="C93" s="269"/>
      <c r="D93" s="284"/>
      <c r="E93" s="269"/>
      <c r="F93" s="284"/>
      <c r="G93" s="269"/>
      <c r="H93" s="284"/>
      <c r="I93" s="269"/>
      <c r="J93" s="284"/>
      <c r="K93" s="269"/>
    </row>
    <row r="94" ht="13.5" customHeight="1">
      <c r="A94" s="283"/>
      <c r="B94" s="269"/>
      <c r="C94" s="269"/>
      <c r="D94" s="284"/>
      <c r="E94" s="269"/>
      <c r="F94" s="284"/>
      <c r="G94" s="269"/>
      <c r="H94" s="284"/>
      <c r="I94" s="269"/>
      <c r="J94" s="284"/>
      <c r="K94" s="269"/>
    </row>
    <row r="95" ht="13.5" customHeight="1">
      <c r="A95" s="283"/>
      <c r="B95" s="269"/>
      <c r="C95" s="269"/>
      <c r="D95" s="284"/>
      <c r="E95" s="269"/>
      <c r="F95" s="284"/>
      <c r="G95" s="269"/>
      <c r="H95" s="284"/>
      <c r="I95" s="269"/>
      <c r="J95" s="284"/>
      <c r="K95" s="269"/>
    </row>
    <row r="96" ht="13.5" customHeight="1">
      <c r="A96" s="283"/>
      <c r="B96" s="269"/>
      <c r="C96" s="269"/>
      <c r="D96" s="284"/>
      <c r="E96" s="269"/>
      <c r="F96" s="284"/>
      <c r="G96" s="269"/>
      <c r="H96" s="284"/>
      <c r="I96" s="269"/>
      <c r="J96" s="284"/>
      <c r="K96" s="269"/>
    </row>
    <row r="97" ht="13.5" customHeight="1">
      <c r="A97" s="283"/>
      <c r="B97" s="269"/>
      <c r="C97" s="269"/>
      <c r="D97" s="284"/>
      <c r="E97" s="269"/>
      <c r="F97" s="284"/>
      <c r="G97" s="269"/>
      <c r="H97" s="284"/>
      <c r="I97" s="269"/>
      <c r="J97" s="284"/>
      <c r="K97" s="269"/>
    </row>
    <row r="98" ht="13.5" customHeight="1">
      <c r="A98" s="283"/>
      <c r="B98" s="269"/>
      <c r="C98" s="269"/>
      <c r="D98" s="284"/>
      <c r="E98" s="269"/>
      <c r="F98" s="284"/>
      <c r="G98" s="269"/>
      <c r="H98" s="284"/>
      <c r="I98" s="269"/>
      <c r="J98" s="284"/>
      <c r="K98" s="269"/>
    </row>
    <row r="99" ht="13.5" customHeight="1">
      <c r="A99" s="283"/>
      <c r="B99" s="269"/>
      <c r="C99" s="269"/>
      <c r="D99" s="284"/>
      <c r="E99" s="269"/>
      <c r="F99" s="284"/>
      <c r="G99" s="269"/>
      <c r="H99" s="284"/>
      <c r="I99" s="269"/>
      <c r="J99" s="284"/>
      <c r="K99" s="269"/>
    </row>
    <row r="100" ht="13.5" customHeight="1">
      <c r="A100" s="283"/>
      <c r="B100" s="269"/>
      <c r="C100" s="269"/>
      <c r="D100" s="284"/>
      <c r="E100" s="269"/>
      <c r="F100" s="284"/>
      <c r="G100" s="269"/>
      <c r="H100" s="284"/>
      <c r="I100" s="269"/>
      <c r="J100" s="284"/>
      <c r="K100" s="269"/>
    </row>
  </sheetData>
  <mergeCells count="7">
    <mergeCell ref="A1:J1"/>
    <mergeCell ref="C2:F2"/>
    <mergeCell ref="G2:I2"/>
    <mergeCell ref="C3:D3"/>
    <mergeCell ref="E3:F3"/>
    <mergeCell ref="G3:H3"/>
    <mergeCell ref="I3:J3"/>
  </mergeCells>
  <printOptions/>
  <pageMargins bottom="0.75" footer="0.0" header="0.0" left="0.7" right="0.7" top="0.75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5.57"/>
    <col customWidth="1" min="2" max="2" width="24.14"/>
    <col customWidth="1" min="3" max="3" width="9.0"/>
    <col customWidth="1" min="4" max="4" width="9.14"/>
    <col customWidth="1" min="5" max="6" width="10.14"/>
    <col customWidth="1" min="7" max="7" width="8.14"/>
    <col customWidth="1" min="8" max="8" width="7.14"/>
    <col customWidth="1" min="9" max="9" width="8.86"/>
    <col customWidth="1" min="10" max="10" width="10.14"/>
    <col customWidth="1" min="11" max="11" width="9.14"/>
    <col customWidth="1" min="12" max="12" width="9.43"/>
    <col customWidth="1" min="13" max="13" width="9.14"/>
    <col customWidth="1" min="14" max="14" width="10.14"/>
    <col customWidth="1" min="15" max="15" width="9.14"/>
    <col customWidth="1" min="16" max="16" width="11.43"/>
  </cols>
  <sheetData>
    <row r="1" ht="15.75" customHeight="1">
      <c r="A1" s="202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2.75" customHeight="1">
      <c r="A2" s="203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5.0" customHeight="1">
      <c r="A3" s="253"/>
      <c r="B3" s="286" t="s">
        <v>65</v>
      </c>
      <c r="C3" s="2"/>
      <c r="D3" s="3"/>
      <c r="E3" s="178"/>
      <c r="F3" s="178"/>
      <c r="G3" s="178"/>
      <c r="H3" s="178"/>
      <c r="I3" s="178"/>
      <c r="J3" s="178"/>
      <c r="K3" s="178"/>
      <c r="L3" s="178"/>
      <c r="M3" s="173" t="s">
        <v>337</v>
      </c>
      <c r="N3" s="3"/>
      <c r="O3" s="178"/>
      <c r="P3" s="178"/>
    </row>
    <row r="4" ht="12.75" customHeight="1">
      <c r="A4" s="109" t="s">
        <v>78</v>
      </c>
      <c r="B4" s="109" t="s">
        <v>4</v>
      </c>
      <c r="C4" s="34" t="s">
        <v>338</v>
      </c>
      <c r="D4" s="33"/>
      <c r="E4" s="34" t="s">
        <v>339</v>
      </c>
      <c r="F4" s="33"/>
      <c r="G4" s="34" t="s">
        <v>340</v>
      </c>
      <c r="H4" s="33"/>
      <c r="I4" s="34" t="s">
        <v>341</v>
      </c>
      <c r="J4" s="33"/>
      <c r="K4" s="34" t="s">
        <v>342</v>
      </c>
      <c r="L4" s="33"/>
      <c r="M4" s="34" t="s">
        <v>343</v>
      </c>
      <c r="N4" s="33"/>
      <c r="O4" s="34" t="s">
        <v>8</v>
      </c>
      <c r="P4" s="33"/>
    </row>
    <row r="5" ht="12.75" customHeight="1">
      <c r="A5" s="62"/>
      <c r="B5" s="62"/>
      <c r="C5" s="63" t="s">
        <v>158</v>
      </c>
      <c r="D5" s="63" t="s">
        <v>159</v>
      </c>
      <c r="E5" s="63" t="s">
        <v>158</v>
      </c>
      <c r="F5" s="63" t="s">
        <v>159</v>
      </c>
      <c r="G5" s="63" t="s">
        <v>158</v>
      </c>
      <c r="H5" s="63" t="s">
        <v>159</v>
      </c>
      <c r="I5" s="63" t="s">
        <v>158</v>
      </c>
      <c r="J5" s="63" t="s">
        <v>159</v>
      </c>
      <c r="K5" s="63" t="s">
        <v>158</v>
      </c>
      <c r="L5" s="63" t="s">
        <v>159</v>
      </c>
      <c r="M5" s="63" t="s">
        <v>158</v>
      </c>
      <c r="N5" s="63" t="s">
        <v>159</v>
      </c>
      <c r="O5" s="63" t="s">
        <v>158</v>
      </c>
      <c r="P5" s="63" t="s">
        <v>159</v>
      </c>
    </row>
    <row r="6" ht="12.75" customHeight="1">
      <c r="A6" s="110">
        <v>1.0</v>
      </c>
      <c r="B6" s="65" t="s">
        <v>10</v>
      </c>
      <c r="C6" s="86">
        <v>279.0</v>
      </c>
      <c r="D6" s="86">
        <v>1754.8799999999997</v>
      </c>
      <c r="E6" s="86">
        <v>5757.0</v>
      </c>
      <c r="F6" s="86">
        <v>13987.020000000006</v>
      </c>
      <c r="G6" s="86">
        <v>329.0</v>
      </c>
      <c r="H6" s="86">
        <v>1042.6000000000001</v>
      </c>
      <c r="I6" s="86">
        <v>595.0</v>
      </c>
      <c r="J6" s="86">
        <v>3353.31</v>
      </c>
      <c r="K6" s="86">
        <v>4.0</v>
      </c>
      <c r="L6" s="86">
        <v>33.08</v>
      </c>
      <c r="M6" s="86">
        <v>1963.0</v>
      </c>
      <c r="N6" s="86">
        <v>13079.240000000009</v>
      </c>
      <c r="O6" s="287" t="str">
        <f t="shared" ref="O6:P6" si="1">C6+E6+G6+I6+K6+M6</f>
        <v>8927</v>
      </c>
      <c r="P6" s="287" t="str">
        <f t="shared" si="1"/>
        <v>33250</v>
      </c>
    </row>
    <row r="7" ht="12.75" customHeight="1">
      <c r="A7" s="110">
        <v>2.0</v>
      </c>
      <c r="B7" s="65" t="s">
        <v>11</v>
      </c>
      <c r="C7" s="86">
        <v>628.0</v>
      </c>
      <c r="D7" s="86">
        <v>2084.699999999999</v>
      </c>
      <c r="E7" s="86">
        <v>26676.0</v>
      </c>
      <c r="F7" s="86">
        <v>46012.9</v>
      </c>
      <c r="G7" s="86">
        <v>28.0</v>
      </c>
      <c r="H7" s="86">
        <v>39.010000000000005</v>
      </c>
      <c r="I7" s="86">
        <v>846.0</v>
      </c>
      <c r="J7" s="86">
        <v>3884.919999999999</v>
      </c>
      <c r="K7" s="86">
        <v>5.0</v>
      </c>
      <c r="L7" s="86">
        <v>15.170000000000002</v>
      </c>
      <c r="M7" s="86">
        <v>1224.0</v>
      </c>
      <c r="N7" s="86">
        <v>5812.54</v>
      </c>
      <c r="O7" s="287" t="str">
        <f t="shared" ref="O7:P7" si="2">C7+E7+G7+I7+K7+M7</f>
        <v>29407</v>
      </c>
      <c r="P7" s="287" t="str">
        <f t="shared" si="2"/>
        <v>57849</v>
      </c>
    </row>
    <row r="8" ht="12.75" customHeight="1">
      <c r="A8" s="110">
        <v>3.0</v>
      </c>
      <c r="B8" s="65" t="s">
        <v>12</v>
      </c>
      <c r="C8" s="86">
        <v>174.0</v>
      </c>
      <c r="D8" s="86">
        <v>1750.76</v>
      </c>
      <c r="E8" s="86">
        <v>4734.0</v>
      </c>
      <c r="F8" s="86">
        <v>15752.859999999999</v>
      </c>
      <c r="G8" s="86">
        <v>114.0</v>
      </c>
      <c r="H8" s="86">
        <v>406.96000000000004</v>
      </c>
      <c r="I8" s="86">
        <v>1661.0</v>
      </c>
      <c r="J8" s="86">
        <v>9309.02</v>
      </c>
      <c r="K8" s="86">
        <v>3.0</v>
      </c>
      <c r="L8" s="86">
        <v>4.15</v>
      </c>
      <c r="M8" s="86">
        <v>1001.0</v>
      </c>
      <c r="N8" s="86">
        <v>10075.85</v>
      </c>
      <c r="O8" s="287" t="str">
        <f t="shared" ref="O8:P8" si="3">C8+E8+G8+I8+K8+M8</f>
        <v>7687</v>
      </c>
      <c r="P8" s="287" t="str">
        <f t="shared" si="3"/>
        <v>37300</v>
      </c>
    </row>
    <row r="9" ht="12.75" customHeight="1">
      <c r="A9" s="110">
        <v>4.0</v>
      </c>
      <c r="B9" s="65" t="s">
        <v>13</v>
      </c>
      <c r="C9" s="86">
        <v>641.0</v>
      </c>
      <c r="D9" s="86">
        <v>4385.0599999999995</v>
      </c>
      <c r="E9" s="86">
        <v>12224.0</v>
      </c>
      <c r="F9" s="86">
        <v>30481.209999999992</v>
      </c>
      <c r="G9" s="86">
        <v>3055.0</v>
      </c>
      <c r="H9" s="86">
        <v>8591.300000000001</v>
      </c>
      <c r="I9" s="86">
        <v>2765.0</v>
      </c>
      <c r="J9" s="86">
        <v>11918.550000000005</v>
      </c>
      <c r="K9" s="86">
        <v>17.0</v>
      </c>
      <c r="L9" s="86">
        <v>40.37</v>
      </c>
      <c r="M9" s="86">
        <v>3093.0</v>
      </c>
      <c r="N9" s="86">
        <v>19614.389999999985</v>
      </c>
      <c r="O9" s="287" t="str">
        <f t="shared" ref="O9:P9" si="4">C9+E9+G9+I9+K9+M9</f>
        <v>21795</v>
      </c>
      <c r="P9" s="287" t="str">
        <f t="shared" si="4"/>
        <v>75031</v>
      </c>
    </row>
    <row r="10" ht="12.75" customHeight="1">
      <c r="A10" s="110">
        <v>5.0</v>
      </c>
      <c r="B10" s="65" t="s">
        <v>14</v>
      </c>
      <c r="C10" s="86">
        <v>3357.0</v>
      </c>
      <c r="D10" s="86">
        <v>3973.4900000000002</v>
      </c>
      <c r="E10" s="86">
        <v>651.0</v>
      </c>
      <c r="F10" s="86">
        <v>2835.7900000000013</v>
      </c>
      <c r="G10" s="86">
        <v>1189.0</v>
      </c>
      <c r="H10" s="86">
        <v>1654.1700000000005</v>
      </c>
      <c r="I10" s="86">
        <v>1153.0</v>
      </c>
      <c r="J10" s="86">
        <v>6726.200000000001</v>
      </c>
      <c r="K10" s="86">
        <v>26.0</v>
      </c>
      <c r="L10" s="86">
        <v>26.369999999999997</v>
      </c>
      <c r="M10" s="86">
        <v>3426.0</v>
      </c>
      <c r="N10" s="86">
        <v>22797.5</v>
      </c>
      <c r="O10" s="287" t="str">
        <f t="shared" ref="O10:P10" si="5">C10+E10+G10+I10+K10+M10</f>
        <v>9802</v>
      </c>
      <c r="P10" s="287" t="str">
        <f t="shared" si="5"/>
        <v>38014</v>
      </c>
    </row>
    <row r="11" ht="12.75" customHeight="1">
      <c r="A11" s="110">
        <v>6.0</v>
      </c>
      <c r="B11" s="65" t="s">
        <v>15</v>
      </c>
      <c r="C11" s="86">
        <v>445.0</v>
      </c>
      <c r="D11" s="86">
        <v>1979.28</v>
      </c>
      <c r="E11" s="86">
        <v>7302.0</v>
      </c>
      <c r="F11" s="86">
        <v>16063.820000000005</v>
      </c>
      <c r="G11" s="86">
        <v>42.0</v>
      </c>
      <c r="H11" s="86">
        <v>107.07000000000001</v>
      </c>
      <c r="I11" s="86">
        <v>284.0</v>
      </c>
      <c r="J11" s="86">
        <v>2648.4500000000007</v>
      </c>
      <c r="K11" s="86">
        <v>4.0</v>
      </c>
      <c r="L11" s="86">
        <v>6.63</v>
      </c>
      <c r="M11" s="86">
        <v>682.0</v>
      </c>
      <c r="N11" s="86">
        <v>3380.810000000001</v>
      </c>
      <c r="O11" s="287" t="str">
        <f t="shared" ref="O11:P11" si="6">C11+E11+G11+I11+K11+M11</f>
        <v>8759</v>
      </c>
      <c r="P11" s="287" t="str">
        <f t="shared" si="6"/>
        <v>24186</v>
      </c>
    </row>
    <row r="12" ht="12.75" customHeight="1">
      <c r="A12" s="110">
        <v>7.0</v>
      </c>
      <c r="B12" s="65" t="s">
        <v>16</v>
      </c>
      <c r="C12" s="86">
        <v>128.0</v>
      </c>
      <c r="D12" s="86">
        <v>681.8800000000001</v>
      </c>
      <c r="E12" s="86">
        <v>507.0</v>
      </c>
      <c r="F12" s="86">
        <v>888.6099999999998</v>
      </c>
      <c r="G12" s="86">
        <v>12.0</v>
      </c>
      <c r="H12" s="86">
        <v>37.77</v>
      </c>
      <c r="I12" s="86">
        <v>71.0</v>
      </c>
      <c r="J12" s="86">
        <v>365.75</v>
      </c>
      <c r="K12" s="86">
        <v>0.0</v>
      </c>
      <c r="L12" s="86">
        <v>0.0</v>
      </c>
      <c r="M12" s="86">
        <v>25.0</v>
      </c>
      <c r="N12" s="86">
        <v>86.57000000000001</v>
      </c>
      <c r="O12" s="287" t="str">
        <f t="shared" ref="O12:P12" si="7">C12+E12+G12+I12+K12+M12</f>
        <v>743</v>
      </c>
      <c r="P12" s="287" t="str">
        <f t="shared" si="7"/>
        <v>2061</v>
      </c>
    </row>
    <row r="13" ht="12.75" customHeight="1">
      <c r="A13" s="110">
        <v>8.0</v>
      </c>
      <c r="B13" s="65" t="s">
        <v>17</v>
      </c>
      <c r="C13" s="86">
        <v>36.0</v>
      </c>
      <c r="D13" s="86">
        <v>215.05999999999997</v>
      </c>
      <c r="E13" s="86">
        <v>400.0</v>
      </c>
      <c r="F13" s="86">
        <v>1221.1</v>
      </c>
      <c r="G13" s="86">
        <v>0.0</v>
      </c>
      <c r="H13" s="86">
        <v>0.0</v>
      </c>
      <c r="I13" s="86">
        <v>413.0</v>
      </c>
      <c r="J13" s="86">
        <v>3377.5199999999995</v>
      </c>
      <c r="K13" s="86">
        <v>0.0</v>
      </c>
      <c r="L13" s="86">
        <v>0.0</v>
      </c>
      <c r="M13" s="86">
        <v>162.0</v>
      </c>
      <c r="N13" s="86">
        <v>1087.28</v>
      </c>
      <c r="O13" s="287" t="str">
        <f t="shared" ref="O13:P13" si="8">C13+E13+G13+I13+K13+M13</f>
        <v>1011</v>
      </c>
      <c r="P13" s="287" t="str">
        <f t="shared" si="8"/>
        <v>5901</v>
      </c>
    </row>
    <row r="14" ht="12.75" customHeight="1">
      <c r="A14" s="110">
        <v>9.0</v>
      </c>
      <c r="B14" s="65" t="s">
        <v>18</v>
      </c>
      <c r="C14" s="86">
        <v>532.0</v>
      </c>
      <c r="D14" s="86">
        <v>2623.610000000001</v>
      </c>
      <c r="E14" s="86">
        <v>10365.0</v>
      </c>
      <c r="F14" s="86">
        <v>21078.690000000002</v>
      </c>
      <c r="G14" s="86">
        <v>54.0</v>
      </c>
      <c r="H14" s="86">
        <v>175.57999999999998</v>
      </c>
      <c r="I14" s="86">
        <v>974.0</v>
      </c>
      <c r="J14" s="86">
        <v>5806.380000000002</v>
      </c>
      <c r="K14" s="86">
        <v>3.0</v>
      </c>
      <c r="L14" s="86">
        <v>9.73</v>
      </c>
      <c r="M14" s="86">
        <v>1428.0</v>
      </c>
      <c r="N14" s="86">
        <v>9084.209999999995</v>
      </c>
      <c r="O14" s="287" t="str">
        <f t="shared" ref="O14:P14" si="9">C14+E14+G14+I14+K14+M14</f>
        <v>13356</v>
      </c>
      <c r="P14" s="287" t="str">
        <f t="shared" si="9"/>
        <v>38778</v>
      </c>
    </row>
    <row r="15" ht="12.75" customHeight="1">
      <c r="A15" s="110">
        <v>10.0</v>
      </c>
      <c r="B15" s="65" t="s">
        <v>19</v>
      </c>
      <c r="C15" s="86">
        <v>3304.0</v>
      </c>
      <c r="D15" s="86">
        <v>17063.129999999983</v>
      </c>
      <c r="E15" s="86">
        <v>52922.0</v>
      </c>
      <c r="F15" s="86">
        <v>135165.18999999997</v>
      </c>
      <c r="G15" s="86">
        <v>730.0</v>
      </c>
      <c r="H15" s="86">
        <v>1928.8299999999995</v>
      </c>
      <c r="I15" s="86">
        <v>3199.0</v>
      </c>
      <c r="J15" s="86">
        <v>14562.060000000014</v>
      </c>
      <c r="K15" s="86">
        <v>15.0</v>
      </c>
      <c r="L15" s="86">
        <v>19.659999999999997</v>
      </c>
      <c r="M15" s="86">
        <v>4988.0</v>
      </c>
      <c r="N15" s="86">
        <v>39683.34999999998</v>
      </c>
      <c r="O15" s="287" t="str">
        <f t="shared" ref="O15:P15" si="10">C15+E15+G15+I15+K15+M15</f>
        <v>65158</v>
      </c>
      <c r="P15" s="287" t="str">
        <f t="shared" si="10"/>
        <v>208422</v>
      </c>
    </row>
    <row r="16" ht="12.75" customHeight="1">
      <c r="A16" s="110">
        <v>11.0</v>
      </c>
      <c r="B16" s="65" t="s">
        <v>20</v>
      </c>
      <c r="C16" s="86">
        <v>192.0</v>
      </c>
      <c r="D16" s="86">
        <v>1063.16</v>
      </c>
      <c r="E16" s="86">
        <v>5329.0</v>
      </c>
      <c r="F16" s="86">
        <v>9801.540000000003</v>
      </c>
      <c r="G16" s="86">
        <v>15.0</v>
      </c>
      <c r="H16" s="86">
        <v>38.67</v>
      </c>
      <c r="I16" s="86">
        <v>575.0</v>
      </c>
      <c r="J16" s="86">
        <v>2362.2</v>
      </c>
      <c r="K16" s="86">
        <v>2.0</v>
      </c>
      <c r="L16" s="86">
        <v>3.15</v>
      </c>
      <c r="M16" s="86">
        <v>407.0</v>
      </c>
      <c r="N16" s="86">
        <v>2912.2400000000007</v>
      </c>
      <c r="O16" s="287" t="str">
        <f t="shared" ref="O16:P16" si="11">C16+E16+G16+I16+K16+M16</f>
        <v>6520</v>
      </c>
      <c r="P16" s="287" t="str">
        <f t="shared" si="11"/>
        <v>16181</v>
      </c>
    </row>
    <row r="17" ht="12.75" customHeight="1">
      <c r="A17" s="110">
        <v>12.0</v>
      </c>
      <c r="B17" s="65" t="s">
        <v>21</v>
      </c>
      <c r="C17" s="86">
        <v>845.0</v>
      </c>
      <c r="D17" s="86">
        <v>4276.100000000001</v>
      </c>
      <c r="E17" s="86">
        <v>16189.0</v>
      </c>
      <c r="F17" s="86">
        <v>30147.26999999999</v>
      </c>
      <c r="G17" s="86">
        <v>220.0</v>
      </c>
      <c r="H17" s="86">
        <v>381.63</v>
      </c>
      <c r="I17" s="86">
        <v>1078.0</v>
      </c>
      <c r="J17" s="86">
        <v>17839.58</v>
      </c>
      <c r="K17" s="86">
        <v>22.0</v>
      </c>
      <c r="L17" s="86">
        <v>126.44999999999999</v>
      </c>
      <c r="M17" s="86">
        <v>3358.0</v>
      </c>
      <c r="N17" s="86">
        <v>26243.72</v>
      </c>
      <c r="O17" s="287" t="str">
        <f t="shared" ref="O17:P17" si="12">C17+E17+G17+I17+K17+M17</f>
        <v>21712</v>
      </c>
      <c r="P17" s="287" t="str">
        <f t="shared" si="12"/>
        <v>79015</v>
      </c>
    </row>
    <row r="18" ht="12.75" customHeight="1">
      <c r="A18" s="100"/>
      <c r="B18" s="103" t="s">
        <v>22</v>
      </c>
      <c r="C18" s="88" t="str">
        <f t="shared" ref="C18:P18" si="13">SUM(C6:C17)</f>
        <v>10561</v>
      </c>
      <c r="D18" s="88" t="str">
        <f t="shared" si="13"/>
        <v>41851</v>
      </c>
      <c r="E18" s="88" t="str">
        <f t="shared" si="13"/>
        <v>143056</v>
      </c>
      <c r="F18" s="88" t="str">
        <f t="shared" si="13"/>
        <v>323436</v>
      </c>
      <c r="G18" s="88" t="str">
        <f t="shared" si="13"/>
        <v>5788</v>
      </c>
      <c r="H18" s="88" t="str">
        <f t="shared" si="13"/>
        <v>14404</v>
      </c>
      <c r="I18" s="88" t="str">
        <f t="shared" si="13"/>
        <v>13614</v>
      </c>
      <c r="J18" s="88" t="str">
        <f t="shared" si="13"/>
        <v>82154</v>
      </c>
      <c r="K18" s="88" t="str">
        <f t="shared" si="13"/>
        <v>101</v>
      </c>
      <c r="L18" s="88" t="str">
        <f t="shared" si="13"/>
        <v>285</v>
      </c>
      <c r="M18" s="88" t="str">
        <f t="shared" si="13"/>
        <v>21757</v>
      </c>
      <c r="N18" s="88" t="str">
        <f t="shared" si="13"/>
        <v>153858</v>
      </c>
      <c r="O18" s="88" t="str">
        <f t="shared" si="13"/>
        <v>194877</v>
      </c>
      <c r="P18" s="88" t="str">
        <f t="shared" si="13"/>
        <v>615987</v>
      </c>
    </row>
    <row r="19" ht="12.75" customHeight="1">
      <c r="A19" s="110">
        <v>13.0</v>
      </c>
      <c r="B19" s="65" t="s">
        <v>23</v>
      </c>
      <c r="C19" s="86">
        <v>359.0</v>
      </c>
      <c r="D19" s="86">
        <v>1781.6199999999997</v>
      </c>
      <c r="E19" s="86">
        <v>12294.0</v>
      </c>
      <c r="F19" s="86">
        <v>31268.58</v>
      </c>
      <c r="G19" s="86">
        <v>20.0</v>
      </c>
      <c r="H19" s="86">
        <v>92.12</v>
      </c>
      <c r="I19" s="86">
        <v>1348.0</v>
      </c>
      <c r="J19" s="86">
        <v>8654.550000000001</v>
      </c>
      <c r="K19" s="86">
        <v>18.0</v>
      </c>
      <c r="L19" s="86">
        <v>3055.33</v>
      </c>
      <c r="M19" s="86">
        <v>1053.0</v>
      </c>
      <c r="N19" s="86">
        <v>13078.109999999997</v>
      </c>
      <c r="O19" s="287" t="str">
        <f t="shared" ref="O19:P19" si="14">C19+E19+G19+I19+K19+M19</f>
        <v>15092</v>
      </c>
      <c r="P19" s="287" t="str">
        <f t="shared" si="14"/>
        <v>57930</v>
      </c>
    </row>
    <row r="20" ht="12.75" customHeight="1">
      <c r="A20" s="110">
        <v>14.0</v>
      </c>
      <c r="B20" s="65" t="s">
        <v>24</v>
      </c>
      <c r="C20" s="86">
        <v>290.0</v>
      </c>
      <c r="D20" s="86">
        <v>201.32999999999998</v>
      </c>
      <c r="E20" s="86">
        <v>110790.0</v>
      </c>
      <c r="F20" s="86">
        <v>51241.09000000003</v>
      </c>
      <c r="G20" s="86">
        <v>15.0</v>
      </c>
      <c r="H20" s="86">
        <v>6.030000000000001</v>
      </c>
      <c r="I20" s="86">
        <v>198.0</v>
      </c>
      <c r="J20" s="86">
        <v>206.01000000000008</v>
      </c>
      <c r="K20" s="86">
        <v>2.0</v>
      </c>
      <c r="L20" s="86">
        <v>0.51</v>
      </c>
      <c r="M20" s="86">
        <v>85.0</v>
      </c>
      <c r="N20" s="86">
        <v>290.70000000000005</v>
      </c>
      <c r="O20" s="287" t="str">
        <f t="shared" ref="O20:P20" si="15">C20+E20+G20+I20+K20+M20</f>
        <v>111380</v>
      </c>
      <c r="P20" s="287" t="str">
        <f t="shared" si="15"/>
        <v>51946</v>
      </c>
    </row>
    <row r="21" ht="12.75" customHeight="1">
      <c r="A21" s="110">
        <v>15.0</v>
      </c>
      <c r="B21" s="65" t="s">
        <v>25</v>
      </c>
      <c r="C21" s="86">
        <v>39.0</v>
      </c>
      <c r="D21" s="86">
        <v>54.239999999999995</v>
      </c>
      <c r="E21" s="86">
        <v>97.0</v>
      </c>
      <c r="F21" s="86">
        <v>126.52</v>
      </c>
      <c r="G21" s="86">
        <v>0.0</v>
      </c>
      <c r="H21" s="86">
        <v>0.0</v>
      </c>
      <c r="I21" s="86">
        <v>6.0</v>
      </c>
      <c r="J21" s="86">
        <v>22.49</v>
      </c>
      <c r="K21" s="86">
        <v>0.0</v>
      </c>
      <c r="L21" s="86">
        <v>0.0</v>
      </c>
      <c r="M21" s="86">
        <v>2.0</v>
      </c>
      <c r="N21" s="86">
        <v>5.33</v>
      </c>
      <c r="O21" s="287" t="str">
        <f t="shared" ref="O21:P21" si="16">C21+E21+G21+I21+K21+M21</f>
        <v>144</v>
      </c>
      <c r="P21" s="287" t="str">
        <f t="shared" si="16"/>
        <v>209</v>
      </c>
    </row>
    <row r="22" ht="12.75" customHeight="1">
      <c r="A22" s="110">
        <v>16.0</v>
      </c>
      <c r="B22" s="65" t="s">
        <v>26</v>
      </c>
      <c r="C22" s="86">
        <v>0.0</v>
      </c>
      <c r="D22" s="86">
        <v>0.0</v>
      </c>
      <c r="E22" s="86">
        <v>26.0</v>
      </c>
      <c r="F22" s="86">
        <v>134.59</v>
      </c>
      <c r="G22" s="86">
        <v>0.0</v>
      </c>
      <c r="H22" s="86">
        <v>0.0</v>
      </c>
      <c r="I22" s="86">
        <v>2.0</v>
      </c>
      <c r="J22" s="86">
        <v>12.94</v>
      </c>
      <c r="K22" s="86">
        <v>0.0</v>
      </c>
      <c r="L22" s="86">
        <v>0.0</v>
      </c>
      <c r="M22" s="86">
        <v>1.0</v>
      </c>
      <c r="N22" s="86">
        <v>15.19</v>
      </c>
      <c r="O22" s="287" t="str">
        <f t="shared" ref="O22:P22" si="17">C22+E22+G22+I22+K22+M22</f>
        <v>29</v>
      </c>
      <c r="P22" s="287" t="str">
        <f t="shared" si="17"/>
        <v>163</v>
      </c>
    </row>
    <row r="23" ht="12.75" customHeight="1">
      <c r="A23" s="110">
        <v>17.0</v>
      </c>
      <c r="B23" s="65" t="s">
        <v>27</v>
      </c>
      <c r="C23" s="86">
        <v>0.0</v>
      </c>
      <c r="D23" s="86">
        <v>0.0</v>
      </c>
      <c r="E23" s="86">
        <v>0.0</v>
      </c>
      <c r="F23" s="86">
        <v>0.0</v>
      </c>
      <c r="G23" s="86">
        <v>0.0</v>
      </c>
      <c r="H23" s="86">
        <v>0.0</v>
      </c>
      <c r="I23" s="86">
        <v>0.0</v>
      </c>
      <c r="J23" s="86">
        <v>0.0</v>
      </c>
      <c r="K23" s="86">
        <v>0.0</v>
      </c>
      <c r="L23" s="86">
        <v>0.0</v>
      </c>
      <c r="M23" s="86">
        <v>0.0</v>
      </c>
      <c r="N23" s="86">
        <v>0.0</v>
      </c>
      <c r="O23" s="287" t="str">
        <f t="shared" ref="O23:P23" si="18">C23+E23+G23+I23+K23+M23</f>
        <v>0</v>
      </c>
      <c r="P23" s="287" t="str">
        <f t="shared" si="18"/>
        <v>0</v>
      </c>
    </row>
    <row r="24" ht="12.75" customHeight="1">
      <c r="A24" s="110">
        <v>18.0</v>
      </c>
      <c r="B24" s="65" t="s">
        <v>28</v>
      </c>
      <c r="C24" s="86">
        <v>0.0</v>
      </c>
      <c r="D24" s="86">
        <v>0.0</v>
      </c>
      <c r="E24" s="86">
        <v>0.0</v>
      </c>
      <c r="F24" s="86">
        <v>0.0</v>
      </c>
      <c r="G24" s="86">
        <v>0.0</v>
      </c>
      <c r="H24" s="86">
        <v>0.0</v>
      </c>
      <c r="I24" s="86">
        <v>0.0</v>
      </c>
      <c r="J24" s="86">
        <v>0.0</v>
      </c>
      <c r="K24" s="86">
        <v>0.0</v>
      </c>
      <c r="L24" s="86">
        <v>0.0</v>
      </c>
      <c r="M24" s="86">
        <v>1.0</v>
      </c>
      <c r="N24" s="86">
        <v>11.36</v>
      </c>
      <c r="O24" s="287" t="str">
        <f t="shared" ref="O24:P24" si="19">C24+E24+G24+I24+K24+M24</f>
        <v>1</v>
      </c>
      <c r="P24" s="287" t="str">
        <f t="shared" si="19"/>
        <v>11</v>
      </c>
    </row>
    <row r="25" ht="12.75" customHeight="1">
      <c r="A25" s="110">
        <v>19.0</v>
      </c>
      <c r="B25" s="65" t="s">
        <v>29</v>
      </c>
      <c r="C25" s="86">
        <v>319.0</v>
      </c>
      <c r="D25" s="86">
        <v>1256.1600000000003</v>
      </c>
      <c r="E25" s="86">
        <v>560.0</v>
      </c>
      <c r="F25" s="86">
        <v>1133.43</v>
      </c>
      <c r="G25" s="86">
        <v>0.0</v>
      </c>
      <c r="H25" s="86">
        <v>0.0</v>
      </c>
      <c r="I25" s="86">
        <v>85.0</v>
      </c>
      <c r="J25" s="86">
        <v>395.06</v>
      </c>
      <c r="K25" s="86">
        <v>0.0</v>
      </c>
      <c r="L25" s="86">
        <v>0.0</v>
      </c>
      <c r="M25" s="86">
        <v>9.0</v>
      </c>
      <c r="N25" s="86">
        <v>56.47</v>
      </c>
      <c r="O25" s="287" t="str">
        <f t="shared" ref="O25:P25" si="20">C25+E25+G25+I25+K25+M25</f>
        <v>973</v>
      </c>
      <c r="P25" s="287" t="str">
        <f t="shared" si="20"/>
        <v>2841</v>
      </c>
    </row>
    <row r="26" ht="12.75" customHeight="1">
      <c r="A26" s="110">
        <v>20.0</v>
      </c>
      <c r="B26" s="65" t="s">
        <v>30</v>
      </c>
      <c r="C26" s="86">
        <v>513.0</v>
      </c>
      <c r="D26" s="86">
        <v>310.66</v>
      </c>
      <c r="E26" s="86">
        <v>26300.0</v>
      </c>
      <c r="F26" s="86">
        <v>36024.34999999999</v>
      </c>
      <c r="G26" s="86">
        <v>9.0</v>
      </c>
      <c r="H26" s="86">
        <v>23.14</v>
      </c>
      <c r="I26" s="86">
        <v>1277.0</v>
      </c>
      <c r="J26" s="86">
        <v>10580.45</v>
      </c>
      <c r="K26" s="86">
        <v>2.0</v>
      </c>
      <c r="L26" s="86">
        <v>13.76</v>
      </c>
      <c r="M26" s="86">
        <v>574.0</v>
      </c>
      <c r="N26" s="86">
        <v>6758.54</v>
      </c>
      <c r="O26" s="287" t="str">
        <f t="shared" ref="O26:P26" si="21">C26+E26+G26+I26+K26+M26</f>
        <v>28675</v>
      </c>
      <c r="P26" s="287" t="str">
        <f t="shared" si="21"/>
        <v>53711</v>
      </c>
    </row>
    <row r="27" ht="12.75" customHeight="1">
      <c r="A27" s="110">
        <v>21.0</v>
      </c>
      <c r="B27" s="65" t="s">
        <v>31</v>
      </c>
      <c r="C27" s="86">
        <v>482.0</v>
      </c>
      <c r="D27" s="86">
        <v>2902.5100000000007</v>
      </c>
      <c r="E27" s="86">
        <v>14866.0</v>
      </c>
      <c r="F27" s="86">
        <v>62150.329999999965</v>
      </c>
      <c r="G27" s="86">
        <v>80.0</v>
      </c>
      <c r="H27" s="86">
        <v>451.31000000000006</v>
      </c>
      <c r="I27" s="86">
        <v>1469.0</v>
      </c>
      <c r="J27" s="86">
        <v>18777.789999999997</v>
      </c>
      <c r="K27" s="86">
        <v>131.0</v>
      </c>
      <c r="L27" s="86">
        <v>261.4</v>
      </c>
      <c r="M27" s="86">
        <v>969.0</v>
      </c>
      <c r="N27" s="86">
        <v>15723.259999999997</v>
      </c>
      <c r="O27" s="287" t="str">
        <f t="shared" ref="O27:P27" si="22">C27+E27+G27+I27+K27+M27</f>
        <v>17997</v>
      </c>
      <c r="P27" s="287" t="str">
        <f t="shared" si="22"/>
        <v>100267</v>
      </c>
    </row>
    <row r="28" ht="12.75" customHeight="1">
      <c r="A28" s="110">
        <v>22.0</v>
      </c>
      <c r="B28" s="65" t="s">
        <v>32</v>
      </c>
      <c r="C28" s="86">
        <v>168.0</v>
      </c>
      <c r="D28" s="86">
        <v>893.92</v>
      </c>
      <c r="E28" s="86">
        <v>5149.0</v>
      </c>
      <c r="F28" s="86">
        <v>8289.170000000002</v>
      </c>
      <c r="G28" s="86">
        <v>15.0</v>
      </c>
      <c r="H28" s="86">
        <v>110.98</v>
      </c>
      <c r="I28" s="86">
        <v>315.0</v>
      </c>
      <c r="J28" s="86">
        <v>1846.7099999999998</v>
      </c>
      <c r="K28" s="86">
        <v>0.0</v>
      </c>
      <c r="L28" s="86">
        <v>0.0</v>
      </c>
      <c r="M28" s="86">
        <v>864.0</v>
      </c>
      <c r="N28" s="86">
        <v>9355.689999999997</v>
      </c>
      <c r="O28" s="287" t="str">
        <f t="shared" ref="O28:P28" si="23">C28+E28+G28+I28+K28+M28</f>
        <v>6511</v>
      </c>
      <c r="P28" s="287" t="str">
        <f t="shared" si="23"/>
        <v>20496</v>
      </c>
    </row>
    <row r="29" ht="12.75" customHeight="1">
      <c r="A29" s="110">
        <v>23.0</v>
      </c>
      <c r="B29" s="65" t="s">
        <v>33</v>
      </c>
      <c r="C29" s="86">
        <v>51.0</v>
      </c>
      <c r="D29" s="86">
        <v>13.06</v>
      </c>
      <c r="E29" s="86">
        <v>7676.0</v>
      </c>
      <c r="F29" s="86">
        <v>1802.7000000000003</v>
      </c>
      <c r="G29" s="86">
        <v>12.0</v>
      </c>
      <c r="H29" s="86">
        <v>2.5300000000000002</v>
      </c>
      <c r="I29" s="86">
        <v>175.0</v>
      </c>
      <c r="J29" s="86">
        <v>45.90999999999999</v>
      </c>
      <c r="K29" s="86">
        <v>13.0</v>
      </c>
      <c r="L29" s="86">
        <v>2.1999999999999997</v>
      </c>
      <c r="M29" s="86">
        <v>29.0</v>
      </c>
      <c r="N29" s="86">
        <v>10.65</v>
      </c>
      <c r="O29" s="287" t="str">
        <f t="shared" ref="O29:P29" si="24">C29+E29+G29+I29+K29+M29</f>
        <v>7956</v>
      </c>
      <c r="P29" s="287" t="str">
        <f t="shared" si="24"/>
        <v>1877</v>
      </c>
    </row>
    <row r="30" ht="12.75" customHeight="1">
      <c r="A30" s="110">
        <v>24.0</v>
      </c>
      <c r="B30" s="65" t="s">
        <v>34</v>
      </c>
      <c r="C30" s="86">
        <v>604.0</v>
      </c>
      <c r="D30" s="86">
        <v>214.36999999999998</v>
      </c>
      <c r="E30" s="86">
        <v>96755.0</v>
      </c>
      <c r="F30" s="86">
        <v>30211.66</v>
      </c>
      <c r="G30" s="86">
        <v>12.0</v>
      </c>
      <c r="H30" s="86">
        <v>38.669999999999995</v>
      </c>
      <c r="I30" s="86">
        <v>172.0</v>
      </c>
      <c r="J30" s="86">
        <v>1131.96</v>
      </c>
      <c r="K30" s="86">
        <v>8.0</v>
      </c>
      <c r="L30" s="86">
        <v>24.81</v>
      </c>
      <c r="M30" s="86">
        <v>209.0</v>
      </c>
      <c r="N30" s="86">
        <v>1191.23</v>
      </c>
      <c r="O30" s="287" t="str">
        <f t="shared" ref="O30:P30" si="25">C30+E30+G30+I30+K30+M30</f>
        <v>97760</v>
      </c>
      <c r="P30" s="287" t="str">
        <f t="shared" si="25"/>
        <v>32813</v>
      </c>
    </row>
    <row r="31" ht="12.75" customHeight="1">
      <c r="A31" s="110">
        <v>25.0</v>
      </c>
      <c r="B31" s="65" t="s">
        <v>35</v>
      </c>
      <c r="C31" s="86">
        <v>1.0</v>
      </c>
      <c r="D31" s="86">
        <v>0.96</v>
      </c>
      <c r="E31" s="86">
        <v>214.0</v>
      </c>
      <c r="F31" s="86">
        <v>1103.22</v>
      </c>
      <c r="G31" s="86">
        <v>9.0</v>
      </c>
      <c r="H31" s="86">
        <v>65.19</v>
      </c>
      <c r="I31" s="86">
        <v>11.0</v>
      </c>
      <c r="J31" s="86">
        <v>114.68</v>
      </c>
      <c r="K31" s="86">
        <v>0.0</v>
      </c>
      <c r="L31" s="86">
        <v>0.0</v>
      </c>
      <c r="M31" s="86">
        <v>0.0</v>
      </c>
      <c r="N31" s="86">
        <v>0.0</v>
      </c>
      <c r="O31" s="287" t="str">
        <f t="shared" ref="O31:P31" si="26">C31+E31+G31+I31+K31+M31</f>
        <v>235</v>
      </c>
      <c r="P31" s="287" t="str">
        <f t="shared" si="26"/>
        <v>1284</v>
      </c>
    </row>
    <row r="32" ht="12.75" customHeight="1">
      <c r="A32" s="110">
        <v>26.0</v>
      </c>
      <c r="B32" s="65" t="s">
        <v>36</v>
      </c>
      <c r="C32" s="86">
        <v>1.0</v>
      </c>
      <c r="D32" s="86">
        <v>2.88</v>
      </c>
      <c r="E32" s="86">
        <v>59.0</v>
      </c>
      <c r="F32" s="86">
        <v>393.81999999999994</v>
      </c>
      <c r="G32" s="86">
        <v>0.0</v>
      </c>
      <c r="H32" s="86">
        <v>0.0</v>
      </c>
      <c r="I32" s="86">
        <v>2.0</v>
      </c>
      <c r="J32" s="86">
        <v>23.05</v>
      </c>
      <c r="K32" s="86">
        <v>0.0</v>
      </c>
      <c r="L32" s="86">
        <v>0.0</v>
      </c>
      <c r="M32" s="86">
        <v>10.0</v>
      </c>
      <c r="N32" s="86">
        <v>111.38</v>
      </c>
      <c r="O32" s="287" t="str">
        <f t="shared" ref="O32:P32" si="27">C32+E32+G32+I32+K32+M32</f>
        <v>72</v>
      </c>
      <c r="P32" s="287" t="str">
        <f t="shared" si="27"/>
        <v>531</v>
      </c>
    </row>
    <row r="33" ht="12.75" customHeight="1">
      <c r="A33" s="110">
        <v>27.0</v>
      </c>
      <c r="B33" s="65" t="s">
        <v>37</v>
      </c>
      <c r="C33" s="86">
        <v>0.0</v>
      </c>
      <c r="D33" s="86">
        <v>0.0</v>
      </c>
      <c r="E33" s="86">
        <v>38.0</v>
      </c>
      <c r="F33" s="86">
        <v>54.5</v>
      </c>
      <c r="G33" s="86">
        <v>0.0</v>
      </c>
      <c r="H33" s="86">
        <v>0.0</v>
      </c>
      <c r="I33" s="86">
        <v>3.0</v>
      </c>
      <c r="J33" s="86">
        <v>26.26</v>
      </c>
      <c r="K33" s="86">
        <v>0.0</v>
      </c>
      <c r="L33" s="86">
        <v>0.0</v>
      </c>
      <c r="M33" s="86">
        <v>4.0</v>
      </c>
      <c r="N33" s="86">
        <v>9.68</v>
      </c>
      <c r="O33" s="287" t="str">
        <f t="shared" ref="O33:P33" si="28">C33+E33+G33+I33+K33+M33</f>
        <v>45</v>
      </c>
      <c r="P33" s="287" t="str">
        <f t="shared" si="28"/>
        <v>90</v>
      </c>
    </row>
    <row r="34" ht="12.75" customHeight="1">
      <c r="A34" s="110">
        <v>28.0</v>
      </c>
      <c r="B34" s="65" t="s">
        <v>38</v>
      </c>
      <c r="C34" s="86">
        <v>51.0</v>
      </c>
      <c r="D34" s="86">
        <v>306.18</v>
      </c>
      <c r="E34" s="86">
        <v>2994.0</v>
      </c>
      <c r="F34" s="86">
        <v>13981.98</v>
      </c>
      <c r="G34" s="86">
        <v>12.0</v>
      </c>
      <c r="H34" s="86">
        <v>20.979999999999997</v>
      </c>
      <c r="I34" s="86">
        <v>1081.0</v>
      </c>
      <c r="J34" s="86">
        <v>9912.65</v>
      </c>
      <c r="K34" s="86">
        <v>2.0</v>
      </c>
      <c r="L34" s="86">
        <v>7.6</v>
      </c>
      <c r="M34" s="86">
        <v>684.0</v>
      </c>
      <c r="N34" s="86">
        <v>15625.660000000002</v>
      </c>
      <c r="O34" s="287" t="str">
        <f t="shared" ref="O34:P34" si="29">C34+E34+G34+I34+K34+M34</f>
        <v>4824</v>
      </c>
      <c r="P34" s="287" t="str">
        <f t="shared" si="29"/>
        <v>39855</v>
      </c>
    </row>
    <row r="35" ht="12.75" customHeight="1">
      <c r="A35" s="110">
        <v>29.0</v>
      </c>
      <c r="B35" s="65" t="s">
        <v>39</v>
      </c>
      <c r="C35" s="86">
        <v>0.0</v>
      </c>
      <c r="D35" s="86">
        <v>0.0</v>
      </c>
      <c r="E35" s="86">
        <v>1.0</v>
      </c>
      <c r="F35" s="86">
        <v>4.19</v>
      </c>
      <c r="G35" s="86">
        <v>0.0</v>
      </c>
      <c r="H35" s="86">
        <v>0.0</v>
      </c>
      <c r="I35" s="86">
        <v>0.0</v>
      </c>
      <c r="J35" s="86">
        <v>0.0</v>
      </c>
      <c r="K35" s="86">
        <v>0.0</v>
      </c>
      <c r="L35" s="86">
        <v>0.0</v>
      </c>
      <c r="M35" s="86">
        <v>2.0</v>
      </c>
      <c r="N35" s="86">
        <v>7.04</v>
      </c>
      <c r="O35" s="287" t="str">
        <f t="shared" ref="O35:P35" si="30">C35+E35+G35+I35+K35+M35</f>
        <v>3</v>
      </c>
      <c r="P35" s="287" t="str">
        <f t="shared" si="30"/>
        <v>11</v>
      </c>
    </row>
    <row r="36" ht="12.75" customHeight="1">
      <c r="A36" s="110">
        <v>30.0</v>
      </c>
      <c r="B36" s="65" t="s">
        <v>40</v>
      </c>
      <c r="C36" s="86">
        <v>112.0</v>
      </c>
      <c r="D36" s="86">
        <v>50.67</v>
      </c>
      <c r="E36" s="86">
        <v>7693.0</v>
      </c>
      <c r="F36" s="86">
        <v>2253.54</v>
      </c>
      <c r="G36" s="86">
        <v>22.0</v>
      </c>
      <c r="H36" s="86">
        <v>8.92</v>
      </c>
      <c r="I36" s="86">
        <v>71.0</v>
      </c>
      <c r="J36" s="86">
        <v>26.630000000000003</v>
      </c>
      <c r="K36" s="86">
        <v>76.0</v>
      </c>
      <c r="L36" s="86">
        <v>155.42000000000002</v>
      </c>
      <c r="M36" s="86">
        <v>1.0</v>
      </c>
      <c r="N36" s="86">
        <v>0.24</v>
      </c>
      <c r="O36" s="287" t="str">
        <f t="shared" ref="O36:P36" si="31">C36+E36+G36+I36+K36+M36</f>
        <v>7975</v>
      </c>
      <c r="P36" s="287" t="str">
        <f t="shared" si="31"/>
        <v>2495</v>
      </c>
    </row>
    <row r="37" ht="12.75" customHeight="1">
      <c r="A37" s="110">
        <v>31.0</v>
      </c>
      <c r="B37" s="65" t="s">
        <v>73</v>
      </c>
      <c r="C37" s="86">
        <v>58.0</v>
      </c>
      <c r="D37" s="86">
        <v>212.38</v>
      </c>
      <c r="E37" s="86">
        <v>14.0</v>
      </c>
      <c r="F37" s="86">
        <v>34.239999999999995</v>
      </c>
      <c r="G37" s="86">
        <v>0.0</v>
      </c>
      <c r="H37" s="86">
        <v>0.0</v>
      </c>
      <c r="I37" s="86">
        <v>0.0</v>
      </c>
      <c r="J37" s="86">
        <v>0.0</v>
      </c>
      <c r="K37" s="86">
        <v>0.0</v>
      </c>
      <c r="L37" s="86">
        <v>0.0</v>
      </c>
      <c r="M37" s="86">
        <v>1.0</v>
      </c>
      <c r="N37" s="86">
        <v>0.98</v>
      </c>
      <c r="O37" s="287" t="str">
        <f t="shared" ref="O37:P37" si="32">C37+E37+G37+I37+K37+M37</f>
        <v>73</v>
      </c>
      <c r="P37" s="287" t="str">
        <f t="shared" si="32"/>
        <v>248</v>
      </c>
    </row>
    <row r="38" ht="12.75" customHeight="1">
      <c r="A38" s="110">
        <v>32.0</v>
      </c>
      <c r="B38" s="65" t="s">
        <v>74</v>
      </c>
      <c r="C38" s="86">
        <v>0.0</v>
      </c>
      <c r="D38" s="86">
        <v>0.0</v>
      </c>
      <c r="E38" s="86">
        <v>0.0</v>
      </c>
      <c r="F38" s="86">
        <v>0.0</v>
      </c>
      <c r="G38" s="86">
        <v>0.0</v>
      </c>
      <c r="H38" s="86">
        <v>0.0</v>
      </c>
      <c r="I38" s="86">
        <v>0.0</v>
      </c>
      <c r="J38" s="86">
        <v>0.0</v>
      </c>
      <c r="K38" s="86">
        <v>0.0</v>
      </c>
      <c r="L38" s="86">
        <v>0.0</v>
      </c>
      <c r="M38" s="86">
        <v>0.0</v>
      </c>
      <c r="N38" s="86">
        <v>0.0</v>
      </c>
      <c r="O38" s="287" t="str">
        <f t="shared" ref="O38:P38" si="33">C38+E38+G38+I38+K38+M38</f>
        <v>0</v>
      </c>
      <c r="P38" s="287" t="str">
        <f t="shared" si="33"/>
        <v>0</v>
      </c>
    </row>
    <row r="39" ht="12.75" customHeight="1">
      <c r="A39" s="110">
        <v>33.0</v>
      </c>
      <c r="B39" s="65" t="s">
        <v>42</v>
      </c>
      <c r="C39" s="86">
        <v>8.0</v>
      </c>
      <c r="D39" s="86">
        <v>66.6</v>
      </c>
      <c r="E39" s="86">
        <v>51.0</v>
      </c>
      <c r="F39" s="86">
        <v>301.66999999999996</v>
      </c>
      <c r="G39" s="86">
        <v>0.0</v>
      </c>
      <c r="H39" s="86">
        <v>0.0</v>
      </c>
      <c r="I39" s="86">
        <v>0.0</v>
      </c>
      <c r="J39" s="86">
        <v>0.0</v>
      </c>
      <c r="K39" s="86">
        <v>0.0</v>
      </c>
      <c r="L39" s="86">
        <v>0.0</v>
      </c>
      <c r="M39" s="86">
        <v>3.0</v>
      </c>
      <c r="N39" s="86">
        <v>16.89</v>
      </c>
      <c r="O39" s="287" t="str">
        <f t="shared" ref="O39:P39" si="34">C39+E39+G39+I39+K39+M39</f>
        <v>62</v>
      </c>
      <c r="P39" s="287" t="str">
        <f t="shared" si="34"/>
        <v>385</v>
      </c>
    </row>
    <row r="40" ht="12.75" customHeight="1">
      <c r="A40" s="110">
        <v>34.0</v>
      </c>
      <c r="B40" s="65" t="s">
        <v>43</v>
      </c>
      <c r="C40" s="86">
        <v>33.0</v>
      </c>
      <c r="D40" s="86">
        <v>130.17</v>
      </c>
      <c r="E40" s="86">
        <v>5851.0</v>
      </c>
      <c r="F40" s="86">
        <v>6543.280000000001</v>
      </c>
      <c r="G40" s="86">
        <v>2.0</v>
      </c>
      <c r="H40" s="86">
        <v>4.55</v>
      </c>
      <c r="I40" s="86">
        <v>189.0</v>
      </c>
      <c r="J40" s="86">
        <v>1421.08</v>
      </c>
      <c r="K40" s="86">
        <v>0.0</v>
      </c>
      <c r="L40" s="86">
        <v>0.0</v>
      </c>
      <c r="M40" s="86">
        <v>161.0</v>
      </c>
      <c r="N40" s="86">
        <v>4874.13</v>
      </c>
      <c r="O40" s="287" t="str">
        <f t="shared" ref="O40:P40" si="35">C40+E40+G40+I40+K40+M40</f>
        <v>6236</v>
      </c>
      <c r="P40" s="287" t="str">
        <f t="shared" si="35"/>
        <v>12973</v>
      </c>
    </row>
    <row r="41" ht="12.75" customHeight="1">
      <c r="A41" s="100"/>
      <c r="B41" s="103" t="s">
        <v>183</v>
      </c>
      <c r="C41" s="88" t="str">
        <f t="shared" ref="C41:P41" si="36">SUM(C19:C40)</f>
        <v>3089</v>
      </c>
      <c r="D41" s="88" t="str">
        <f t="shared" si="36"/>
        <v>8398</v>
      </c>
      <c r="E41" s="88" t="str">
        <f t="shared" si="36"/>
        <v>291428</v>
      </c>
      <c r="F41" s="88" t="str">
        <f t="shared" si="36"/>
        <v>247053</v>
      </c>
      <c r="G41" s="88" t="str">
        <f t="shared" si="36"/>
        <v>208</v>
      </c>
      <c r="H41" s="88" t="str">
        <f t="shared" si="36"/>
        <v>824</v>
      </c>
      <c r="I41" s="88" t="str">
        <f t="shared" si="36"/>
        <v>6404</v>
      </c>
      <c r="J41" s="88" t="str">
        <f t="shared" si="36"/>
        <v>53198</v>
      </c>
      <c r="K41" s="88" t="str">
        <f t="shared" si="36"/>
        <v>252</v>
      </c>
      <c r="L41" s="88" t="str">
        <f t="shared" si="36"/>
        <v>3521</v>
      </c>
      <c r="M41" s="88" t="str">
        <f t="shared" si="36"/>
        <v>4662</v>
      </c>
      <c r="N41" s="88" t="str">
        <f t="shared" si="36"/>
        <v>67143</v>
      </c>
      <c r="O41" s="88" t="str">
        <f t="shared" si="36"/>
        <v>306043</v>
      </c>
      <c r="P41" s="88" t="str">
        <f t="shared" si="36"/>
        <v>380137</v>
      </c>
    </row>
    <row r="42" ht="12.75" customHeight="1">
      <c r="A42" s="100"/>
      <c r="B42" s="103" t="s">
        <v>45</v>
      </c>
      <c r="C42" s="125" t="str">
        <f t="shared" ref="C42:P42" si="37">C41+C18</f>
        <v>13650</v>
      </c>
      <c r="D42" s="125" t="str">
        <f t="shared" si="37"/>
        <v>50249</v>
      </c>
      <c r="E42" s="125" t="str">
        <f t="shared" si="37"/>
        <v>434484</v>
      </c>
      <c r="F42" s="125" t="str">
        <f t="shared" si="37"/>
        <v>570489</v>
      </c>
      <c r="G42" s="125" t="str">
        <f t="shared" si="37"/>
        <v>5996</v>
      </c>
      <c r="H42" s="125" t="str">
        <f t="shared" si="37"/>
        <v>15228</v>
      </c>
      <c r="I42" s="125" t="str">
        <f t="shared" si="37"/>
        <v>20018</v>
      </c>
      <c r="J42" s="125" t="str">
        <f t="shared" si="37"/>
        <v>135352</v>
      </c>
      <c r="K42" s="125" t="str">
        <f t="shared" si="37"/>
        <v>353</v>
      </c>
      <c r="L42" s="125" t="str">
        <f t="shared" si="37"/>
        <v>3806</v>
      </c>
      <c r="M42" s="125" t="str">
        <f t="shared" si="37"/>
        <v>26419</v>
      </c>
      <c r="N42" s="125" t="str">
        <f t="shared" si="37"/>
        <v>221000</v>
      </c>
      <c r="O42" s="125" t="str">
        <f t="shared" si="37"/>
        <v>500920</v>
      </c>
      <c r="P42" s="125" t="str">
        <f t="shared" si="37"/>
        <v>996124</v>
      </c>
    </row>
    <row r="43" ht="12.75" customHeight="1">
      <c r="A43" s="110">
        <v>35.0</v>
      </c>
      <c r="B43" s="65" t="s">
        <v>46</v>
      </c>
      <c r="C43" s="86">
        <v>128.0</v>
      </c>
      <c r="D43" s="86">
        <v>240.87000000000003</v>
      </c>
      <c r="E43" s="86">
        <v>12053.0</v>
      </c>
      <c r="F43" s="86">
        <v>15250.250000000002</v>
      </c>
      <c r="G43" s="86">
        <v>0.0</v>
      </c>
      <c r="H43" s="86">
        <v>0.0</v>
      </c>
      <c r="I43" s="86">
        <v>927.0</v>
      </c>
      <c r="J43" s="86">
        <v>1876.05</v>
      </c>
      <c r="K43" s="86">
        <v>0.0</v>
      </c>
      <c r="L43" s="86">
        <v>0.0</v>
      </c>
      <c r="M43" s="86">
        <v>28283.0</v>
      </c>
      <c r="N43" s="86">
        <v>27185.189999999984</v>
      </c>
      <c r="O43" s="287" t="str">
        <f t="shared" ref="O43:P43" si="38">C43+E43+G43+I43+K43+M43</f>
        <v>41391</v>
      </c>
      <c r="P43" s="287" t="str">
        <f t="shared" si="38"/>
        <v>44552</v>
      </c>
    </row>
    <row r="44" ht="12.75" customHeight="1">
      <c r="A44" s="110">
        <v>36.0</v>
      </c>
      <c r="B44" s="65" t="s">
        <v>47</v>
      </c>
      <c r="C44" s="86">
        <v>973.0</v>
      </c>
      <c r="D44" s="86">
        <v>1177.4799999999998</v>
      </c>
      <c r="E44" s="86">
        <v>33387.0</v>
      </c>
      <c r="F44" s="86">
        <v>43533.97000000002</v>
      </c>
      <c r="G44" s="86">
        <v>296.0</v>
      </c>
      <c r="H44" s="86">
        <v>217.92999999999998</v>
      </c>
      <c r="I44" s="86">
        <v>2250.0</v>
      </c>
      <c r="J44" s="86">
        <v>2740.53</v>
      </c>
      <c r="K44" s="86">
        <v>3.0</v>
      </c>
      <c r="L44" s="86">
        <v>8.91</v>
      </c>
      <c r="M44" s="86">
        <v>2449.0</v>
      </c>
      <c r="N44" s="86">
        <v>7189.809999999998</v>
      </c>
      <c r="O44" s="287" t="str">
        <f t="shared" ref="O44:P44" si="39">C44+E44+G44+I44+K44+M44</f>
        <v>39358</v>
      </c>
      <c r="P44" s="287" t="str">
        <f t="shared" si="39"/>
        <v>54869</v>
      </c>
    </row>
    <row r="45" ht="12.75" customHeight="1">
      <c r="A45" s="100"/>
      <c r="B45" s="103" t="s">
        <v>48</v>
      </c>
      <c r="C45" s="88" t="str">
        <f t="shared" ref="C45:P45" si="40">SUM(C43:C44)</f>
        <v>1101</v>
      </c>
      <c r="D45" s="88" t="str">
        <f t="shared" si="40"/>
        <v>1418</v>
      </c>
      <c r="E45" s="88" t="str">
        <f t="shared" si="40"/>
        <v>45440</v>
      </c>
      <c r="F45" s="88" t="str">
        <f t="shared" si="40"/>
        <v>58784</v>
      </c>
      <c r="G45" s="88" t="str">
        <f t="shared" si="40"/>
        <v>296</v>
      </c>
      <c r="H45" s="88" t="str">
        <f t="shared" si="40"/>
        <v>218</v>
      </c>
      <c r="I45" s="88" t="str">
        <f t="shared" si="40"/>
        <v>3177</v>
      </c>
      <c r="J45" s="88" t="str">
        <f t="shared" si="40"/>
        <v>4617</v>
      </c>
      <c r="K45" s="88" t="str">
        <f t="shared" si="40"/>
        <v>3</v>
      </c>
      <c r="L45" s="88" t="str">
        <f t="shared" si="40"/>
        <v>9</v>
      </c>
      <c r="M45" s="88" t="str">
        <f t="shared" si="40"/>
        <v>30732</v>
      </c>
      <c r="N45" s="88" t="str">
        <f t="shared" si="40"/>
        <v>34375</v>
      </c>
      <c r="O45" s="88" t="str">
        <f t="shared" si="40"/>
        <v>80749</v>
      </c>
      <c r="P45" s="88" t="str">
        <f t="shared" si="40"/>
        <v>99421</v>
      </c>
    </row>
    <row r="46" ht="12.75" customHeight="1">
      <c r="A46" s="110">
        <v>37.0</v>
      </c>
      <c r="B46" s="65" t="s">
        <v>49</v>
      </c>
      <c r="C46" s="86">
        <v>2120.0</v>
      </c>
      <c r="D46" s="86">
        <v>488.0</v>
      </c>
      <c r="E46" s="86">
        <v>85438.0</v>
      </c>
      <c r="F46" s="86">
        <v>41865.0</v>
      </c>
      <c r="G46" s="86">
        <v>7343.0</v>
      </c>
      <c r="H46" s="86">
        <v>2129.0</v>
      </c>
      <c r="I46" s="86">
        <v>4501.0</v>
      </c>
      <c r="J46" s="86">
        <v>2746.0</v>
      </c>
      <c r="K46" s="86">
        <v>0.0</v>
      </c>
      <c r="L46" s="86">
        <v>0.0</v>
      </c>
      <c r="M46" s="86">
        <v>12671.0</v>
      </c>
      <c r="N46" s="86">
        <v>8809.0</v>
      </c>
      <c r="O46" s="287" t="str">
        <f t="shared" ref="O46:P46" si="41">C46+E46+G46+I46+K46+M46</f>
        <v>112073</v>
      </c>
      <c r="P46" s="287" t="str">
        <f t="shared" si="41"/>
        <v>56037</v>
      </c>
    </row>
    <row r="47" ht="12.75" customHeight="1">
      <c r="A47" s="100"/>
      <c r="B47" s="103" t="s">
        <v>50</v>
      </c>
      <c r="C47" s="88" t="str">
        <f t="shared" ref="C47:P47" si="42">C46</f>
        <v>2120</v>
      </c>
      <c r="D47" s="88" t="str">
        <f t="shared" si="42"/>
        <v>488</v>
      </c>
      <c r="E47" s="88" t="str">
        <f t="shared" si="42"/>
        <v>85438</v>
      </c>
      <c r="F47" s="88" t="str">
        <f t="shared" si="42"/>
        <v>41865</v>
      </c>
      <c r="G47" s="88" t="str">
        <f t="shared" si="42"/>
        <v>7343</v>
      </c>
      <c r="H47" s="88" t="str">
        <f t="shared" si="42"/>
        <v>2129</v>
      </c>
      <c r="I47" s="88" t="str">
        <f t="shared" si="42"/>
        <v>4501</v>
      </c>
      <c r="J47" s="88" t="str">
        <f t="shared" si="42"/>
        <v>2746</v>
      </c>
      <c r="K47" s="88" t="str">
        <f t="shared" si="42"/>
        <v>0</v>
      </c>
      <c r="L47" s="88" t="str">
        <f t="shared" si="42"/>
        <v>0</v>
      </c>
      <c r="M47" s="88" t="str">
        <f t="shared" si="42"/>
        <v>12671</v>
      </c>
      <c r="N47" s="88" t="str">
        <f t="shared" si="42"/>
        <v>8809</v>
      </c>
      <c r="O47" s="88" t="str">
        <f t="shared" si="42"/>
        <v>112073</v>
      </c>
      <c r="P47" s="88" t="str">
        <f t="shared" si="42"/>
        <v>56037</v>
      </c>
    </row>
    <row r="48" ht="12.75" customHeight="1">
      <c r="A48" s="110">
        <v>38.0</v>
      </c>
      <c r="B48" s="65" t="s">
        <v>51</v>
      </c>
      <c r="C48" s="86">
        <v>70.0</v>
      </c>
      <c r="D48" s="86">
        <v>520.1299999999999</v>
      </c>
      <c r="E48" s="86">
        <v>12683.0</v>
      </c>
      <c r="F48" s="86">
        <v>64283.48999999998</v>
      </c>
      <c r="G48" s="86">
        <v>1.0</v>
      </c>
      <c r="H48" s="86">
        <v>1.5</v>
      </c>
      <c r="I48" s="86">
        <v>254.0</v>
      </c>
      <c r="J48" s="86">
        <v>2186.2000000000003</v>
      </c>
      <c r="K48" s="86">
        <v>0.0</v>
      </c>
      <c r="L48" s="86">
        <v>0.0</v>
      </c>
      <c r="M48" s="86">
        <v>2386.0</v>
      </c>
      <c r="N48" s="86">
        <v>22491.520000000004</v>
      </c>
      <c r="O48" s="287" t="str">
        <f t="shared" ref="O48:P48" si="43">C48+E48+G48+I48+K48+M48</f>
        <v>15394</v>
      </c>
      <c r="P48" s="287" t="str">
        <f t="shared" si="43"/>
        <v>89483</v>
      </c>
    </row>
    <row r="49" ht="12.75" customHeight="1">
      <c r="A49" s="110">
        <v>39.0</v>
      </c>
      <c r="B49" s="65" t="s">
        <v>52</v>
      </c>
      <c r="C49" s="86">
        <v>80.0</v>
      </c>
      <c r="D49" s="86">
        <v>58.69</v>
      </c>
      <c r="E49" s="86">
        <v>4588.0</v>
      </c>
      <c r="F49" s="86">
        <v>3687.5400000000004</v>
      </c>
      <c r="G49" s="86">
        <v>52.0</v>
      </c>
      <c r="H49" s="86">
        <v>13.62</v>
      </c>
      <c r="I49" s="86">
        <v>43.0</v>
      </c>
      <c r="J49" s="86">
        <v>9.81</v>
      </c>
      <c r="K49" s="86">
        <v>5.0</v>
      </c>
      <c r="L49" s="86">
        <v>1.82</v>
      </c>
      <c r="M49" s="86">
        <v>34.0</v>
      </c>
      <c r="N49" s="86">
        <v>6.670000000000001</v>
      </c>
      <c r="O49" s="287" t="str">
        <f t="shared" ref="O49:P49" si="44">C49+E49+G49+I49+K49+M49</f>
        <v>4802</v>
      </c>
      <c r="P49" s="287" t="str">
        <f t="shared" si="44"/>
        <v>3778</v>
      </c>
    </row>
    <row r="50" ht="12.75" customHeight="1">
      <c r="A50" s="110">
        <v>40.0</v>
      </c>
      <c r="B50" s="65" t="s">
        <v>53</v>
      </c>
      <c r="C50" s="86">
        <v>353.0</v>
      </c>
      <c r="D50" s="86">
        <v>117.84000000000002</v>
      </c>
      <c r="E50" s="86">
        <v>15239.0</v>
      </c>
      <c r="F50" s="86">
        <v>4103.780000000001</v>
      </c>
      <c r="G50" s="86">
        <v>69.0</v>
      </c>
      <c r="H50" s="86">
        <v>27.419999999999995</v>
      </c>
      <c r="I50" s="86">
        <v>209.0</v>
      </c>
      <c r="J50" s="86">
        <v>71.8</v>
      </c>
      <c r="K50" s="86">
        <v>0.0</v>
      </c>
      <c r="L50" s="86">
        <v>0.0</v>
      </c>
      <c r="M50" s="86">
        <v>54.0</v>
      </c>
      <c r="N50" s="86">
        <v>111.32999999999998</v>
      </c>
      <c r="O50" s="287" t="str">
        <f t="shared" ref="O50:P50" si="45">C50+E50+G50+I50+K50+M50</f>
        <v>15924</v>
      </c>
      <c r="P50" s="287" t="str">
        <f t="shared" si="45"/>
        <v>4432</v>
      </c>
    </row>
    <row r="51" ht="12.75" customHeight="1">
      <c r="A51" s="110">
        <v>41.0</v>
      </c>
      <c r="B51" s="65" t="s">
        <v>54</v>
      </c>
      <c r="C51" s="86">
        <v>105.0</v>
      </c>
      <c r="D51" s="86">
        <v>35.290000000000006</v>
      </c>
      <c r="E51" s="86">
        <v>1773.0</v>
      </c>
      <c r="F51" s="86">
        <v>616.5600000000002</v>
      </c>
      <c r="G51" s="86">
        <v>0.0</v>
      </c>
      <c r="H51" s="86">
        <v>0.0</v>
      </c>
      <c r="I51" s="86">
        <v>3.0</v>
      </c>
      <c r="J51" s="86">
        <v>2.55</v>
      </c>
      <c r="K51" s="86">
        <v>0.0</v>
      </c>
      <c r="L51" s="86">
        <v>0.0</v>
      </c>
      <c r="M51" s="86">
        <v>0.0</v>
      </c>
      <c r="N51" s="86">
        <v>0.0</v>
      </c>
      <c r="O51" s="287" t="str">
        <f t="shared" ref="O51:P51" si="46">C51+E51+G51+I51+K51+M51</f>
        <v>1881</v>
      </c>
      <c r="P51" s="287" t="str">
        <f t="shared" si="46"/>
        <v>654</v>
      </c>
    </row>
    <row r="52" ht="12.75" customHeight="1">
      <c r="A52" s="110">
        <v>42.0</v>
      </c>
      <c r="B52" s="65" t="s">
        <v>55</v>
      </c>
      <c r="C52" s="86">
        <v>2170.0</v>
      </c>
      <c r="D52" s="86">
        <v>982.03</v>
      </c>
      <c r="E52" s="86">
        <v>17193.0</v>
      </c>
      <c r="F52" s="86">
        <v>7173.159999999998</v>
      </c>
      <c r="G52" s="86">
        <v>31182.0</v>
      </c>
      <c r="H52" s="86">
        <v>13608.289999999999</v>
      </c>
      <c r="I52" s="86">
        <v>109.0</v>
      </c>
      <c r="J52" s="86">
        <v>115.66</v>
      </c>
      <c r="K52" s="86">
        <v>15.0</v>
      </c>
      <c r="L52" s="86">
        <v>5.62</v>
      </c>
      <c r="M52" s="86">
        <v>484.0</v>
      </c>
      <c r="N52" s="86">
        <v>363.1600000000001</v>
      </c>
      <c r="O52" s="287" t="str">
        <f t="shared" ref="O52:P52" si="47">C52+E52+G52+I52+K52+M52</f>
        <v>51153</v>
      </c>
      <c r="P52" s="287" t="str">
        <f t="shared" si="47"/>
        <v>22248</v>
      </c>
    </row>
    <row r="53" ht="12.75" customHeight="1">
      <c r="A53" s="110">
        <v>43.0</v>
      </c>
      <c r="B53" s="65" t="s">
        <v>56</v>
      </c>
      <c r="C53" s="86">
        <v>117.0</v>
      </c>
      <c r="D53" s="86">
        <v>30.98</v>
      </c>
      <c r="E53" s="86">
        <v>7307.0</v>
      </c>
      <c r="F53" s="86">
        <v>1769.75</v>
      </c>
      <c r="G53" s="86">
        <v>5.0</v>
      </c>
      <c r="H53" s="86">
        <v>0.79</v>
      </c>
      <c r="I53" s="86">
        <v>39.0</v>
      </c>
      <c r="J53" s="86">
        <v>12.08</v>
      </c>
      <c r="K53" s="86">
        <v>15.0</v>
      </c>
      <c r="L53" s="86">
        <v>5.409999999999999</v>
      </c>
      <c r="M53" s="86">
        <v>15.0</v>
      </c>
      <c r="N53" s="86">
        <v>4.68</v>
      </c>
      <c r="O53" s="287" t="str">
        <f t="shared" ref="O53:P53" si="48">C53+E53+G53+I53+K53+M53</f>
        <v>7498</v>
      </c>
      <c r="P53" s="287" t="str">
        <f t="shared" si="48"/>
        <v>1824</v>
      </c>
    </row>
    <row r="54" ht="12.75" customHeight="1">
      <c r="A54" s="110">
        <v>44.0</v>
      </c>
      <c r="B54" s="65" t="s">
        <v>57</v>
      </c>
      <c r="C54" s="86">
        <v>36.0</v>
      </c>
      <c r="D54" s="86">
        <v>8.03</v>
      </c>
      <c r="E54" s="86">
        <v>7807.0</v>
      </c>
      <c r="F54" s="86">
        <v>2262.37</v>
      </c>
      <c r="G54" s="86">
        <v>84.0</v>
      </c>
      <c r="H54" s="86">
        <v>18.54</v>
      </c>
      <c r="I54" s="86">
        <v>85.0</v>
      </c>
      <c r="J54" s="86">
        <v>24.609999999999996</v>
      </c>
      <c r="K54" s="86">
        <v>4.0</v>
      </c>
      <c r="L54" s="86">
        <v>1.86</v>
      </c>
      <c r="M54" s="86">
        <v>6.0</v>
      </c>
      <c r="N54" s="86">
        <v>0.8500000000000001</v>
      </c>
      <c r="O54" s="287" t="str">
        <f t="shared" ref="O54:P54" si="49">C54+E54+G54+I54+K54+M54</f>
        <v>8022</v>
      </c>
      <c r="P54" s="287" t="str">
        <f t="shared" si="49"/>
        <v>2316</v>
      </c>
    </row>
    <row r="55" ht="12.75" customHeight="1">
      <c r="A55" s="110">
        <v>45.0</v>
      </c>
      <c r="B55" s="65" t="s">
        <v>58</v>
      </c>
      <c r="C55" s="86">
        <v>110.0</v>
      </c>
      <c r="D55" s="86">
        <v>49.45000000000001</v>
      </c>
      <c r="E55" s="86">
        <v>2833.0</v>
      </c>
      <c r="F55" s="86">
        <v>1578.2299999999996</v>
      </c>
      <c r="G55" s="86">
        <v>14.0</v>
      </c>
      <c r="H55" s="86">
        <v>5.51</v>
      </c>
      <c r="I55" s="86">
        <v>42.0</v>
      </c>
      <c r="J55" s="86">
        <v>13.03</v>
      </c>
      <c r="K55" s="86">
        <v>2.0</v>
      </c>
      <c r="L55" s="86">
        <v>0.6799999999999999</v>
      </c>
      <c r="M55" s="86">
        <v>53.0</v>
      </c>
      <c r="N55" s="86">
        <v>36.16</v>
      </c>
      <c r="O55" s="287" t="str">
        <f t="shared" ref="O55:P55" si="50">C55+E55+G55+I55+K55+M55</f>
        <v>3054</v>
      </c>
      <c r="P55" s="287" t="str">
        <f t="shared" si="50"/>
        <v>1683</v>
      </c>
    </row>
    <row r="56" ht="12.75" customHeight="1">
      <c r="A56" s="100"/>
      <c r="B56" s="103" t="s">
        <v>59</v>
      </c>
      <c r="C56" s="88" t="str">
        <f t="shared" ref="C56:P56" si="51">SUM(C48:C55)</f>
        <v>3041</v>
      </c>
      <c r="D56" s="88" t="str">
        <f t="shared" si="51"/>
        <v>1802</v>
      </c>
      <c r="E56" s="88" t="str">
        <f t="shared" si="51"/>
        <v>69423</v>
      </c>
      <c r="F56" s="88" t="str">
        <f t="shared" si="51"/>
        <v>85475</v>
      </c>
      <c r="G56" s="88" t="str">
        <f t="shared" si="51"/>
        <v>31407</v>
      </c>
      <c r="H56" s="88" t="str">
        <f t="shared" si="51"/>
        <v>13676</v>
      </c>
      <c r="I56" s="88" t="str">
        <f t="shared" si="51"/>
        <v>784</v>
      </c>
      <c r="J56" s="88" t="str">
        <f t="shared" si="51"/>
        <v>2436</v>
      </c>
      <c r="K56" s="88" t="str">
        <f t="shared" si="51"/>
        <v>41</v>
      </c>
      <c r="L56" s="88" t="str">
        <f t="shared" si="51"/>
        <v>15</v>
      </c>
      <c r="M56" s="88" t="str">
        <f t="shared" si="51"/>
        <v>3032</v>
      </c>
      <c r="N56" s="88" t="str">
        <f t="shared" si="51"/>
        <v>23014</v>
      </c>
      <c r="O56" s="88" t="str">
        <f t="shared" si="51"/>
        <v>107728</v>
      </c>
      <c r="P56" s="88" t="str">
        <f t="shared" si="51"/>
        <v>126418</v>
      </c>
    </row>
    <row r="57" ht="12.75" customHeight="1">
      <c r="A57" s="63"/>
      <c r="B57" s="125" t="s">
        <v>8</v>
      </c>
      <c r="C57" s="88" t="str">
        <f t="shared" ref="C57:P57" si="52">C56+C47+C45+C42</f>
        <v>19912</v>
      </c>
      <c r="D57" s="88" t="str">
        <f t="shared" si="52"/>
        <v>53958</v>
      </c>
      <c r="E57" s="88" t="str">
        <f t="shared" si="52"/>
        <v>634785</v>
      </c>
      <c r="F57" s="88" t="str">
        <f t="shared" si="52"/>
        <v>756613</v>
      </c>
      <c r="G57" s="88" t="str">
        <f t="shared" si="52"/>
        <v>45042</v>
      </c>
      <c r="H57" s="88" t="str">
        <f t="shared" si="52"/>
        <v>31251</v>
      </c>
      <c r="I57" s="88" t="str">
        <f t="shared" si="52"/>
        <v>28480</v>
      </c>
      <c r="J57" s="88" t="str">
        <f t="shared" si="52"/>
        <v>145150</v>
      </c>
      <c r="K57" s="88" t="str">
        <f t="shared" si="52"/>
        <v>397</v>
      </c>
      <c r="L57" s="88" t="str">
        <f t="shared" si="52"/>
        <v>3830</v>
      </c>
      <c r="M57" s="88" t="str">
        <f t="shared" si="52"/>
        <v>72854</v>
      </c>
      <c r="N57" s="88" t="str">
        <f t="shared" si="52"/>
        <v>287199</v>
      </c>
      <c r="O57" s="88" t="str">
        <f t="shared" si="52"/>
        <v>801470</v>
      </c>
      <c r="P57" s="88" t="str">
        <f t="shared" si="52"/>
        <v>1278000</v>
      </c>
    </row>
    <row r="58" ht="12.75" customHeight="1">
      <c r="A58" s="20"/>
      <c r="B58" s="7"/>
      <c r="C58" s="178"/>
      <c r="D58" s="178"/>
      <c r="E58" s="178"/>
      <c r="F58" s="178"/>
      <c r="G58" s="178"/>
      <c r="H58" s="179" t="s">
        <v>62</v>
      </c>
      <c r="I58" s="178"/>
      <c r="J58" s="178"/>
      <c r="K58" s="178"/>
      <c r="L58" s="178"/>
      <c r="M58" s="178"/>
      <c r="N58" s="178"/>
      <c r="O58" s="178"/>
      <c r="P58" s="178"/>
    </row>
    <row r="59" ht="12.75" customHeight="1">
      <c r="A59" s="20"/>
      <c r="B59" s="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</row>
    <row r="60" ht="12.75" customHeight="1">
      <c r="A60" s="20"/>
      <c r="B60" s="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</row>
    <row r="61" ht="12.75" customHeight="1">
      <c r="A61" s="265"/>
      <c r="B61" s="25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</row>
    <row r="62" ht="12.75" customHeight="1">
      <c r="A62" s="20"/>
      <c r="B62" s="7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</row>
    <row r="63" ht="12.75" customHeight="1">
      <c r="A63" s="20"/>
      <c r="B63" s="7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</row>
    <row r="64" ht="12.75" customHeight="1">
      <c r="A64" s="20"/>
      <c r="B64" s="7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</row>
    <row r="65" ht="12.75" customHeight="1">
      <c r="A65" s="20"/>
      <c r="B65" s="7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</row>
    <row r="66" ht="12.75" customHeight="1">
      <c r="A66" s="20"/>
      <c r="B66" s="7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</row>
    <row r="67" ht="12.75" customHeight="1">
      <c r="A67" s="20"/>
      <c r="B67" s="7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</row>
    <row r="68" ht="12.75" customHeight="1">
      <c r="A68" s="20"/>
      <c r="B68" s="7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</row>
    <row r="69" ht="12.75" customHeight="1">
      <c r="A69" s="20"/>
      <c r="B69" s="7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</row>
    <row r="70" ht="12.75" customHeight="1">
      <c r="A70" s="20"/>
      <c r="B70" s="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</row>
    <row r="71" ht="12.75" customHeight="1">
      <c r="A71" s="20"/>
      <c r="B71" s="7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</row>
    <row r="72" ht="12.75" customHeight="1">
      <c r="A72" s="20"/>
      <c r="B72" s="7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</row>
    <row r="73" ht="12.75" customHeight="1">
      <c r="A73" s="20"/>
      <c r="B73" s="7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</row>
    <row r="74" ht="12.75" customHeight="1">
      <c r="A74" s="20"/>
      <c r="B74" s="7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</row>
    <row r="75" ht="12.75" customHeight="1">
      <c r="A75" s="20"/>
      <c r="B75" s="7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</row>
    <row r="76" ht="12.75" customHeight="1">
      <c r="A76" s="20"/>
      <c r="B76" s="7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</row>
    <row r="77" ht="12.75" customHeight="1">
      <c r="A77" s="20"/>
      <c r="B77" s="7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</row>
    <row r="78" ht="12.75" customHeight="1">
      <c r="A78" s="20"/>
      <c r="B78" s="7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</row>
    <row r="79" ht="12.75" customHeight="1">
      <c r="A79" s="20"/>
      <c r="B79" s="7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</row>
    <row r="80" ht="12.75" customHeight="1">
      <c r="A80" s="20"/>
      <c r="B80" s="7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</row>
    <row r="81" ht="12.75" customHeight="1">
      <c r="A81" s="20"/>
      <c r="B81" s="7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</row>
    <row r="82" ht="12.75" customHeight="1">
      <c r="A82" s="20"/>
      <c r="B82" s="7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</row>
    <row r="83" ht="12.75" customHeight="1">
      <c r="A83" s="20"/>
      <c r="B83" s="7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</row>
    <row r="84" ht="12.75" customHeight="1">
      <c r="A84" s="20"/>
      <c r="B84" s="7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</row>
    <row r="85" ht="12.75" customHeight="1">
      <c r="A85" s="20"/>
      <c r="B85" s="7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</row>
    <row r="86" ht="12.75" customHeight="1">
      <c r="A86" s="20"/>
      <c r="B86" s="7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</row>
    <row r="87" ht="12.75" customHeight="1">
      <c r="A87" s="20"/>
      <c r="B87" s="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</row>
    <row r="88" ht="12.75" customHeight="1">
      <c r="A88" s="20"/>
      <c r="B88" s="7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</row>
    <row r="89" ht="12.75" customHeight="1">
      <c r="A89" s="20"/>
      <c r="B89" s="7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</row>
    <row r="90" ht="12.75" customHeight="1">
      <c r="A90" s="20"/>
      <c r="B90" s="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</row>
    <row r="91" ht="12.75" customHeight="1">
      <c r="A91" s="20"/>
      <c r="B91" s="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</row>
    <row r="92" ht="12.75" customHeight="1">
      <c r="A92" s="20"/>
      <c r="B92" s="7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</row>
    <row r="93" ht="12.75" customHeight="1">
      <c r="A93" s="20"/>
      <c r="B93" s="7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</row>
    <row r="94" ht="12.75" customHeight="1">
      <c r="A94" s="20"/>
      <c r="B94" s="7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</row>
    <row r="95" ht="12.75" customHeight="1">
      <c r="A95" s="20"/>
      <c r="B95" s="7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</row>
    <row r="96" ht="12.75" customHeight="1">
      <c r="A96" s="20"/>
      <c r="B96" s="7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</row>
    <row r="97" ht="12.75" customHeight="1">
      <c r="A97" s="20"/>
      <c r="B97" s="7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</row>
    <row r="98" ht="12.75" customHeight="1">
      <c r="A98" s="20"/>
      <c r="B98" s="7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</row>
    <row r="99" ht="12.75" customHeight="1">
      <c r="A99" s="20"/>
      <c r="B99" s="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</row>
    <row r="100" ht="12.75" customHeight="1">
      <c r="A100" s="20"/>
      <c r="B100" s="7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</row>
  </sheetData>
  <mergeCells count="13">
    <mergeCell ref="M3:N3"/>
    <mergeCell ref="M4:N4"/>
    <mergeCell ref="E4:F4"/>
    <mergeCell ref="C4:D4"/>
    <mergeCell ref="A4:A5"/>
    <mergeCell ref="B4:B5"/>
    <mergeCell ref="B3:D3"/>
    <mergeCell ref="G4:H4"/>
    <mergeCell ref="A1:P1"/>
    <mergeCell ref="A2:P2"/>
    <mergeCell ref="K4:L4"/>
    <mergeCell ref="I4:J4"/>
    <mergeCell ref="O4:P4"/>
  </mergeCells>
  <conditionalFormatting sqref="M3">
    <cfRule type="cellIs" dxfId="3" priority="1" operator="lessThan">
      <formula>0</formula>
    </cfRule>
  </conditionalFormatting>
  <printOptions/>
  <pageMargins bottom="0.5" footer="0.0" header="0.0" left="0.7" right="0.0" top="1.25"/>
  <pageSetup paperSize="9" scale="65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86"/>
    <col customWidth="1" min="2" max="2" width="24.43"/>
    <col customWidth="1" min="3" max="3" width="9.43"/>
    <col customWidth="1" min="4" max="4" width="9.14"/>
    <col customWidth="1" min="5" max="5" width="9.43"/>
    <col customWidth="1" min="6" max="6" width="10.0"/>
    <col customWidth="1" min="7" max="7" width="9.43"/>
    <col customWidth="1" min="8" max="8" width="9.14"/>
    <col customWidth="1" min="9" max="9" width="9.43"/>
    <col customWidth="1" min="10" max="10" width="9.14"/>
    <col customWidth="1" min="11" max="11" width="9.43"/>
    <col customWidth="1" min="12" max="12" width="8.14"/>
    <col customWidth="1" min="13" max="13" width="9.43"/>
    <col customWidth="1" min="14" max="14" width="9.14"/>
    <col customWidth="1" min="15" max="15" width="9.43"/>
    <col customWidth="1" min="16" max="16" width="9.86"/>
  </cols>
  <sheetData>
    <row r="1" ht="15.75" customHeight="1">
      <c r="A1" s="202" t="s">
        <v>344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3.5" customHeight="1">
      <c r="A2" s="203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5.0" customHeight="1">
      <c r="A3" s="253"/>
      <c r="B3" s="288" t="s">
        <v>65</v>
      </c>
      <c r="C3" s="79"/>
      <c r="D3" s="29"/>
      <c r="E3" s="178"/>
      <c r="F3" s="178"/>
      <c r="G3" s="178"/>
      <c r="H3" s="178"/>
      <c r="I3" s="178"/>
      <c r="J3" s="178"/>
      <c r="K3" s="178"/>
      <c r="L3" s="178"/>
      <c r="M3" s="173" t="s">
        <v>345</v>
      </c>
      <c r="N3" s="3"/>
      <c r="O3" s="178"/>
      <c r="P3" s="178"/>
    </row>
    <row r="4" ht="13.5" customHeight="1">
      <c r="A4" s="109" t="s">
        <v>78</v>
      </c>
      <c r="B4" s="258" t="s">
        <v>4</v>
      </c>
      <c r="C4" s="289" t="s">
        <v>338</v>
      </c>
      <c r="D4" s="290"/>
      <c r="E4" s="34" t="s">
        <v>339</v>
      </c>
      <c r="F4" s="33"/>
      <c r="G4" s="289" t="s">
        <v>340</v>
      </c>
      <c r="H4" s="290"/>
      <c r="I4" s="34" t="s">
        <v>341</v>
      </c>
      <c r="J4" s="33"/>
      <c r="K4" s="289" t="s">
        <v>342</v>
      </c>
      <c r="L4" s="290"/>
      <c r="M4" s="34" t="s">
        <v>343</v>
      </c>
      <c r="N4" s="33"/>
      <c r="O4" s="34" t="s">
        <v>8</v>
      </c>
      <c r="P4" s="33"/>
    </row>
    <row r="5" ht="13.5" customHeight="1">
      <c r="A5" s="35"/>
      <c r="B5" s="260"/>
      <c r="C5" s="63" t="s">
        <v>158</v>
      </c>
      <c r="D5" s="63" t="s">
        <v>159</v>
      </c>
      <c r="E5" s="63" t="s">
        <v>158</v>
      </c>
      <c r="F5" s="63" t="s">
        <v>159</v>
      </c>
      <c r="G5" s="63" t="s">
        <v>158</v>
      </c>
      <c r="H5" s="63" t="s">
        <v>159</v>
      </c>
      <c r="I5" s="63" t="s">
        <v>158</v>
      </c>
      <c r="J5" s="63" t="s">
        <v>159</v>
      </c>
      <c r="K5" s="63" t="s">
        <v>158</v>
      </c>
      <c r="L5" s="63" t="s">
        <v>159</v>
      </c>
      <c r="M5" s="63" t="s">
        <v>158</v>
      </c>
      <c r="N5" s="63" t="s">
        <v>159</v>
      </c>
      <c r="O5" s="63" t="s">
        <v>267</v>
      </c>
      <c r="P5" s="63" t="s">
        <v>268</v>
      </c>
    </row>
    <row r="6" ht="12.75" customHeight="1">
      <c r="A6" s="67">
        <v>1.0</v>
      </c>
      <c r="B6" s="47" t="s">
        <v>10</v>
      </c>
      <c r="C6" s="65">
        <v>60.0</v>
      </c>
      <c r="D6" s="65">
        <v>780.83</v>
      </c>
      <c r="E6" s="65">
        <v>1450.0</v>
      </c>
      <c r="F6" s="65">
        <v>3682.82</v>
      </c>
      <c r="G6" s="65">
        <v>97.0</v>
      </c>
      <c r="H6" s="65">
        <v>289.65999999999997</v>
      </c>
      <c r="I6" s="65">
        <v>160.0</v>
      </c>
      <c r="J6" s="65">
        <v>646.47</v>
      </c>
      <c r="K6" s="65">
        <v>4.0</v>
      </c>
      <c r="L6" s="65">
        <v>33.58</v>
      </c>
      <c r="M6" s="65">
        <v>476.0</v>
      </c>
      <c r="N6" s="65">
        <v>2897.310000000001</v>
      </c>
      <c r="O6" s="287" t="str">
        <f t="shared" ref="O6:P6" si="1">C6+E6+G6+I6+K6+M6</f>
        <v>2247</v>
      </c>
      <c r="P6" s="287" t="str">
        <f t="shared" si="1"/>
        <v>8331</v>
      </c>
    </row>
    <row r="7" ht="12.75" customHeight="1">
      <c r="A7" s="67">
        <v>2.0</v>
      </c>
      <c r="B7" s="47" t="s">
        <v>11</v>
      </c>
      <c r="C7" s="65">
        <v>209.0</v>
      </c>
      <c r="D7" s="65">
        <v>486.5199999999998</v>
      </c>
      <c r="E7" s="65">
        <v>13404.0</v>
      </c>
      <c r="F7" s="65">
        <v>18123.73999999999</v>
      </c>
      <c r="G7" s="65">
        <v>16.0</v>
      </c>
      <c r="H7" s="65">
        <v>14.8</v>
      </c>
      <c r="I7" s="65">
        <v>382.0</v>
      </c>
      <c r="J7" s="65">
        <v>1238.7</v>
      </c>
      <c r="K7" s="65">
        <v>0.0</v>
      </c>
      <c r="L7" s="65">
        <v>0.0</v>
      </c>
      <c r="M7" s="65">
        <v>467.0</v>
      </c>
      <c r="N7" s="65">
        <v>1894.2099999999998</v>
      </c>
      <c r="O7" s="287" t="str">
        <f t="shared" ref="O7:P7" si="2">C7+E7+G7+I7+K7+M7</f>
        <v>14478</v>
      </c>
      <c r="P7" s="287" t="str">
        <f t="shared" si="2"/>
        <v>21758</v>
      </c>
    </row>
    <row r="8" ht="12.75" customHeight="1">
      <c r="A8" s="67">
        <v>3.0</v>
      </c>
      <c r="B8" s="47" t="s">
        <v>12</v>
      </c>
      <c r="C8" s="65">
        <v>58.0</v>
      </c>
      <c r="D8" s="65">
        <v>478.56000000000006</v>
      </c>
      <c r="E8" s="65">
        <v>2113.0</v>
      </c>
      <c r="F8" s="65">
        <v>9813.449999999999</v>
      </c>
      <c r="G8" s="65">
        <v>42.0</v>
      </c>
      <c r="H8" s="65">
        <v>94.98999999999998</v>
      </c>
      <c r="I8" s="65">
        <v>1378.0</v>
      </c>
      <c r="J8" s="65">
        <v>3816.37</v>
      </c>
      <c r="K8" s="65">
        <v>2.0</v>
      </c>
      <c r="L8" s="65">
        <v>4.0</v>
      </c>
      <c r="M8" s="65">
        <v>398.0</v>
      </c>
      <c r="N8" s="65">
        <v>3807.7000000000007</v>
      </c>
      <c r="O8" s="287" t="str">
        <f t="shared" ref="O8:P8" si="3">C8+E8+G8+I8+K8+M8</f>
        <v>3991</v>
      </c>
      <c r="P8" s="287" t="str">
        <f t="shared" si="3"/>
        <v>18015</v>
      </c>
    </row>
    <row r="9" ht="12.75" customHeight="1">
      <c r="A9" s="67">
        <v>4.0</v>
      </c>
      <c r="B9" s="47" t="s">
        <v>13</v>
      </c>
      <c r="C9" s="65">
        <v>124.0</v>
      </c>
      <c r="D9" s="65">
        <v>262.85</v>
      </c>
      <c r="E9" s="65">
        <v>4083.0</v>
      </c>
      <c r="F9" s="65">
        <v>6572.41</v>
      </c>
      <c r="G9" s="65">
        <v>1340.0</v>
      </c>
      <c r="H9" s="65">
        <v>2066.2799999999997</v>
      </c>
      <c r="I9" s="65">
        <v>1178.0</v>
      </c>
      <c r="J9" s="65">
        <v>4080.3799999999997</v>
      </c>
      <c r="K9" s="65">
        <v>14.0</v>
      </c>
      <c r="L9" s="65">
        <v>22.990000000000002</v>
      </c>
      <c r="M9" s="65">
        <v>1366.0</v>
      </c>
      <c r="N9" s="65">
        <v>3500.5199999999986</v>
      </c>
      <c r="O9" s="287" t="str">
        <f t="shared" ref="O9:P9" si="4">C9+E9+G9+I9+K9+M9</f>
        <v>8105</v>
      </c>
      <c r="P9" s="287" t="str">
        <f t="shared" si="4"/>
        <v>16505</v>
      </c>
    </row>
    <row r="10" ht="12.75" customHeight="1">
      <c r="A10" s="67">
        <v>5.0</v>
      </c>
      <c r="B10" s="47" t="s">
        <v>14</v>
      </c>
      <c r="C10" s="65">
        <v>1342.0</v>
      </c>
      <c r="D10" s="65">
        <v>1353.7799999999993</v>
      </c>
      <c r="E10" s="65">
        <v>268.0</v>
      </c>
      <c r="F10" s="65">
        <v>1320.23</v>
      </c>
      <c r="G10" s="65">
        <v>716.0</v>
      </c>
      <c r="H10" s="65">
        <v>943.9599999999999</v>
      </c>
      <c r="I10" s="65">
        <v>666.0</v>
      </c>
      <c r="J10" s="65">
        <v>3641.1000000000013</v>
      </c>
      <c r="K10" s="65">
        <v>16.0</v>
      </c>
      <c r="L10" s="65">
        <v>16.630000000000003</v>
      </c>
      <c r="M10" s="65">
        <v>1909.0</v>
      </c>
      <c r="N10" s="65">
        <v>14517.889999999994</v>
      </c>
      <c r="O10" s="287" t="str">
        <f t="shared" ref="O10:P10" si="5">C10+E10+G10+I10+K10+M10</f>
        <v>4917</v>
      </c>
      <c r="P10" s="287" t="str">
        <f t="shared" si="5"/>
        <v>21794</v>
      </c>
    </row>
    <row r="11" ht="12.75" customHeight="1">
      <c r="A11" s="67">
        <v>6.0</v>
      </c>
      <c r="B11" s="47" t="s">
        <v>15</v>
      </c>
      <c r="C11" s="65">
        <v>306.0</v>
      </c>
      <c r="D11" s="65">
        <v>1227.6599999999996</v>
      </c>
      <c r="E11" s="65">
        <v>3475.0</v>
      </c>
      <c r="F11" s="65">
        <v>8132.039999999999</v>
      </c>
      <c r="G11" s="65">
        <v>13.0</v>
      </c>
      <c r="H11" s="65">
        <v>31.070000000000004</v>
      </c>
      <c r="I11" s="65">
        <v>209.0</v>
      </c>
      <c r="J11" s="65">
        <v>2979.27</v>
      </c>
      <c r="K11" s="65">
        <v>1.0</v>
      </c>
      <c r="L11" s="65">
        <v>1.1</v>
      </c>
      <c r="M11" s="65">
        <v>539.0</v>
      </c>
      <c r="N11" s="65">
        <v>2133.4999999999995</v>
      </c>
      <c r="O11" s="287" t="str">
        <f t="shared" ref="O11:P11" si="6">C11+E11+G11+I11+K11+M11</f>
        <v>4543</v>
      </c>
      <c r="P11" s="287" t="str">
        <f t="shared" si="6"/>
        <v>14505</v>
      </c>
    </row>
    <row r="12" ht="12.75" customHeight="1">
      <c r="A12" s="67">
        <v>7.0</v>
      </c>
      <c r="B12" s="47" t="s">
        <v>16</v>
      </c>
      <c r="C12" s="65">
        <v>27.0</v>
      </c>
      <c r="D12" s="65">
        <v>223.65999999999997</v>
      </c>
      <c r="E12" s="65">
        <v>136.0</v>
      </c>
      <c r="F12" s="65">
        <v>297.10999999999996</v>
      </c>
      <c r="G12" s="65">
        <v>2.0</v>
      </c>
      <c r="H12" s="65">
        <v>1.85</v>
      </c>
      <c r="I12" s="65">
        <v>21.0</v>
      </c>
      <c r="J12" s="65">
        <v>75.96000000000001</v>
      </c>
      <c r="K12" s="65">
        <v>0.0</v>
      </c>
      <c r="L12" s="65">
        <v>0.0</v>
      </c>
      <c r="M12" s="65">
        <v>3.0</v>
      </c>
      <c r="N12" s="65">
        <v>32.32</v>
      </c>
      <c r="O12" s="287" t="str">
        <f t="shared" ref="O12:P12" si="7">C12+E12+G12+I12+K12+M12</f>
        <v>189</v>
      </c>
      <c r="P12" s="287" t="str">
        <f t="shared" si="7"/>
        <v>631</v>
      </c>
    </row>
    <row r="13" ht="12.75" customHeight="1">
      <c r="A13" s="67">
        <v>8.0</v>
      </c>
      <c r="B13" s="47" t="s">
        <v>17</v>
      </c>
      <c r="C13" s="65">
        <v>3.0</v>
      </c>
      <c r="D13" s="65">
        <v>8.61</v>
      </c>
      <c r="E13" s="65">
        <v>59.0</v>
      </c>
      <c r="F13" s="65">
        <v>342.47999999999996</v>
      </c>
      <c r="G13" s="65">
        <v>0.0</v>
      </c>
      <c r="H13" s="65">
        <v>0.0</v>
      </c>
      <c r="I13" s="65">
        <v>60.0</v>
      </c>
      <c r="J13" s="65">
        <v>616.6899999999999</v>
      </c>
      <c r="K13" s="65">
        <v>0.0</v>
      </c>
      <c r="L13" s="65">
        <v>0.0</v>
      </c>
      <c r="M13" s="65">
        <v>28.0</v>
      </c>
      <c r="N13" s="65">
        <v>305.65000000000003</v>
      </c>
      <c r="O13" s="287" t="str">
        <f t="shared" ref="O13:P13" si="8">C13+E13+G13+I13+K13+M13</f>
        <v>150</v>
      </c>
      <c r="P13" s="287" t="str">
        <f t="shared" si="8"/>
        <v>1273</v>
      </c>
    </row>
    <row r="14" ht="12.75" customHeight="1">
      <c r="A14" s="67">
        <v>9.0</v>
      </c>
      <c r="B14" s="47" t="s">
        <v>18</v>
      </c>
      <c r="C14" s="65">
        <v>109.0</v>
      </c>
      <c r="D14" s="65">
        <v>597.2800000000001</v>
      </c>
      <c r="E14" s="65">
        <v>2563.0</v>
      </c>
      <c r="F14" s="65">
        <v>6459.469999999998</v>
      </c>
      <c r="G14" s="65">
        <v>11.0</v>
      </c>
      <c r="H14" s="65">
        <v>27.6</v>
      </c>
      <c r="I14" s="65">
        <v>272.0</v>
      </c>
      <c r="J14" s="65">
        <v>1620.6200000000003</v>
      </c>
      <c r="K14" s="65">
        <v>2.0</v>
      </c>
      <c r="L14" s="65">
        <v>9.7</v>
      </c>
      <c r="M14" s="65">
        <v>385.0</v>
      </c>
      <c r="N14" s="65">
        <v>2122.7</v>
      </c>
      <c r="O14" s="287" t="str">
        <f t="shared" ref="O14:P14" si="9">C14+E14+G14+I14+K14+M14</f>
        <v>3342</v>
      </c>
      <c r="P14" s="287" t="str">
        <f t="shared" si="9"/>
        <v>10837</v>
      </c>
    </row>
    <row r="15" ht="12.75" customHeight="1">
      <c r="A15" s="67">
        <v>10.0</v>
      </c>
      <c r="B15" s="47" t="s">
        <v>19</v>
      </c>
      <c r="C15" s="65">
        <v>3304.0</v>
      </c>
      <c r="D15" s="65">
        <v>6110.940000000001</v>
      </c>
      <c r="E15" s="65">
        <v>52922.0</v>
      </c>
      <c r="F15" s="65">
        <v>66331.84000000003</v>
      </c>
      <c r="G15" s="65">
        <v>730.0</v>
      </c>
      <c r="H15" s="65">
        <v>485.2200000000001</v>
      </c>
      <c r="I15" s="65">
        <v>3199.0</v>
      </c>
      <c r="J15" s="65">
        <v>7689.65</v>
      </c>
      <c r="K15" s="65">
        <v>15.0</v>
      </c>
      <c r="L15" s="65">
        <v>14.25</v>
      </c>
      <c r="M15" s="65">
        <v>4988.0</v>
      </c>
      <c r="N15" s="65">
        <v>20409.050000000003</v>
      </c>
      <c r="O15" s="287" t="str">
        <f t="shared" ref="O15:P15" si="10">C15+E15+G15+I15+K15+M15</f>
        <v>65158</v>
      </c>
      <c r="P15" s="287" t="str">
        <f t="shared" si="10"/>
        <v>101041</v>
      </c>
    </row>
    <row r="16" ht="12.75" customHeight="1">
      <c r="A16" s="67">
        <v>11.0</v>
      </c>
      <c r="B16" s="47" t="s">
        <v>20</v>
      </c>
      <c r="C16" s="65">
        <v>50.0</v>
      </c>
      <c r="D16" s="65">
        <v>200.02999999999997</v>
      </c>
      <c r="E16" s="65">
        <v>929.0</v>
      </c>
      <c r="F16" s="65">
        <v>1702.1999999999996</v>
      </c>
      <c r="G16" s="65">
        <v>1.0</v>
      </c>
      <c r="H16" s="65">
        <v>4.0</v>
      </c>
      <c r="I16" s="65">
        <v>107.0</v>
      </c>
      <c r="J16" s="65">
        <v>374.7300000000001</v>
      </c>
      <c r="K16" s="65">
        <v>0.0</v>
      </c>
      <c r="L16" s="65">
        <v>0.0</v>
      </c>
      <c r="M16" s="65">
        <v>78.0</v>
      </c>
      <c r="N16" s="65">
        <v>333.16</v>
      </c>
      <c r="O16" s="287" t="str">
        <f t="shared" ref="O16:P16" si="11">C16+E16+G16+I16+K16+M16</f>
        <v>1165</v>
      </c>
      <c r="P16" s="287" t="str">
        <f t="shared" si="11"/>
        <v>2614</v>
      </c>
    </row>
    <row r="17" ht="12.75" customHeight="1">
      <c r="A17" s="67">
        <v>12.0</v>
      </c>
      <c r="B17" s="47" t="s">
        <v>21</v>
      </c>
      <c r="C17" s="65">
        <v>231.0</v>
      </c>
      <c r="D17" s="65">
        <v>2199.25</v>
      </c>
      <c r="E17" s="65">
        <v>4257.0</v>
      </c>
      <c r="F17" s="65">
        <v>9927.42</v>
      </c>
      <c r="G17" s="65">
        <v>65.0</v>
      </c>
      <c r="H17" s="65">
        <v>125.86999999999998</v>
      </c>
      <c r="I17" s="65">
        <v>339.0</v>
      </c>
      <c r="J17" s="65">
        <v>2839.0699999999997</v>
      </c>
      <c r="K17" s="65">
        <v>13.0</v>
      </c>
      <c r="L17" s="65">
        <v>27.599999999999998</v>
      </c>
      <c r="M17" s="65">
        <v>1223.0</v>
      </c>
      <c r="N17" s="65">
        <v>12795.970000000003</v>
      </c>
      <c r="O17" s="287" t="str">
        <f t="shared" ref="O17:P17" si="12">C17+E17+G17+I17+K17+M17</f>
        <v>6128</v>
      </c>
      <c r="P17" s="287" t="str">
        <f t="shared" si="12"/>
        <v>27915</v>
      </c>
    </row>
    <row r="18" ht="12.75" customHeight="1">
      <c r="A18" s="72"/>
      <c r="B18" s="48" t="s">
        <v>22</v>
      </c>
      <c r="C18" s="103" t="str">
        <f t="shared" ref="C18:P18" si="13">SUM(C6:C17)</f>
        <v>5823</v>
      </c>
      <c r="D18" s="103" t="str">
        <f t="shared" si="13"/>
        <v>13930</v>
      </c>
      <c r="E18" s="103" t="str">
        <f t="shared" si="13"/>
        <v>85659</v>
      </c>
      <c r="F18" s="103" t="str">
        <f t="shared" si="13"/>
        <v>132705</v>
      </c>
      <c r="G18" s="103" t="str">
        <f t="shared" si="13"/>
        <v>3033</v>
      </c>
      <c r="H18" s="103" t="str">
        <f t="shared" si="13"/>
        <v>4085</v>
      </c>
      <c r="I18" s="103" t="str">
        <f t="shared" si="13"/>
        <v>7971</v>
      </c>
      <c r="J18" s="103" t="str">
        <f t="shared" si="13"/>
        <v>29619</v>
      </c>
      <c r="K18" s="103" t="str">
        <f t="shared" si="13"/>
        <v>67</v>
      </c>
      <c r="L18" s="103" t="str">
        <f t="shared" si="13"/>
        <v>130</v>
      </c>
      <c r="M18" s="103" t="str">
        <f t="shared" si="13"/>
        <v>11860</v>
      </c>
      <c r="N18" s="103" t="str">
        <f t="shared" si="13"/>
        <v>64750</v>
      </c>
      <c r="O18" s="103" t="str">
        <f t="shared" si="13"/>
        <v>114413</v>
      </c>
      <c r="P18" s="103" t="str">
        <f t="shared" si="13"/>
        <v>245219</v>
      </c>
    </row>
    <row r="19" ht="12.75" customHeight="1">
      <c r="A19" s="67">
        <v>13.0</v>
      </c>
      <c r="B19" s="47" t="s">
        <v>23</v>
      </c>
      <c r="C19" s="65">
        <v>63.0</v>
      </c>
      <c r="D19" s="65">
        <v>371.77</v>
      </c>
      <c r="E19" s="65">
        <v>1926.0</v>
      </c>
      <c r="F19" s="65">
        <v>6690.6</v>
      </c>
      <c r="G19" s="65">
        <v>4.0</v>
      </c>
      <c r="H19" s="65">
        <v>33.7</v>
      </c>
      <c r="I19" s="65">
        <v>310.0</v>
      </c>
      <c r="J19" s="65">
        <v>1779.8600000000004</v>
      </c>
      <c r="K19" s="65">
        <v>3.0</v>
      </c>
      <c r="L19" s="65">
        <v>32.75</v>
      </c>
      <c r="M19" s="65">
        <v>230.0</v>
      </c>
      <c r="N19" s="65">
        <v>2374.49</v>
      </c>
      <c r="O19" s="287" t="str">
        <f t="shared" ref="O19:P19" si="14">C19+E19+G19+I19+K19+M19</f>
        <v>2536</v>
      </c>
      <c r="P19" s="287" t="str">
        <f t="shared" si="14"/>
        <v>11283</v>
      </c>
    </row>
    <row r="20" ht="12.75" customHeight="1">
      <c r="A20" s="67">
        <v>14.0</v>
      </c>
      <c r="B20" s="47" t="s">
        <v>24</v>
      </c>
      <c r="C20" s="65">
        <v>160.0</v>
      </c>
      <c r="D20" s="65">
        <v>95.28999999999998</v>
      </c>
      <c r="E20" s="65">
        <v>63396.0</v>
      </c>
      <c r="F20" s="65">
        <v>38991.47000000002</v>
      </c>
      <c r="G20" s="65">
        <v>11.0</v>
      </c>
      <c r="H20" s="65">
        <v>5.6</v>
      </c>
      <c r="I20" s="65">
        <v>117.0</v>
      </c>
      <c r="J20" s="65">
        <v>87.83</v>
      </c>
      <c r="K20" s="65">
        <v>2.0</v>
      </c>
      <c r="L20" s="65">
        <v>0.8</v>
      </c>
      <c r="M20" s="65">
        <v>42.0</v>
      </c>
      <c r="N20" s="65">
        <v>188.04000000000008</v>
      </c>
      <c r="O20" s="287" t="str">
        <f t="shared" ref="O20:P20" si="15">C20+E20+G20+I20+K20+M20</f>
        <v>63728</v>
      </c>
      <c r="P20" s="287" t="str">
        <f t="shared" si="15"/>
        <v>39369</v>
      </c>
    </row>
    <row r="21" ht="12.75" customHeight="1">
      <c r="A21" s="67">
        <v>15.0</v>
      </c>
      <c r="B21" s="47" t="s">
        <v>25</v>
      </c>
      <c r="C21" s="65">
        <v>28.0</v>
      </c>
      <c r="D21" s="65">
        <v>31.490000000000002</v>
      </c>
      <c r="E21" s="65">
        <v>87.0</v>
      </c>
      <c r="F21" s="65">
        <v>113.61000000000001</v>
      </c>
      <c r="G21" s="65">
        <v>0.0</v>
      </c>
      <c r="H21" s="65">
        <v>0.0</v>
      </c>
      <c r="I21" s="65">
        <v>6.0</v>
      </c>
      <c r="J21" s="65">
        <v>22.27</v>
      </c>
      <c r="K21" s="65">
        <v>0.0</v>
      </c>
      <c r="L21" s="65">
        <v>0.0</v>
      </c>
      <c r="M21" s="65">
        <v>2.0</v>
      </c>
      <c r="N21" s="65">
        <v>5.74</v>
      </c>
      <c r="O21" s="287" t="str">
        <f t="shared" ref="O21:P21" si="16">C21+E21+G21+I21+K21+M21</f>
        <v>123</v>
      </c>
      <c r="P21" s="287" t="str">
        <f t="shared" si="16"/>
        <v>173</v>
      </c>
    </row>
    <row r="22" ht="12.75" customHeight="1">
      <c r="A22" s="67">
        <v>16.0</v>
      </c>
      <c r="B22" s="47" t="s">
        <v>26</v>
      </c>
      <c r="C22" s="65">
        <v>0.0</v>
      </c>
      <c r="D22" s="65">
        <v>0.0</v>
      </c>
      <c r="E22" s="65">
        <v>24.0</v>
      </c>
      <c r="F22" s="65">
        <v>14.809999999999999</v>
      </c>
      <c r="G22" s="65">
        <v>0.0</v>
      </c>
      <c r="H22" s="65">
        <v>0.0</v>
      </c>
      <c r="I22" s="65">
        <v>2.0</v>
      </c>
      <c r="J22" s="65">
        <v>12.91</v>
      </c>
      <c r="K22" s="65">
        <v>0.0</v>
      </c>
      <c r="L22" s="65">
        <v>0.0</v>
      </c>
      <c r="M22" s="65">
        <v>1.0</v>
      </c>
      <c r="N22" s="65">
        <v>18.0</v>
      </c>
      <c r="O22" s="287" t="str">
        <f t="shared" ref="O22:P22" si="17">C22+E22+G22+I22+K22+M22</f>
        <v>27</v>
      </c>
      <c r="P22" s="287" t="str">
        <f t="shared" si="17"/>
        <v>46</v>
      </c>
    </row>
    <row r="23" ht="12.75" customHeight="1">
      <c r="A23" s="67">
        <v>17.0</v>
      </c>
      <c r="B23" s="47" t="s">
        <v>27</v>
      </c>
      <c r="C23" s="65">
        <v>0.0</v>
      </c>
      <c r="D23" s="65">
        <v>0.0</v>
      </c>
      <c r="E23" s="65">
        <v>474.0</v>
      </c>
      <c r="F23" s="65">
        <v>186.14999999999998</v>
      </c>
      <c r="G23" s="65">
        <v>0.0</v>
      </c>
      <c r="H23" s="65">
        <v>0.0</v>
      </c>
      <c r="I23" s="65">
        <v>0.0</v>
      </c>
      <c r="J23" s="65">
        <v>0.0</v>
      </c>
      <c r="K23" s="65">
        <v>0.0</v>
      </c>
      <c r="L23" s="65">
        <v>0.0</v>
      </c>
      <c r="M23" s="65">
        <v>0.0</v>
      </c>
      <c r="N23" s="65">
        <v>0.0</v>
      </c>
      <c r="O23" s="287" t="str">
        <f t="shared" ref="O23:P23" si="18">C23+E23+G23+I23+K23+M23</f>
        <v>474</v>
      </c>
      <c r="P23" s="287" t="str">
        <f t="shared" si="18"/>
        <v>186</v>
      </c>
    </row>
    <row r="24" ht="12.75" customHeight="1">
      <c r="A24" s="67">
        <v>18.0</v>
      </c>
      <c r="B24" s="47" t="s">
        <v>28</v>
      </c>
      <c r="C24" s="65">
        <v>0.0</v>
      </c>
      <c r="D24" s="65">
        <v>0.0</v>
      </c>
      <c r="E24" s="65">
        <v>0.0</v>
      </c>
      <c r="F24" s="65">
        <v>0.0</v>
      </c>
      <c r="G24" s="65">
        <v>0.0</v>
      </c>
      <c r="H24" s="65">
        <v>0.0</v>
      </c>
      <c r="I24" s="65">
        <v>0.0</v>
      </c>
      <c r="J24" s="65">
        <v>0.0</v>
      </c>
      <c r="K24" s="65">
        <v>0.0</v>
      </c>
      <c r="L24" s="65">
        <v>0.0</v>
      </c>
      <c r="M24" s="65">
        <v>1.0</v>
      </c>
      <c r="N24" s="65">
        <v>11.01</v>
      </c>
      <c r="O24" s="287" t="str">
        <f t="shared" ref="O24:P24" si="19">C24+E24+G24+I24+K24+M24</f>
        <v>1</v>
      </c>
      <c r="P24" s="287" t="str">
        <f t="shared" si="19"/>
        <v>11</v>
      </c>
    </row>
    <row r="25" ht="12.75" customHeight="1">
      <c r="A25" s="67">
        <v>19.0</v>
      </c>
      <c r="B25" s="47" t="s">
        <v>29</v>
      </c>
      <c r="C25" s="65">
        <v>236.0</v>
      </c>
      <c r="D25" s="65">
        <v>450.63</v>
      </c>
      <c r="E25" s="65">
        <v>614.0</v>
      </c>
      <c r="F25" s="65">
        <v>926.69</v>
      </c>
      <c r="G25" s="65">
        <v>0.0</v>
      </c>
      <c r="H25" s="65">
        <v>0.0</v>
      </c>
      <c r="I25" s="65">
        <v>68.0</v>
      </c>
      <c r="J25" s="65">
        <v>191.79</v>
      </c>
      <c r="K25" s="65">
        <v>0.0</v>
      </c>
      <c r="L25" s="65">
        <v>0.0</v>
      </c>
      <c r="M25" s="65">
        <v>8.0</v>
      </c>
      <c r="N25" s="65">
        <v>31.76</v>
      </c>
      <c r="O25" s="287" t="str">
        <f t="shared" ref="O25:P25" si="20">C25+E25+G25+I25+K25+M25</f>
        <v>926</v>
      </c>
      <c r="P25" s="287" t="str">
        <f t="shared" si="20"/>
        <v>1601</v>
      </c>
    </row>
    <row r="26" ht="12.75" customHeight="1">
      <c r="A26" s="67">
        <v>20.0</v>
      </c>
      <c r="B26" s="47" t="s">
        <v>30</v>
      </c>
      <c r="C26" s="65">
        <v>261.0</v>
      </c>
      <c r="D26" s="65">
        <v>122.17000000000003</v>
      </c>
      <c r="E26" s="65">
        <v>7736.0</v>
      </c>
      <c r="F26" s="65">
        <v>17908.78</v>
      </c>
      <c r="G26" s="65">
        <v>0.0</v>
      </c>
      <c r="H26" s="65">
        <v>0.0</v>
      </c>
      <c r="I26" s="65">
        <v>780.0</v>
      </c>
      <c r="J26" s="65">
        <v>6138.37</v>
      </c>
      <c r="K26" s="65">
        <v>2.0</v>
      </c>
      <c r="L26" s="65">
        <v>13.72</v>
      </c>
      <c r="M26" s="65">
        <v>272.0</v>
      </c>
      <c r="N26" s="65">
        <v>3373.6899999999987</v>
      </c>
      <c r="O26" s="287" t="str">
        <f t="shared" ref="O26:P26" si="21">C26+E26+G26+I26+K26+M26</f>
        <v>9051</v>
      </c>
      <c r="P26" s="287" t="str">
        <f t="shared" si="21"/>
        <v>27557</v>
      </c>
    </row>
    <row r="27" ht="12.75" customHeight="1">
      <c r="A27" s="67">
        <v>21.0</v>
      </c>
      <c r="B27" s="47" t="s">
        <v>31</v>
      </c>
      <c r="C27" s="65">
        <v>204.0</v>
      </c>
      <c r="D27" s="65">
        <v>1507.2899999999997</v>
      </c>
      <c r="E27" s="65">
        <v>9269.0</v>
      </c>
      <c r="F27" s="65">
        <v>27691.85</v>
      </c>
      <c r="G27" s="65">
        <v>38.0</v>
      </c>
      <c r="H27" s="65">
        <v>188.02</v>
      </c>
      <c r="I27" s="65">
        <v>660.0</v>
      </c>
      <c r="J27" s="65">
        <v>4928.14</v>
      </c>
      <c r="K27" s="65">
        <v>110.0</v>
      </c>
      <c r="L27" s="65">
        <v>71.06</v>
      </c>
      <c r="M27" s="65">
        <v>286.0</v>
      </c>
      <c r="N27" s="65">
        <v>4476.13</v>
      </c>
      <c r="O27" s="287" t="str">
        <f t="shared" ref="O27:P27" si="22">C27+E27+G27+I27+K27+M27</f>
        <v>10567</v>
      </c>
      <c r="P27" s="287" t="str">
        <f t="shared" si="22"/>
        <v>38862</v>
      </c>
    </row>
    <row r="28" ht="12.75" customHeight="1">
      <c r="A28" s="67">
        <v>22.0</v>
      </c>
      <c r="B28" s="47" t="s">
        <v>32</v>
      </c>
      <c r="C28" s="65">
        <v>38.0</v>
      </c>
      <c r="D28" s="65">
        <v>296.39</v>
      </c>
      <c r="E28" s="65">
        <v>1839.0</v>
      </c>
      <c r="F28" s="65">
        <v>3253.1600000000003</v>
      </c>
      <c r="G28" s="65">
        <v>9.0</v>
      </c>
      <c r="H28" s="65">
        <v>79.65</v>
      </c>
      <c r="I28" s="65">
        <v>174.0</v>
      </c>
      <c r="J28" s="65">
        <v>593.5800000000002</v>
      </c>
      <c r="K28" s="65">
        <v>1.0</v>
      </c>
      <c r="L28" s="65">
        <v>1.36</v>
      </c>
      <c r="M28" s="65">
        <v>306.0</v>
      </c>
      <c r="N28" s="65">
        <v>2108.0500000000006</v>
      </c>
      <c r="O28" s="287" t="str">
        <f t="shared" ref="O28:P28" si="23">C28+E28+G28+I28+K28+M28</f>
        <v>2367</v>
      </c>
      <c r="P28" s="287" t="str">
        <f t="shared" si="23"/>
        <v>6332</v>
      </c>
    </row>
    <row r="29" ht="12.75" customHeight="1">
      <c r="A29" s="67">
        <v>23.0</v>
      </c>
      <c r="B29" s="47" t="s">
        <v>33</v>
      </c>
      <c r="C29" s="65">
        <v>34.0</v>
      </c>
      <c r="D29" s="65">
        <v>12.450000000000003</v>
      </c>
      <c r="E29" s="65">
        <v>3991.0</v>
      </c>
      <c r="F29" s="65">
        <v>1414.1600000000003</v>
      </c>
      <c r="G29" s="65">
        <v>5.0</v>
      </c>
      <c r="H29" s="65">
        <v>2.1</v>
      </c>
      <c r="I29" s="65">
        <v>105.0</v>
      </c>
      <c r="J29" s="65">
        <v>40.440000000000005</v>
      </c>
      <c r="K29" s="65">
        <v>3.0</v>
      </c>
      <c r="L29" s="65">
        <v>0.65</v>
      </c>
      <c r="M29" s="65">
        <v>14.0</v>
      </c>
      <c r="N29" s="65">
        <v>4.89</v>
      </c>
      <c r="O29" s="287" t="str">
        <f t="shared" ref="O29:P29" si="24">C29+E29+G29+I29+K29+M29</f>
        <v>4152</v>
      </c>
      <c r="P29" s="287" t="str">
        <f t="shared" si="24"/>
        <v>1475</v>
      </c>
    </row>
    <row r="30" ht="12.75" customHeight="1">
      <c r="A30" s="67">
        <v>24.0</v>
      </c>
      <c r="B30" s="47" t="s">
        <v>34</v>
      </c>
      <c r="C30" s="65">
        <v>396.0</v>
      </c>
      <c r="D30" s="65">
        <v>165.42</v>
      </c>
      <c r="E30" s="65">
        <v>57562.0</v>
      </c>
      <c r="F30" s="65">
        <v>21401.289999999997</v>
      </c>
      <c r="G30" s="65">
        <v>5.0</v>
      </c>
      <c r="H30" s="65">
        <v>16.96</v>
      </c>
      <c r="I30" s="65">
        <v>55.0</v>
      </c>
      <c r="J30" s="65">
        <v>556.77</v>
      </c>
      <c r="K30" s="65">
        <v>5.0</v>
      </c>
      <c r="L30" s="65">
        <v>21.490000000000002</v>
      </c>
      <c r="M30" s="65">
        <v>26.0</v>
      </c>
      <c r="N30" s="65">
        <v>277.45000000000005</v>
      </c>
      <c r="O30" s="287" t="str">
        <f t="shared" ref="O30:P30" si="25">C30+E30+G30+I30+K30+M30</f>
        <v>58049</v>
      </c>
      <c r="P30" s="287" t="str">
        <f t="shared" si="25"/>
        <v>22439</v>
      </c>
    </row>
    <row r="31" ht="12.75" customHeight="1">
      <c r="A31" s="67">
        <v>25.0</v>
      </c>
      <c r="B31" s="47" t="s">
        <v>35</v>
      </c>
      <c r="C31" s="65">
        <v>0.0</v>
      </c>
      <c r="D31" s="65">
        <v>0.0</v>
      </c>
      <c r="E31" s="65">
        <v>34.0</v>
      </c>
      <c r="F31" s="65">
        <v>173.82999999999998</v>
      </c>
      <c r="G31" s="65">
        <v>4.0</v>
      </c>
      <c r="H31" s="65">
        <v>7.97</v>
      </c>
      <c r="I31" s="65">
        <v>2.0</v>
      </c>
      <c r="J31" s="65">
        <v>8.9</v>
      </c>
      <c r="K31" s="65">
        <v>0.0</v>
      </c>
      <c r="L31" s="65">
        <v>0.0</v>
      </c>
      <c r="M31" s="65">
        <v>0.0</v>
      </c>
      <c r="N31" s="65">
        <v>0.0</v>
      </c>
      <c r="O31" s="287" t="str">
        <f t="shared" ref="O31:P31" si="26">C31+E31+G31+I31+K31+M31</f>
        <v>40</v>
      </c>
      <c r="P31" s="287" t="str">
        <f t="shared" si="26"/>
        <v>191</v>
      </c>
    </row>
    <row r="32" ht="12.75" customHeight="1">
      <c r="A32" s="67">
        <v>26.0</v>
      </c>
      <c r="B32" s="47" t="s">
        <v>36</v>
      </c>
      <c r="C32" s="65">
        <v>0.0</v>
      </c>
      <c r="D32" s="65">
        <v>0.0</v>
      </c>
      <c r="E32" s="65">
        <v>2.0</v>
      </c>
      <c r="F32" s="65">
        <v>8.5</v>
      </c>
      <c r="G32" s="65">
        <v>0.0</v>
      </c>
      <c r="H32" s="65">
        <v>0.0</v>
      </c>
      <c r="I32" s="65">
        <v>1.0</v>
      </c>
      <c r="J32" s="65">
        <v>20.0</v>
      </c>
      <c r="K32" s="65">
        <v>0.0</v>
      </c>
      <c r="L32" s="65">
        <v>0.0</v>
      </c>
      <c r="M32" s="65">
        <v>0.0</v>
      </c>
      <c r="N32" s="65">
        <v>0.0</v>
      </c>
      <c r="O32" s="287" t="str">
        <f t="shared" ref="O32:P32" si="27">C32+E32+G32+I32+K32+M32</f>
        <v>3</v>
      </c>
      <c r="P32" s="287" t="str">
        <f t="shared" si="27"/>
        <v>29</v>
      </c>
    </row>
    <row r="33" ht="12.75" customHeight="1">
      <c r="A33" s="67">
        <v>27.0</v>
      </c>
      <c r="B33" s="47" t="s">
        <v>37</v>
      </c>
      <c r="C33" s="65">
        <v>0.0</v>
      </c>
      <c r="D33" s="65">
        <v>0.0</v>
      </c>
      <c r="E33" s="65">
        <v>24.0</v>
      </c>
      <c r="F33" s="65">
        <v>24.909999999999997</v>
      </c>
      <c r="G33" s="65">
        <v>0.0</v>
      </c>
      <c r="H33" s="65">
        <v>0.0</v>
      </c>
      <c r="I33" s="65">
        <v>1.0</v>
      </c>
      <c r="J33" s="65">
        <v>20.0</v>
      </c>
      <c r="K33" s="65">
        <v>0.0</v>
      </c>
      <c r="L33" s="65">
        <v>0.0</v>
      </c>
      <c r="M33" s="65">
        <v>4.0</v>
      </c>
      <c r="N33" s="65">
        <v>9.8</v>
      </c>
      <c r="O33" s="287" t="str">
        <f t="shared" ref="O33:P33" si="28">C33+E33+G33+I33+K33+M33</f>
        <v>29</v>
      </c>
      <c r="P33" s="287" t="str">
        <f t="shared" si="28"/>
        <v>55</v>
      </c>
    </row>
    <row r="34" ht="12.75" customHeight="1">
      <c r="A34" s="67">
        <v>28.0</v>
      </c>
      <c r="B34" s="47" t="s">
        <v>38</v>
      </c>
      <c r="C34" s="65">
        <v>9.0</v>
      </c>
      <c r="D34" s="65">
        <v>37.42999999999999</v>
      </c>
      <c r="E34" s="65">
        <v>907.0</v>
      </c>
      <c r="F34" s="65">
        <v>8370.050000000001</v>
      </c>
      <c r="G34" s="65">
        <v>2.0</v>
      </c>
      <c r="H34" s="65">
        <v>8.08</v>
      </c>
      <c r="I34" s="65">
        <v>141.0</v>
      </c>
      <c r="J34" s="65">
        <v>5935.899999999999</v>
      </c>
      <c r="K34" s="65">
        <v>1.0</v>
      </c>
      <c r="L34" s="65">
        <v>5.02</v>
      </c>
      <c r="M34" s="65">
        <v>197.0</v>
      </c>
      <c r="N34" s="65">
        <v>14228.820000000002</v>
      </c>
      <c r="O34" s="287" t="str">
        <f t="shared" ref="O34:P34" si="29">C34+E34+G34+I34+K34+M34</f>
        <v>1257</v>
      </c>
      <c r="P34" s="287" t="str">
        <f t="shared" si="29"/>
        <v>28585</v>
      </c>
    </row>
    <row r="35" ht="12.75" customHeight="1">
      <c r="A35" s="67">
        <v>29.0</v>
      </c>
      <c r="B35" s="47" t="s">
        <v>39</v>
      </c>
      <c r="C35" s="65">
        <v>0.0</v>
      </c>
      <c r="D35" s="65">
        <v>0.0</v>
      </c>
      <c r="E35" s="65">
        <v>1.0</v>
      </c>
      <c r="F35" s="65">
        <v>4.15</v>
      </c>
      <c r="G35" s="65">
        <v>0.0</v>
      </c>
      <c r="H35" s="65">
        <v>0.0</v>
      </c>
      <c r="I35" s="65">
        <v>0.0</v>
      </c>
      <c r="J35" s="65">
        <v>0.0</v>
      </c>
      <c r="K35" s="65">
        <v>0.0</v>
      </c>
      <c r="L35" s="65">
        <v>0.0</v>
      </c>
      <c r="M35" s="65">
        <v>2.0</v>
      </c>
      <c r="N35" s="65">
        <v>6.63</v>
      </c>
      <c r="O35" s="287" t="str">
        <f t="shared" ref="O35:P35" si="30">C35+E35+G35+I35+K35+M35</f>
        <v>3</v>
      </c>
      <c r="P35" s="287" t="str">
        <f t="shared" si="30"/>
        <v>11</v>
      </c>
    </row>
    <row r="36" ht="12.75" customHeight="1">
      <c r="A36" s="67">
        <v>30.0</v>
      </c>
      <c r="B36" s="47" t="s">
        <v>40</v>
      </c>
      <c r="C36" s="65">
        <v>48.0</v>
      </c>
      <c r="D36" s="65">
        <v>39.88</v>
      </c>
      <c r="E36" s="65">
        <v>2992.0</v>
      </c>
      <c r="F36" s="65">
        <v>1447.57</v>
      </c>
      <c r="G36" s="65">
        <v>3.0</v>
      </c>
      <c r="H36" s="65">
        <v>1.2999999999999998</v>
      </c>
      <c r="I36" s="65">
        <v>35.0</v>
      </c>
      <c r="J36" s="65">
        <v>13.55</v>
      </c>
      <c r="K36" s="65">
        <v>22.0</v>
      </c>
      <c r="L36" s="65">
        <v>85.27000000000001</v>
      </c>
      <c r="M36" s="65">
        <v>0.0</v>
      </c>
      <c r="N36" s="65">
        <v>0.0</v>
      </c>
      <c r="O36" s="287" t="str">
        <f t="shared" ref="O36:P36" si="31">C36+E36+G36+I36+K36+M36</f>
        <v>3100</v>
      </c>
      <c r="P36" s="287" t="str">
        <f t="shared" si="31"/>
        <v>1588</v>
      </c>
    </row>
    <row r="37" ht="12.75" customHeight="1">
      <c r="A37" s="67">
        <v>31.0</v>
      </c>
      <c r="B37" s="47" t="s">
        <v>73</v>
      </c>
      <c r="C37" s="65">
        <v>152.0</v>
      </c>
      <c r="D37" s="65">
        <v>143.13</v>
      </c>
      <c r="E37" s="65">
        <v>36.0</v>
      </c>
      <c r="F37" s="65">
        <v>8.16</v>
      </c>
      <c r="G37" s="65">
        <v>0.0</v>
      </c>
      <c r="H37" s="65">
        <v>0.0</v>
      </c>
      <c r="I37" s="65">
        <v>1.0</v>
      </c>
      <c r="J37" s="65">
        <v>0.0</v>
      </c>
      <c r="K37" s="65">
        <v>0.0</v>
      </c>
      <c r="L37" s="65">
        <v>0.0</v>
      </c>
      <c r="M37" s="65">
        <v>3.0</v>
      </c>
      <c r="N37" s="65">
        <v>0.0</v>
      </c>
      <c r="O37" s="287" t="str">
        <f t="shared" ref="O37:P37" si="32">C37+E37+G37+I37+K37+M37</f>
        <v>192</v>
      </c>
      <c r="P37" s="287" t="str">
        <f t="shared" si="32"/>
        <v>151</v>
      </c>
    </row>
    <row r="38" ht="12.75" customHeight="1">
      <c r="A38" s="67">
        <v>32.0</v>
      </c>
      <c r="B38" s="47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>
        <v>0.0</v>
      </c>
      <c r="J38" s="65">
        <v>0.0</v>
      </c>
      <c r="K38" s="65">
        <v>0.0</v>
      </c>
      <c r="L38" s="65">
        <v>0.0</v>
      </c>
      <c r="M38" s="65">
        <v>0.0</v>
      </c>
      <c r="N38" s="65">
        <v>0.0</v>
      </c>
      <c r="O38" s="287" t="str">
        <f t="shared" ref="O38:P38" si="33">C38+E38+G38+I38+K38+M38</f>
        <v>0</v>
      </c>
      <c r="P38" s="287" t="str">
        <f t="shared" si="33"/>
        <v>0</v>
      </c>
    </row>
    <row r="39" ht="12.75" customHeight="1">
      <c r="A39" s="67">
        <v>33.0</v>
      </c>
      <c r="B39" s="47" t="s">
        <v>42</v>
      </c>
      <c r="C39" s="65">
        <v>4.0</v>
      </c>
      <c r="D39" s="65">
        <v>53.04</v>
      </c>
      <c r="E39" s="65">
        <v>28.0</v>
      </c>
      <c r="F39" s="65">
        <v>62.160000000000004</v>
      </c>
      <c r="G39" s="65">
        <v>0.0</v>
      </c>
      <c r="H39" s="65">
        <v>0.0</v>
      </c>
      <c r="I39" s="65">
        <v>0.0</v>
      </c>
      <c r="J39" s="65">
        <v>0.0</v>
      </c>
      <c r="K39" s="65">
        <v>0.0</v>
      </c>
      <c r="L39" s="65">
        <v>0.0</v>
      </c>
      <c r="M39" s="65">
        <v>3.0</v>
      </c>
      <c r="N39" s="65">
        <v>23.93</v>
      </c>
      <c r="O39" s="287" t="str">
        <f t="shared" ref="O39:P39" si="34">C39+E39+G39+I39+K39+M39</f>
        <v>35</v>
      </c>
      <c r="P39" s="287" t="str">
        <f t="shared" si="34"/>
        <v>139</v>
      </c>
    </row>
    <row r="40" ht="12.75" customHeight="1">
      <c r="A40" s="67">
        <v>34.0</v>
      </c>
      <c r="B40" s="47" t="s">
        <v>43</v>
      </c>
      <c r="C40" s="65">
        <v>17.0</v>
      </c>
      <c r="D40" s="65">
        <v>186.43000000000004</v>
      </c>
      <c r="E40" s="65">
        <v>1749.0</v>
      </c>
      <c r="F40" s="65">
        <v>5291.129999999999</v>
      </c>
      <c r="G40" s="65">
        <v>1.0</v>
      </c>
      <c r="H40" s="65">
        <v>5.0</v>
      </c>
      <c r="I40" s="65">
        <v>68.0</v>
      </c>
      <c r="J40" s="65">
        <v>806.04</v>
      </c>
      <c r="K40" s="65">
        <v>0.0</v>
      </c>
      <c r="L40" s="65">
        <v>0.0</v>
      </c>
      <c r="M40" s="65">
        <v>289.0</v>
      </c>
      <c r="N40" s="65">
        <v>13787.150000000003</v>
      </c>
      <c r="O40" s="287" t="str">
        <f t="shared" ref="O40:P40" si="35">C40+E40+G40+I40+K40+M40</f>
        <v>2124</v>
      </c>
      <c r="P40" s="287" t="str">
        <f t="shared" si="35"/>
        <v>20076</v>
      </c>
    </row>
    <row r="41" ht="12.75" customHeight="1">
      <c r="A41" s="72"/>
      <c r="B41" s="48" t="s">
        <v>183</v>
      </c>
      <c r="C41" s="103" t="str">
        <f t="shared" ref="C41:P41" si="36">SUM(C19:C40)</f>
        <v>1650</v>
      </c>
      <c r="D41" s="103" t="str">
        <f t="shared" si="36"/>
        <v>3513</v>
      </c>
      <c r="E41" s="103" t="str">
        <f t="shared" si="36"/>
        <v>152691</v>
      </c>
      <c r="F41" s="103" t="str">
        <f t="shared" si="36"/>
        <v>133983</v>
      </c>
      <c r="G41" s="103" t="str">
        <f t="shared" si="36"/>
        <v>82</v>
      </c>
      <c r="H41" s="103" t="str">
        <f t="shared" si="36"/>
        <v>348</v>
      </c>
      <c r="I41" s="103" t="str">
        <f t="shared" si="36"/>
        <v>2526</v>
      </c>
      <c r="J41" s="103" t="str">
        <f t="shared" si="36"/>
        <v>21156</v>
      </c>
      <c r="K41" s="103" t="str">
        <f t="shared" si="36"/>
        <v>149</v>
      </c>
      <c r="L41" s="103" t="str">
        <f t="shared" si="36"/>
        <v>232</v>
      </c>
      <c r="M41" s="103" t="str">
        <f t="shared" si="36"/>
        <v>1686</v>
      </c>
      <c r="N41" s="103" t="str">
        <f t="shared" si="36"/>
        <v>40926</v>
      </c>
      <c r="O41" s="103" t="str">
        <f t="shared" si="36"/>
        <v>158784</v>
      </c>
      <c r="P41" s="103" t="str">
        <f t="shared" si="36"/>
        <v>200158</v>
      </c>
    </row>
    <row r="42" ht="12.75" customHeight="1">
      <c r="A42" s="72"/>
      <c r="B42" s="48" t="s">
        <v>45</v>
      </c>
      <c r="C42" s="125" t="str">
        <f t="shared" ref="C42:P42" si="37">C41+C18</f>
        <v>7473</v>
      </c>
      <c r="D42" s="125" t="str">
        <f t="shared" si="37"/>
        <v>17443</v>
      </c>
      <c r="E42" s="125" t="str">
        <f t="shared" si="37"/>
        <v>238350</v>
      </c>
      <c r="F42" s="125" t="str">
        <f t="shared" si="37"/>
        <v>266688</v>
      </c>
      <c r="G42" s="125" t="str">
        <f t="shared" si="37"/>
        <v>3115</v>
      </c>
      <c r="H42" s="125" t="str">
        <f t="shared" si="37"/>
        <v>4434</v>
      </c>
      <c r="I42" s="125" t="str">
        <f t="shared" si="37"/>
        <v>10497</v>
      </c>
      <c r="J42" s="125" t="str">
        <f t="shared" si="37"/>
        <v>50775</v>
      </c>
      <c r="K42" s="125" t="str">
        <f t="shared" si="37"/>
        <v>216</v>
      </c>
      <c r="L42" s="125" t="str">
        <f t="shared" si="37"/>
        <v>362</v>
      </c>
      <c r="M42" s="125" t="str">
        <f t="shared" si="37"/>
        <v>13546</v>
      </c>
      <c r="N42" s="125" t="str">
        <f t="shared" si="37"/>
        <v>105676</v>
      </c>
      <c r="O42" s="125" t="str">
        <f t="shared" si="37"/>
        <v>273197</v>
      </c>
      <c r="P42" s="125" t="str">
        <f t="shared" si="37"/>
        <v>445378</v>
      </c>
    </row>
    <row r="43" ht="12.75" customHeight="1">
      <c r="A43" s="67">
        <v>35.0</v>
      </c>
      <c r="B43" s="47" t="s">
        <v>46</v>
      </c>
      <c r="C43" s="65">
        <v>57.0</v>
      </c>
      <c r="D43" s="65">
        <v>146.81</v>
      </c>
      <c r="E43" s="65">
        <v>1995.0</v>
      </c>
      <c r="F43" s="65">
        <v>2656.609999999999</v>
      </c>
      <c r="G43" s="65">
        <v>0.0</v>
      </c>
      <c r="H43" s="65">
        <v>0.0</v>
      </c>
      <c r="I43" s="65">
        <v>250.0</v>
      </c>
      <c r="J43" s="65">
        <v>1718.5300000000004</v>
      </c>
      <c r="K43" s="65">
        <v>0.0</v>
      </c>
      <c r="L43" s="65">
        <v>0.0</v>
      </c>
      <c r="M43" s="65">
        <v>15936.0</v>
      </c>
      <c r="N43" s="65">
        <v>22669.609999999997</v>
      </c>
      <c r="O43" s="287" t="str">
        <f t="shared" ref="O43:P43" si="38">C43+E43+G43+I43+K43+M43</f>
        <v>18238</v>
      </c>
      <c r="P43" s="287" t="str">
        <f t="shared" si="38"/>
        <v>27192</v>
      </c>
    </row>
    <row r="44" ht="12.75" customHeight="1">
      <c r="A44" s="67">
        <v>36.0</v>
      </c>
      <c r="B44" s="47" t="s">
        <v>47</v>
      </c>
      <c r="C44" s="65">
        <v>0.0</v>
      </c>
      <c r="D44" s="65">
        <v>0.0</v>
      </c>
      <c r="E44" s="65">
        <v>48.0</v>
      </c>
      <c r="F44" s="65">
        <v>122.45</v>
      </c>
      <c r="G44" s="65">
        <v>2.0</v>
      </c>
      <c r="H44" s="65">
        <v>5.23</v>
      </c>
      <c r="I44" s="65">
        <v>5.0</v>
      </c>
      <c r="J44" s="65">
        <v>3.6</v>
      </c>
      <c r="K44" s="65">
        <v>0.0</v>
      </c>
      <c r="L44" s="65">
        <v>0.0</v>
      </c>
      <c r="M44" s="65">
        <v>5.0</v>
      </c>
      <c r="N44" s="65">
        <v>34.7</v>
      </c>
      <c r="O44" s="287" t="str">
        <f t="shared" ref="O44:P44" si="39">C44+E44+G44+I44+K44+M44</f>
        <v>60</v>
      </c>
      <c r="P44" s="287" t="str">
        <f t="shared" si="39"/>
        <v>166</v>
      </c>
    </row>
    <row r="45" ht="12.75" customHeight="1">
      <c r="A45" s="72"/>
      <c r="B45" s="48" t="s">
        <v>48</v>
      </c>
      <c r="C45" s="103" t="str">
        <f t="shared" ref="C45:P45" si="40">SUM(C43:C44)</f>
        <v>57</v>
      </c>
      <c r="D45" s="103" t="str">
        <f t="shared" si="40"/>
        <v>147</v>
      </c>
      <c r="E45" s="103" t="str">
        <f t="shared" si="40"/>
        <v>2043</v>
      </c>
      <c r="F45" s="103" t="str">
        <f t="shared" si="40"/>
        <v>2779</v>
      </c>
      <c r="G45" s="103" t="str">
        <f t="shared" si="40"/>
        <v>2</v>
      </c>
      <c r="H45" s="103" t="str">
        <f t="shared" si="40"/>
        <v>5</v>
      </c>
      <c r="I45" s="103" t="str">
        <f t="shared" si="40"/>
        <v>255</v>
      </c>
      <c r="J45" s="103" t="str">
        <f t="shared" si="40"/>
        <v>1722</v>
      </c>
      <c r="K45" s="103" t="str">
        <f t="shared" si="40"/>
        <v>0</v>
      </c>
      <c r="L45" s="103" t="str">
        <f t="shared" si="40"/>
        <v>0</v>
      </c>
      <c r="M45" s="103" t="str">
        <f t="shared" si="40"/>
        <v>15941</v>
      </c>
      <c r="N45" s="103" t="str">
        <f t="shared" si="40"/>
        <v>22704</v>
      </c>
      <c r="O45" s="103" t="str">
        <f t="shared" si="40"/>
        <v>18298</v>
      </c>
      <c r="P45" s="103" t="str">
        <f t="shared" si="40"/>
        <v>27358</v>
      </c>
    </row>
    <row r="46" ht="12.75" customHeight="1">
      <c r="A46" s="67">
        <v>37.0</v>
      </c>
      <c r="B46" s="47" t="s">
        <v>49</v>
      </c>
      <c r="C46" s="65">
        <v>1464.0</v>
      </c>
      <c r="D46" s="65">
        <v>377.0</v>
      </c>
      <c r="E46" s="65">
        <v>44171.0</v>
      </c>
      <c r="F46" s="65">
        <v>30054.0</v>
      </c>
      <c r="G46" s="65">
        <v>2693.0</v>
      </c>
      <c r="H46" s="65">
        <v>757.0</v>
      </c>
      <c r="I46" s="65">
        <v>2920.0</v>
      </c>
      <c r="J46" s="65">
        <v>1899.0</v>
      </c>
      <c r="K46" s="65">
        <v>0.0</v>
      </c>
      <c r="L46" s="65">
        <v>0.0</v>
      </c>
      <c r="M46" s="65">
        <v>21931.0</v>
      </c>
      <c r="N46" s="65">
        <v>4966.0</v>
      </c>
      <c r="O46" s="287" t="str">
        <f t="shared" ref="O46:P46" si="41">C46+E46+G46+I46+K46+M46</f>
        <v>73179</v>
      </c>
      <c r="P46" s="287" t="str">
        <f t="shared" si="41"/>
        <v>38053</v>
      </c>
    </row>
    <row r="47" ht="12.75" customHeight="1">
      <c r="A47" s="72"/>
      <c r="B47" s="48" t="s">
        <v>50</v>
      </c>
      <c r="C47" s="103" t="str">
        <f t="shared" ref="C47:P47" si="42">C46</f>
        <v>1464</v>
      </c>
      <c r="D47" s="103" t="str">
        <f t="shared" si="42"/>
        <v>377</v>
      </c>
      <c r="E47" s="103" t="str">
        <f t="shared" si="42"/>
        <v>44171</v>
      </c>
      <c r="F47" s="103" t="str">
        <f t="shared" si="42"/>
        <v>30054</v>
      </c>
      <c r="G47" s="103" t="str">
        <f t="shared" si="42"/>
        <v>2693</v>
      </c>
      <c r="H47" s="103" t="str">
        <f t="shared" si="42"/>
        <v>757</v>
      </c>
      <c r="I47" s="103" t="str">
        <f t="shared" si="42"/>
        <v>2920</v>
      </c>
      <c r="J47" s="103" t="str">
        <f t="shared" si="42"/>
        <v>1899</v>
      </c>
      <c r="K47" s="103" t="str">
        <f t="shared" si="42"/>
        <v>0</v>
      </c>
      <c r="L47" s="103" t="str">
        <f t="shared" si="42"/>
        <v>0</v>
      </c>
      <c r="M47" s="103" t="str">
        <f t="shared" si="42"/>
        <v>21931</v>
      </c>
      <c r="N47" s="103" t="str">
        <f t="shared" si="42"/>
        <v>4966</v>
      </c>
      <c r="O47" s="103" t="str">
        <f t="shared" si="42"/>
        <v>73179</v>
      </c>
      <c r="P47" s="103" t="str">
        <f t="shared" si="42"/>
        <v>38053</v>
      </c>
    </row>
    <row r="48" ht="12.75" customHeight="1">
      <c r="A48" s="67">
        <v>38.0</v>
      </c>
      <c r="B48" s="47" t="s">
        <v>51</v>
      </c>
      <c r="C48" s="65">
        <v>10.0</v>
      </c>
      <c r="D48" s="65">
        <v>136.42</v>
      </c>
      <c r="E48" s="65">
        <v>2844.0</v>
      </c>
      <c r="F48" s="65">
        <v>19202.350000000002</v>
      </c>
      <c r="G48" s="65">
        <v>0.0</v>
      </c>
      <c r="H48" s="65">
        <v>0.0</v>
      </c>
      <c r="I48" s="65">
        <v>67.0</v>
      </c>
      <c r="J48" s="65">
        <v>510.34000000000003</v>
      </c>
      <c r="K48" s="65">
        <v>0.0</v>
      </c>
      <c r="L48" s="65">
        <v>0.0</v>
      </c>
      <c r="M48" s="65">
        <v>447.0</v>
      </c>
      <c r="N48" s="65">
        <v>5423.400000000001</v>
      </c>
      <c r="O48" s="287" t="str">
        <f t="shared" ref="O48:P48" si="43">C48+E48+G48+I48+K48+M48</f>
        <v>3368</v>
      </c>
      <c r="P48" s="287" t="str">
        <f t="shared" si="43"/>
        <v>25273</v>
      </c>
    </row>
    <row r="49" ht="12.75" customHeight="1">
      <c r="A49" s="67">
        <v>39.0</v>
      </c>
      <c r="B49" s="47" t="s">
        <v>52</v>
      </c>
      <c r="C49" s="65">
        <v>17.0</v>
      </c>
      <c r="D49" s="65">
        <v>6.010000000000001</v>
      </c>
      <c r="E49" s="65">
        <v>1488.0</v>
      </c>
      <c r="F49" s="65">
        <v>889.3299999999999</v>
      </c>
      <c r="G49" s="65">
        <v>24.0</v>
      </c>
      <c r="H49" s="65">
        <v>10.899999999999999</v>
      </c>
      <c r="I49" s="65">
        <v>19.0</v>
      </c>
      <c r="J49" s="65">
        <v>6.500000000000001</v>
      </c>
      <c r="K49" s="65">
        <v>4.0</v>
      </c>
      <c r="L49" s="65">
        <v>1.8000000000000003</v>
      </c>
      <c r="M49" s="65">
        <v>10.0</v>
      </c>
      <c r="N49" s="65">
        <v>3.85</v>
      </c>
      <c r="O49" s="287" t="str">
        <f t="shared" ref="O49:P49" si="44">C49+E49+G49+I49+K49+M49</f>
        <v>1562</v>
      </c>
      <c r="P49" s="287" t="str">
        <f t="shared" si="44"/>
        <v>918</v>
      </c>
    </row>
    <row r="50" ht="12.75" customHeight="1">
      <c r="A50" s="67">
        <v>40.0</v>
      </c>
      <c r="B50" s="47" t="s">
        <v>53</v>
      </c>
      <c r="C50" s="65">
        <v>87.0</v>
      </c>
      <c r="D50" s="65">
        <v>57.43999999999999</v>
      </c>
      <c r="E50" s="65">
        <v>3199.0</v>
      </c>
      <c r="F50" s="65">
        <v>1544.25</v>
      </c>
      <c r="G50" s="65">
        <v>17.0</v>
      </c>
      <c r="H50" s="65">
        <v>6.58</v>
      </c>
      <c r="I50" s="65">
        <v>63.0</v>
      </c>
      <c r="J50" s="65">
        <v>23.419999999999998</v>
      </c>
      <c r="K50" s="65">
        <v>0.0</v>
      </c>
      <c r="L50" s="65">
        <v>0.0</v>
      </c>
      <c r="M50" s="65">
        <v>70.0</v>
      </c>
      <c r="N50" s="65">
        <v>120.22000000000001</v>
      </c>
      <c r="O50" s="287" t="str">
        <f t="shared" ref="O50:P50" si="45">C50+E50+G50+I50+K50+M50</f>
        <v>3436</v>
      </c>
      <c r="P50" s="287" t="str">
        <f t="shared" si="45"/>
        <v>1752</v>
      </c>
    </row>
    <row r="51" ht="12.75" customHeight="1">
      <c r="A51" s="67">
        <v>41.0</v>
      </c>
      <c r="B51" s="47" t="s">
        <v>54</v>
      </c>
      <c r="C51" s="65">
        <v>105.0</v>
      </c>
      <c r="D51" s="65">
        <v>35.290000000000006</v>
      </c>
      <c r="E51" s="65">
        <v>1773.0</v>
      </c>
      <c r="F51" s="65">
        <v>616.5600000000002</v>
      </c>
      <c r="G51" s="65">
        <v>0.0</v>
      </c>
      <c r="H51" s="65">
        <v>0.0</v>
      </c>
      <c r="I51" s="65">
        <v>3.0</v>
      </c>
      <c r="J51" s="65">
        <v>2.55</v>
      </c>
      <c r="K51" s="65">
        <v>0.0</v>
      </c>
      <c r="L51" s="65">
        <v>0.0</v>
      </c>
      <c r="M51" s="65">
        <v>0.0</v>
      </c>
      <c r="N51" s="65">
        <v>0.0</v>
      </c>
      <c r="O51" s="287" t="str">
        <f t="shared" ref="O51:P51" si="46">C51+E51+G51+I51+K51+M51</f>
        <v>1881</v>
      </c>
      <c r="P51" s="287" t="str">
        <f t="shared" si="46"/>
        <v>654</v>
      </c>
    </row>
    <row r="52" ht="12.75" customHeight="1">
      <c r="A52" s="67">
        <v>42.0</v>
      </c>
      <c r="B52" s="47" t="s">
        <v>55</v>
      </c>
      <c r="C52" s="65">
        <v>1222.0</v>
      </c>
      <c r="D52" s="65">
        <v>734.8799999999999</v>
      </c>
      <c r="E52" s="65">
        <v>6313.0</v>
      </c>
      <c r="F52" s="65">
        <v>3157.1300000000006</v>
      </c>
      <c r="G52" s="65">
        <v>16817.0</v>
      </c>
      <c r="H52" s="65">
        <v>10548.150000000001</v>
      </c>
      <c r="I52" s="65">
        <v>43.0</v>
      </c>
      <c r="J52" s="65">
        <v>101.23999999999998</v>
      </c>
      <c r="K52" s="65">
        <v>7.0</v>
      </c>
      <c r="L52" s="65">
        <v>4.36</v>
      </c>
      <c r="M52" s="65">
        <v>231.0</v>
      </c>
      <c r="N52" s="65">
        <v>186.21</v>
      </c>
      <c r="O52" s="287" t="str">
        <f t="shared" ref="O52:P52" si="47">C52+E52+G52+I52+K52+M52</f>
        <v>24633</v>
      </c>
      <c r="P52" s="287" t="str">
        <f t="shared" si="47"/>
        <v>14732</v>
      </c>
    </row>
    <row r="53" ht="12.75" customHeight="1">
      <c r="A53" s="67">
        <v>43.0</v>
      </c>
      <c r="B53" s="47" t="s">
        <v>56</v>
      </c>
      <c r="C53" s="65">
        <v>37.0</v>
      </c>
      <c r="D53" s="65">
        <v>18.2</v>
      </c>
      <c r="E53" s="65">
        <v>2770.0</v>
      </c>
      <c r="F53" s="65">
        <v>1152.65</v>
      </c>
      <c r="G53" s="65">
        <v>1.0</v>
      </c>
      <c r="H53" s="65">
        <v>0.36</v>
      </c>
      <c r="I53" s="65">
        <v>16.0</v>
      </c>
      <c r="J53" s="65">
        <v>9.219999999999999</v>
      </c>
      <c r="K53" s="65">
        <v>10.0</v>
      </c>
      <c r="L53" s="65">
        <v>4.51</v>
      </c>
      <c r="M53" s="65">
        <v>5.0</v>
      </c>
      <c r="N53" s="65">
        <v>2.2500000000000004</v>
      </c>
      <c r="O53" s="287" t="str">
        <f t="shared" ref="O53:P53" si="48">C53+E53+G53+I53+K53+M53</f>
        <v>2839</v>
      </c>
      <c r="P53" s="287" t="str">
        <f t="shared" si="48"/>
        <v>1187</v>
      </c>
    </row>
    <row r="54" ht="12.75" customHeight="1">
      <c r="A54" s="67">
        <v>44.0</v>
      </c>
      <c r="B54" s="47" t="s">
        <v>57</v>
      </c>
      <c r="C54" s="65">
        <v>12.0</v>
      </c>
      <c r="D54" s="65">
        <v>6.38</v>
      </c>
      <c r="E54" s="65">
        <v>2872.0</v>
      </c>
      <c r="F54" s="65">
        <v>1641.33</v>
      </c>
      <c r="G54" s="65">
        <v>23.0</v>
      </c>
      <c r="H54" s="65">
        <v>12.83</v>
      </c>
      <c r="I54" s="65">
        <v>28.0</v>
      </c>
      <c r="J54" s="65">
        <v>15.41</v>
      </c>
      <c r="K54" s="65">
        <v>2.0</v>
      </c>
      <c r="L54" s="65">
        <v>1.4</v>
      </c>
      <c r="M54" s="65">
        <v>2.0</v>
      </c>
      <c r="N54" s="65">
        <v>0.6000000000000001</v>
      </c>
      <c r="O54" s="287" t="str">
        <f t="shared" ref="O54:P54" si="49">C54+E54+G54+I54+K54+M54</f>
        <v>2939</v>
      </c>
      <c r="P54" s="287" t="str">
        <f t="shared" si="49"/>
        <v>1678</v>
      </c>
    </row>
    <row r="55" ht="12.75" customHeight="1">
      <c r="A55" s="67">
        <v>45.0</v>
      </c>
      <c r="B55" s="47" t="s">
        <v>58</v>
      </c>
      <c r="C55" s="65">
        <v>78.0</v>
      </c>
      <c r="D55" s="65">
        <v>32.25</v>
      </c>
      <c r="E55" s="65">
        <v>2108.0</v>
      </c>
      <c r="F55" s="65">
        <v>811.6499999999999</v>
      </c>
      <c r="G55" s="65">
        <v>6.0</v>
      </c>
      <c r="H55" s="65">
        <v>2.85</v>
      </c>
      <c r="I55" s="65">
        <v>32.0</v>
      </c>
      <c r="J55" s="65">
        <v>12.7</v>
      </c>
      <c r="K55" s="65">
        <v>1.0</v>
      </c>
      <c r="L55" s="65">
        <v>0.3</v>
      </c>
      <c r="M55" s="65">
        <v>36.0</v>
      </c>
      <c r="N55" s="65">
        <v>16.1</v>
      </c>
      <c r="O55" s="287" t="str">
        <f t="shared" ref="O55:P55" si="50">C55+E55+G55+I55+K55+M55</f>
        <v>2261</v>
      </c>
      <c r="P55" s="287" t="str">
        <f t="shared" si="50"/>
        <v>876</v>
      </c>
    </row>
    <row r="56" ht="12.75" customHeight="1">
      <c r="A56" s="72"/>
      <c r="B56" s="48" t="s">
        <v>59</v>
      </c>
      <c r="C56" s="103" t="str">
        <f t="shared" ref="C56:P56" si="51">SUM(C48:C55)</f>
        <v>1568</v>
      </c>
      <c r="D56" s="103" t="str">
        <f t="shared" si="51"/>
        <v>1027</v>
      </c>
      <c r="E56" s="103" t="str">
        <f t="shared" si="51"/>
        <v>23367</v>
      </c>
      <c r="F56" s="103" t="str">
        <f t="shared" si="51"/>
        <v>29015</v>
      </c>
      <c r="G56" s="103" t="str">
        <f t="shared" si="51"/>
        <v>16888</v>
      </c>
      <c r="H56" s="103" t="str">
        <f t="shared" si="51"/>
        <v>10582</v>
      </c>
      <c r="I56" s="103" t="str">
        <f t="shared" si="51"/>
        <v>271</v>
      </c>
      <c r="J56" s="103" t="str">
        <f t="shared" si="51"/>
        <v>681</v>
      </c>
      <c r="K56" s="103" t="str">
        <f t="shared" si="51"/>
        <v>24</v>
      </c>
      <c r="L56" s="103" t="str">
        <f t="shared" si="51"/>
        <v>12</v>
      </c>
      <c r="M56" s="103" t="str">
        <f t="shared" si="51"/>
        <v>801</v>
      </c>
      <c r="N56" s="103" t="str">
        <f t="shared" si="51"/>
        <v>5753</v>
      </c>
      <c r="O56" s="103" t="str">
        <f t="shared" si="51"/>
        <v>42919</v>
      </c>
      <c r="P56" s="103" t="str">
        <f t="shared" si="51"/>
        <v>47070</v>
      </c>
    </row>
    <row r="57" ht="12.75" customHeight="1">
      <c r="A57" s="291"/>
      <c r="B57" s="292" t="s">
        <v>8</v>
      </c>
      <c r="C57" s="103" t="str">
        <f t="shared" ref="C57:P57" si="52">C56+C47+C45+C42</f>
        <v>10562</v>
      </c>
      <c r="D57" s="103" t="str">
        <f t="shared" si="52"/>
        <v>18993</v>
      </c>
      <c r="E57" s="103" t="str">
        <f t="shared" si="52"/>
        <v>307931</v>
      </c>
      <c r="F57" s="103" t="str">
        <f t="shared" si="52"/>
        <v>328537</v>
      </c>
      <c r="G57" s="103" t="str">
        <f t="shared" si="52"/>
        <v>22698</v>
      </c>
      <c r="H57" s="103" t="str">
        <f t="shared" si="52"/>
        <v>15778</v>
      </c>
      <c r="I57" s="103" t="str">
        <f t="shared" si="52"/>
        <v>13943</v>
      </c>
      <c r="J57" s="103" t="str">
        <f t="shared" si="52"/>
        <v>55078</v>
      </c>
      <c r="K57" s="103" t="str">
        <f t="shared" si="52"/>
        <v>240</v>
      </c>
      <c r="L57" s="103" t="str">
        <f t="shared" si="52"/>
        <v>374</v>
      </c>
      <c r="M57" s="103" t="str">
        <f t="shared" si="52"/>
        <v>52219</v>
      </c>
      <c r="N57" s="103" t="str">
        <f t="shared" si="52"/>
        <v>139099</v>
      </c>
      <c r="O57" s="103" t="str">
        <f t="shared" si="52"/>
        <v>407593</v>
      </c>
      <c r="P57" s="103" t="str">
        <f t="shared" si="52"/>
        <v>557858</v>
      </c>
    </row>
    <row r="58" ht="13.5" customHeight="1">
      <c r="A58" s="20"/>
      <c r="B58" s="7"/>
      <c r="C58" s="178"/>
      <c r="D58" s="178"/>
      <c r="E58" s="178"/>
      <c r="F58" s="178"/>
      <c r="G58" s="178"/>
      <c r="H58" s="179" t="s">
        <v>62</v>
      </c>
      <c r="I58" s="178"/>
      <c r="J58" s="178"/>
      <c r="K58" s="178"/>
      <c r="L58" s="178"/>
      <c r="M58" s="178"/>
      <c r="N58" s="178"/>
      <c r="O58" s="178"/>
      <c r="P58" s="178"/>
    </row>
    <row r="59" ht="13.5" customHeight="1">
      <c r="A59" s="7"/>
      <c r="B59" s="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</row>
    <row r="60" ht="13.5" customHeight="1">
      <c r="A60" s="7"/>
      <c r="B60" s="7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</row>
    <row r="61" ht="13.5" customHeight="1">
      <c r="A61" s="7"/>
      <c r="B61" s="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</row>
    <row r="62" ht="13.5" customHeight="1">
      <c r="A62" s="7"/>
      <c r="B62" s="7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</row>
    <row r="63" ht="13.5" customHeight="1">
      <c r="A63" s="7"/>
      <c r="B63" s="7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</row>
    <row r="64" ht="13.5" customHeight="1">
      <c r="A64" s="7"/>
      <c r="B64" s="7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</row>
    <row r="65" ht="13.5" customHeight="1">
      <c r="A65" s="7"/>
      <c r="B65" s="7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</row>
    <row r="66" ht="13.5" customHeight="1">
      <c r="A66" s="7"/>
      <c r="B66" s="7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</row>
    <row r="67" ht="13.5" customHeight="1">
      <c r="A67" s="7"/>
      <c r="B67" s="7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</row>
    <row r="68" ht="13.5" customHeight="1">
      <c r="A68" s="7"/>
      <c r="B68" s="7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</row>
    <row r="69" ht="13.5" customHeight="1">
      <c r="A69" s="7"/>
      <c r="B69" s="7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</row>
    <row r="70" ht="13.5" customHeight="1">
      <c r="A70" s="7"/>
      <c r="B70" s="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</row>
    <row r="71" ht="13.5" customHeight="1">
      <c r="A71" s="7"/>
      <c r="B71" s="7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</row>
    <row r="72" ht="13.5" customHeight="1">
      <c r="A72" s="7"/>
      <c r="B72" s="7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</row>
    <row r="73" ht="13.5" customHeight="1">
      <c r="A73" s="7"/>
      <c r="B73" s="7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</row>
    <row r="74" ht="13.5" customHeight="1">
      <c r="A74" s="7"/>
      <c r="B74" s="7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</row>
    <row r="75" ht="13.5" customHeight="1">
      <c r="A75" s="7"/>
      <c r="B75" s="7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</row>
    <row r="76" ht="13.5" customHeight="1">
      <c r="A76" s="7"/>
      <c r="B76" s="7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</row>
    <row r="77" ht="13.5" customHeight="1">
      <c r="A77" s="7"/>
      <c r="B77" s="7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</row>
    <row r="78" ht="13.5" customHeight="1">
      <c r="A78" s="7"/>
      <c r="B78" s="7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</row>
    <row r="79" ht="13.5" customHeight="1">
      <c r="A79" s="7"/>
      <c r="B79" s="7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</row>
    <row r="80" ht="13.5" customHeight="1">
      <c r="A80" s="7"/>
      <c r="B80" s="7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</row>
    <row r="81" ht="13.5" customHeight="1">
      <c r="A81" s="7"/>
      <c r="B81" s="7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</row>
    <row r="82" ht="13.5" customHeight="1">
      <c r="A82" s="7"/>
      <c r="B82" s="7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</row>
    <row r="83" ht="13.5" customHeight="1">
      <c r="A83" s="7"/>
      <c r="B83" s="7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</row>
    <row r="84" ht="13.5" customHeight="1">
      <c r="A84" s="7"/>
      <c r="B84" s="7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</row>
    <row r="85" ht="13.5" customHeight="1">
      <c r="A85" s="7"/>
      <c r="B85" s="7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</row>
    <row r="86" ht="13.5" customHeight="1">
      <c r="A86" s="7"/>
      <c r="B86" s="7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</row>
    <row r="87" ht="13.5" customHeight="1">
      <c r="A87" s="7"/>
      <c r="B87" s="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</row>
    <row r="88" ht="13.5" customHeight="1">
      <c r="A88" s="7"/>
      <c r="B88" s="7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</row>
    <row r="89" ht="13.5" customHeight="1">
      <c r="A89" s="7"/>
      <c r="B89" s="7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</row>
    <row r="90" ht="13.5" customHeight="1">
      <c r="A90" s="7"/>
      <c r="B90" s="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</row>
    <row r="91" ht="13.5" customHeight="1">
      <c r="A91" s="7"/>
      <c r="B91" s="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</row>
    <row r="92" ht="13.5" customHeight="1">
      <c r="A92" s="7"/>
      <c r="B92" s="7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</row>
    <row r="93" ht="13.5" customHeight="1">
      <c r="A93" s="7"/>
      <c r="B93" s="7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</row>
    <row r="94" ht="13.5" customHeight="1">
      <c r="A94" s="7"/>
      <c r="B94" s="7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</row>
    <row r="95" ht="13.5" customHeight="1">
      <c r="A95" s="7"/>
      <c r="B95" s="7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</row>
    <row r="96" ht="13.5" customHeight="1">
      <c r="A96" s="7"/>
      <c r="B96" s="7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</row>
    <row r="97" ht="13.5" customHeight="1">
      <c r="A97" s="7"/>
      <c r="B97" s="7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</row>
    <row r="98" ht="13.5" customHeight="1">
      <c r="A98" s="7"/>
      <c r="B98" s="7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</row>
    <row r="99" ht="13.5" customHeight="1">
      <c r="A99" s="7"/>
      <c r="B99" s="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</row>
    <row r="100" ht="13.5" customHeight="1">
      <c r="A100" s="7"/>
      <c r="B100" s="7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</row>
  </sheetData>
  <mergeCells count="13">
    <mergeCell ref="M3:N3"/>
    <mergeCell ref="M4:N4"/>
    <mergeCell ref="C4:D4"/>
    <mergeCell ref="E4:F4"/>
    <mergeCell ref="G4:H4"/>
    <mergeCell ref="I4:J4"/>
    <mergeCell ref="A1:P1"/>
    <mergeCell ref="A2:P2"/>
    <mergeCell ref="O4:P4"/>
    <mergeCell ref="B3:D3"/>
    <mergeCell ref="A4:A5"/>
    <mergeCell ref="B4:B5"/>
    <mergeCell ref="K4:L4"/>
  </mergeCells>
  <conditionalFormatting sqref="M3">
    <cfRule type="cellIs" dxfId="3" priority="1" operator="lessThan">
      <formula>0</formula>
    </cfRule>
  </conditionalFormatting>
  <printOptions/>
  <pageMargins bottom="0.75" footer="0.0" header="0.0" left="0.5" right="0.0" top="1.25"/>
  <pageSetup paperSize="9" scale="64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6.0"/>
    <col customWidth="1" min="2" max="2" width="24.43"/>
    <col customWidth="1" min="3" max="3" width="13.14"/>
    <col customWidth="1" min="4" max="4" width="14.86"/>
    <col customWidth="1" min="5" max="5" width="13.43"/>
    <col customWidth="1" min="6" max="6" width="14.57"/>
  </cols>
  <sheetData>
    <row r="1" ht="15.75" customHeight="1">
      <c r="A1" s="202" t="s">
        <v>346</v>
      </c>
      <c r="B1" s="2"/>
      <c r="C1" s="2"/>
      <c r="D1" s="2"/>
      <c r="E1" s="2"/>
      <c r="F1" s="3"/>
      <c r="G1" s="77"/>
      <c r="H1" s="77"/>
      <c r="I1" s="77"/>
      <c r="J1" s="77"/>
      <c r="K1" s="77"/>
    </row>
    <row r="2" ht="12.75" customHeight="1">
      <c r="A2" s="217"/>
      <c r="B2" s="217"/>
      <c r="C2" s="70"/>
      <c r="D2" s="70"/>
      <c r="E2" s="70"/>
      <c r="F2" s="70"/>
      <c r="G2" s="77"/>
      <c r="H2" s="77"/>
      <c r="I2" s="77"/>
      <c r="J2" s="77"/>
      <c r="K2" s="77"/>
    </row>
    <row r="3" ht="15.0" customHeight="1">
      <c r="A3" s="253"/>
      <c r="B3" s="293" t="s">
        <v>65</v>
      </c>
      <c r="C3" s="79"/>
      <c r="D3" s="29"/>
      <c r="E3" s="178"/>
      <c r="F3" s="229" t="s">
        <v>347</v>
      </c>
      <c r="G3" s="77"/>
      <c r="H3" s="77"/>
      <c r="I3" s="77"/>
      <c r="J3" s="77"/>
      <c r="K3" s="77"/>
    </row>
    <row r="4" ht="14.25" customHeight="1">
      <c r="A4" s="109" t="s">
        <v>78</v>
      </c>
      <c r="B4" s="258" t="s">
        <v>4</v>
      </c>
      <c r="C4" s="289" t="s">
        <v>348</v>
      </c>
      <c r="D4" s="290"/>
      <c r="E4" s="34" t="s">
        <v>349</v>
      </c>
      <c r="F4" s="33"/>
      <c r="G4" s="77"/>
      <c r="H4" s="77"/>
      <c r="I4" s="77"/>
      <c r="J4" s="77"/>
      <c r="K4" s="77"/>
    </row>
    <row r="5" ht="12.75" customHeight="1">
      <c r="A5" s="35"/>
      <c r="B5" s="260"/>
      <c r="C5" s="63" t="s">
        <v>158</v>
      </c>
      <c r="D5" s="264" t="s">
        <v>159</v>
      </c>
      <c r="E5" s="63" t="s">
        <v>158</v>
      </c>
      <c r="F5" s="63" t="s">
        <v>159</v>
      </c>
      <c r="G5" s="77"/>
      <c r="H5" s="77"/>
      <c r="I5" s="77"/>
      <c r="J5" s="77"/>
      <c r="K5" s="77"/>
    </row>
    <row r="6" ht="12.75" customHeight="1">
      <c r="A6" s="110">
        <v>1.0</v>
      </c>
      <c r="B6" s="65" t="s">
        <v>10</v>
      </c>
      <c r="C6" s="65">
        <v>15910.0</v>
      </c>
      <c r="D6" s="65">
        <v>32670.67</v>
      </c>
      <c r="E6" s="65">
        <v>25311.0</v>
      </c>
      <c r="F6" s="65">
        <v>44671.74</v>
      </c>
      <c r="G6" s="77"/>
      <c r="H6" s="77"/>
      <c r="I6" s="77"/>
      <c r="J6" s="77"/>
      <c r="K6" s="77"/>
    </row>
    <row r="7" ht="12.75" customHeight="1">
      <c r="A7" s="110">
        <v>2.0</v>
      </c>
      <c r="B7" s="65" t="s">
        <v>11</v>
      </c>
      <c r="C7" s="65">
        <v>34209.0</v>
      </c>
      <c r="D7" s="65">
        <v>55746.61</v>
      </c>
      <c r="E7" s="65">
        <v>53172.0</v>
      </c>
      <c r="F7" s="65">
        <v>87822.64</v>
      </c>
      <c r="G7" s="77"/>
      <c r="H7" s="77"/>
      <c r="I7" s="77"/>
      <c r="J7" s="77"/>
      <c r="K7" s="77"/>
    </row>
    <row r="8" ht="12.75" customHeight="1">
      <c r="A8" s="110">
        <v>3.0</v>
      </c>
      <c r="B8" s="65" t="s">
        <v>12</v>
      </c>
      <c r="C8" s="65">
        <v>8900.0</v>
      </c>
      <c r="D8" s="65">
        <v>15642.0</v>
      </c>
      <c r="E8" s="65">
        <v>12166.0</v>
      </c>
      <c r="F8" s="65">
        <v>19883.0</v>
      </c>
      <c r="G8" s="77"/>
      <c r="H8" s="77"/>
      <c r="I8" s="77"/>
      <c r="J8" s="77"/>
      <c r="K8" s="77"/>
    </row>
    <row r="9" ht="12.75" customHeight="1">
      <c r="A9" s="110">
        <v>4.0</v>
      </c>
      <c r="B9" s="65" t="s">
        <v>13</v>
      </c>
      <c r="C9" s="65">
        <v>13301.0</v>
      </c>
      <c r="D9" s="65">
        <v>28586.29</v>
      </c>
      <c r="E9" s="65">
        <v>16053.0</v>
      </c>
      <c r="F9" s="65">
        <v>31496.27</v>
      </c>
      <c r="G9" s="77"/>
      <c r="H9" s="77"/>
      <c r="I9" s="77"/>
      <c r="J9" s="77"/>
      <c r="K9" s="77"/>
    </row>
    <row r="10" ht="12.75" customHeight="1">
      <c r="A10" s="110">
        <v>5.0</v>
      </c>
      <c r="B10" s="65" t="s">
        <v>14</v>
      </c>
      <c r="C10" s="65">
        <v>51639.0</v>
      </c>
      <c r="D10" s="65">
        <v>70024.0</v>
      </c>
      <c r="E10" s="65">
        <v>27763.0</v>
      </c>
      <c r="F10" s="65">
        <v>24891.0</v>
      </c>
      <c r="G10" s="77"/>
      <c r="H10" s="77"/>
      <c r="I10" s="77"/>
      <c r="J10" s="77"/>
      <c r="K10" s="77"/>
    </row>
    <row r="11" ht="12.75" customHeight="1">
      <c r="A11" s="110">
        <v>6.0</v>
      </c>
      <c r="B11" s="65" t="s">
        <v>15</v>
      </c>
      <c r="C11" s="65">
        <v>15650.0</v>
      </c>
      <c r="D11" s="65">
        <v>27387.0</v>
      </c>
      <c r="E11" s="65">
        <v>10381.0</v>
      </c>
      <c r="F11" s="65">
        <v>19478.0</v>
      </c>
      <c r="G11" s="77"/>
      <c r="H11" s="77"/>
      <c r="I11" s="77"/>
      <c r="J11" s="77"/>
      <c r="K11" s="77"/>
    </row>
    <row r="12" ht="12.75" customHeight="1">
      <c r="A12" s="110">
        <v>7.0</v>
      </c>
      <c r="B12" s="65" t="s">
        <v>16</v>
      </c>
      <c r="C12" s="65">
        <v>329.0</v>
      </c>
      <c r="D12" s="65">
        <v>1108.22</v>
      </c>
      <c r="E12" s="65">
        <v>112.0</v>
      </c>
      <c r="F12" s="65">
        <v>563.28</v>
      </c>
      <c r="G12" s="77"/>
      <c r="H12" s="77"/>
      <c r="I12" s="77"/>
      <c r="J12" s="77"/>
      <c r="K12" s="77"/>
    </row>
    <row r="13" ht="12.75" customHeight="1">
      <c r="A13" s="110">
        <v>8.0</v>
      </c>
      <c r="B13" s="65" t="s">
        <v>17</v>
      </c>
      <c r="C13" s="65">
        <v>852.0</v>
      </c>
      <c r="D13" s="65">
        <v>1840.0</v>
      </c>
      <c r="E13" s="65">
        <v>346.0</v>
      </c>
      <c r="F13" s="65">
        <v>755.0</v>
      </c>
      <c r="G13" s="77"/>
      <c r="H13" s="77"/>
      <c r="I13" s="77"/>
      <c r="J13" s="77"/>
      <c r="K13" s="77"/>
    </row>
    <row r="14" ht="12.75" customHeight="1">
      <c r="A14" s="110">
        <v>9.0</v>
      </c>
      <c r="B14" s="65" t="s">
        <v>18</v>
      </c>
      <c r="C14" s="65">
        <v>22372.0</v>
      </c>
      <c r="D14" s="65">
        <v>38149.61</v>
      </c>
      <c r="E14" s="65">
        <v>15317.0</v>
      </c>
      <c r="F14" s="65">
        <v>24756.73</v>
      </c>
      <c r="G14" s="77"/>
      <c r="H14" s="77"/>
      <c r="I14" s="77"/>
      <c r="J14" s="77"/>
      <c r="K14" s="77"/>
    </row>
    <row r="15" ht="12.75" customHeight="1">
      <c r="A15" s="110">
        <v>10.0</v>
      </c>
      <c r="B15" s="65" t="s">
        <v>19</v>
      </c>
      <c r="C15" s="65">
        <v>166574.0</v>
      </c>
      <c r="D15" s="65">
        <v>425857.0</v>
      </c>
      <c r="E15" s="65">
        <v>119510.0</v>
      </c>
      <c r="F15" s="65">
        <v>343011.0</v>
      </c>
      <c r="G15" s="77"/>
      <c r="H15" s="77"/>
      <c r="I15" s="77"/>
      <c r="J15" s="77"/>
      <c r="K15" s="77"/>
    </row>
    <row r="16" ht="12.75" customHeight="1">
      <c r="A16" s="110">
        <v>11.0</v>
      </c>
      <c r="B16" s="65" t="s">
        <v>20</v>
      </c>
      <c r="C16" s="65">
        <v>9914.0</v>
      </c>
      <c r="D16" s="65">
        <v>16201.0</v>
      </c>
      <c r="E16" s="65">
        <v>4602.0</v>
      </c>
      <c r="F16" s="65">
        <v>8591.0</v>
      </c>
      <c r="G16" s="77"/>
      <c r="H16" s="77"/>
      <c r="I16" s="77"/>
      <c r="J16" s="77"/>
      <c r="K16" s="77"/>
    </row>
    <row r="17" ht="12.75" customHeight="1">
      <c r="A17" s="110">
        <v>12.0</v>
      </c>
      <c r="B17" s="65" t="s">
        <v>21</v>
      </c>
      <c r="C17" s="65">
        <v>33091.0</v>
      </c>
      <c r="D17" s="65">
        <v>52720.0</v>
      </c>
      <c r="E17" s="65">
        <v>25981.0</v>
      </c>
      <c r="F17" s="65">
        <v>53859.0</v>
      </c>
      <c r="G17" s="77"/>
      <c r="H17" s="77"/>
      <c r="I17" s="77"/>
      <c r="J17" s="77"/>
      <c r="K17" s="77"/>
    </row>
    <row r="18" ht="12.75" customHeight="1">
      <c r="A18" s="100"/>
      <c r="B18" s="103" t="s">
        <v>22</v>
      </c>
      <c r="C18" s="103" t="str">
        <f t="shared" ref="C18:F18" si="1">SUM(C6:C17)</f>
        <v>372741</v>
      </c>
      <c r="D18" s="103" t="str">
        <f t="shared" si="1"/>
        <v>765932</v>
      </c>
      <c r="E18" s="103" t="str">
        <f t="shared" si="1"/>
        <v>310714</v>
      </c>
      <c r="F18" s="103" t="str">
        <f t="shared" si="1"/>
        <v>659779</v>
      </c>
      <c r="G18" s="77"/>
      <c r="H18" s="77"/>
      <c r="I18" s="77"/>
      <c r="J18" s="77"/>
      <c r="K18" s="77"/>
    </row>
    <row r="19" ht="12.75" customHeight="1">
      <c r="A19" s="110">
        <v>13.0</v>
      </c>
      <c r="B19" s="65" t="s">
        <v>23</v>
      </c>
      <c r="C19" s="65">
        <v>31603.0</v>
      </c>
      <c r="D19" s="65">
        <v>24697.41</v>
      </c>
      <c r="E19" s="65">
        <v>30334.0</v>
      </c>
      <c r="F19" s="65">
        <v>25288.75</v>
      </c>
      <c r="G19" s="77"/>
      <c r="H19" s="77"/>
      <c r="I19" s="77"/>
      <c r="J19" s="77"/>
      <c r="K19" s="77"/>
    </row>
    <row r="20" ht="12.75" customHeight="1">
      <c r="A20" s="110">
        <v>14.0</v>
      </c>
      <c r="B20" s="65" t="s">
        <v>24</v>
      </c>
      <c r="C20" s="65">
        <v>40822.0</v>
      </c>
      <c r="D20" s="65">
        <v>18879.54</v>
      </c>
      <c r="E20" s="65">
        <v>37152.0</v>
      </c>
      <c r="F20" s="65">
        <v>14950.64</v>
      </c>
      <c r="G20" s="77"/>
      <c r="H20" s="77"/>
      <c r="I20" s="77"/>
      <c r="J20" s="77"/>
      <c r="K20" s="77"/>
    </row>
    <row r="21" ht="12.7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77"/>
      <c r="H21" s="77"/>
      <c r="I21" s="77"/>
      <c r="J21" s="77"/>
      <c r="K21" s="77"/>
    </row>
    <row r="22" ht="12.75" customHeight="1">
      <c r="A22" s="110">
        <v>16.0</v>
      </c>
      <c r="B22" s="65" t="s">
        <v>26</v>
      </c>
      <c r="C22" s="65">
        <v>0.0</v>
      </c>
      <c r="D22" s="65">
        <v>0.0</v>
      </c>
      <c r="E22" s="65">
        <v>0.0</v>
      </c>
      <c r="F22" s="65">
        <v>0.0</v>
      </c>
      <c r="G22" s="77"/>
      <c r="H22" s="77"/>
      <c r="I22" s="77"/>
      <c r="J22" s="77"/>
      <c r="K22" s="77"/>
    </row>
    <row r="23" ht="12.75" customHeight="1">
      <c r="A23" s="110">
        <v>17.0</v>
      </c>
      <c r="B23" s="65" t="s">
        <v>27</v>
      </c>
      <c r="C23" s="65">
        <v>0.0</v>
      </c>
      <c r="D23" s="65">
        <v>0.0</v>
      </c>
      <c r="E23" s="65">
        <v>0.0</v>
      </c>
      <c r="F23" s="65">
        <v>0.0</v>
      </c>
      <c r="G23" s="77"/>
      <c r="H23" s="77"/>
      <c r="I23" s="77"/>
      <c r="J23" s="77"/>
      <c r="K23" s="77"/>
    </row>
    <row r="24" ht="12.7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77"/>
      <c r="H24" s="77"/>
      <c r="I24" s="77"/>
      <c r="J24" s="77"/>
      <c r="K24" s="77"/>
    </row>
    <row r="25" ht="12.75" customHeight="1">
      <c r="A25" s="110">
        <v>19.0</v>
      </c>
      <c r="B25" s="65" t="s">
        <v>29</v>
      </c>
      <c r="C25" s="65">
        <v>218.0</v>
      </c>
      <c r="D25" s="65">
        <v>376.39</v>
      </c>
      <c r="E25" s="65">
        <v>83.0</v>
      </c>
      <c r="F25" s="65">
        <v>131.62</v>
      </c>
      <c r="G25" s="77"/>
      <c r="H25" s="77"/>
      <c r="I25" s="77"/>
      <c r="J25" s="77"/>
      <c r="K25" s="77"/>
    </row>
    <row r="26" ht="12.75" customHeight="1">
      <c r="A26" s="110">
        <v>20.0</v>
      </c>
      <c r="B26" s="65" t="s">
        <v>30</v>
      </c>
      <c r="C26" s="65">
        <v>1363.0</v>
      </c>
      <c r="D26" s="65">
        <v>4995.45</v>
      </c>
      <c r="E26" s="65">
        <v>1055.0</v>
      </c>
      <c r="F26" s="65">
        <v>3873.85</v>
      </c>
      <c r="G26" s="77"/>
      <c r="H26" s="77"/>
      <c r="I26" s="77"/>
      <c r="J26" s="77"/>
      <c r="K26" s="77"/>
    </row>
    <row r="27" ht="12.75" customHeight="1">
      <c r="A27" s="110">
        <v>21.0</v>
      </c>
      <c r="B27" s="65" t="s">
        <v>31</v>
      </c>
      <c r="C27" s="65">
        <v>14070.0</v>
      </c>
      <c r="D27" s="65">
        <v>41383.0</v>
      </c>
      <c r="E27" s="65">
        <v>8896.0</v>
      </c>
      <c r="F27" s="65">
        <v>37793.0</v>
      </c>
      <c r="G27" s="77"/>
      <c r="H27" s="77"/>
      <c r="I27" s="77"/>
      <c r="J27" s="77"/>
      <c r="K27" s="77"/>
    </row>
    <row r="28" ht="12.75" customHeight="1">
      <c r="A28" s="110">
        <v>22.0</v>
      </c>
      <c r="B28" s="65" t="s">
        <v>32</v>
      </c>
      <c r="C28" s="65">
        <v>5114.0</v>
      </c>
      <c r="D28" s="65">
        <v>8259.14</v>
      </c>
      <c r="E28" s="65">
        <v>3575.0</v>
      </c>
      <c r="F28" s="65">
        <v>5931.85</v>
      </c>
      <c r="G28" s="77"/>
      <c r="H28" s="77"/>
      <c r="I28" s="77"/>
      <c r="J28" s="77"/>
      <c r="K28" s="77"/>
    </row>
    <row r="29" ht="12.75" customHeight="1">
      <c r="A29" s="110">
        <v>23.0</v>
      </c>
      <c r="B29" s="65" t="s">
        <v>33</v>
      </c>
      <c r="C29" s="65">
        <v>0.0</v>
      </c>
      <c r="D29" s="65">
        <v>0.0</v>
      </c>
      <c r="E29" s="65">
        <v>0.0</v>
      </c>
      <c r="F29" s="65">
        <v>0.0</v>
      </c>
      <c r="G29" s="77"/>
      <c r="H29" s="77"/>
      <c r="I29" s="77"/>
      <c r="J29" s="77"/>
      <c r="K29" s="77"/>
    </row>
    <row r="30" ht="12.75" customHeight="1">
      <c r="A30" s="110">
        <v>24.0</v>
      </c>
      <c r="B30" s="65" t="s">
        <v>34</v>
      </c>
      <c r="C30" s="65">
        <v>252790.0</v>
      </c>
      <c r="D30" s="65">
        <v>57149.0</v>
      </c>
      <c r="E30" s="65">
        <v>148758.0</v>
      </c>
      <c r="F30" s="65">
        <v>42689.0</v>
      </c>
      <c r="G30" s="77"/>
      <c r="H30" s="77"/>
      <c r="I30" s="77"/>
      <c r="J30" s="77"/>
      <c r="K30" s="77"/>
    </row>
    <row r="31" ht="12.75" customHeight="1">
      <c r="A31" s="110">
        <v>25.0</v>
      </c>
      <c r="B31" s="65" t="s">
        <v>35</v>
      </c>
      <c r="C31" s="65">
        <v>8.0</v>
      </c>
      <c r="D31" s="65">
        <v>64.0</v>
      </c>
      <c r="E31" s="65">
        <v>1.0</v>
      </c>
      <c r="F31" s="65">
        <v>21.0</v>
      </c>
      <c r="G31" s="77"/>
      <c r="H31" s="77"/>
      <c r="I31" s="77"/>
      <c r="J31" s="77"/>
      <c r="K31" s="77"/>
    </row>
    <row r="32" ht="12.75" customHeight="1">
      <c r="A32" s="110">
        <v>26.0</v>
      </c>
      <c r="B32" s="65" t="s">
        <v>36</v>
      </c>
      <c r="C32" s="65">
        <v>24.0</v>
      </c>
      <c r="D32" s="65">
        <v>215.22</v>
      </c>
      <c r="E32" s="65">
        <v>2.0</v>
      </c>
      <c r="F32" s="65">
        <v>0.2</v>
      </c>
      <c r="G32" s="77"/>
      <c r="H32" s="77"/>
      <c r="I32" s="77"/>
      <c r="J32" s="77"/>
      <c r="K32" s="77"/>
    </row>
    <row r="33" ht="12.75" customHeight="1">
      <c r="A33" s="110">
        <v>27.0</v>
      </c>
      <c r="B33" s="65" t="s">
        <v>37</v>
      </c>
      <c r="C33" s="65">
        <v>0.0</v>
      </c>
      <c r="D33" s="65">
        <v>0.0</v>
      </c>
      <c r="E33" s="65">
        <v>0.0</v>
      </c>
      <c r="F33" s="65">
        <v>0.0</v>
      </c>
      <c r="G33" s="77"/>
      <c r="H33" s="77"/>
      <c r="I33" s="77"/>
      <c r="J33" s="77"/>
      <c r="K33" s="77"/>
    </row>
    <row r="34" ht="12.75" customHeight="1">
      <c r="A34" s="110">
        <v>28.0</v>
      </c>
      <c r="B34" s="65" t="s">
        <v>38</v>
      </c>
      <c r="C34" s="65">
        <v>0.0</v>
      </c>
      <c r="D34" s="65">
        <v>0.0</v>
      </c>
      <c r="E34" s="65">
        <v>0.0</v>
      </c>
      <c r="F34" s="65">
        <v>0.0</v>
      </c>
      <c r="G34" s="77"/>
      <c r="H34" s="77"/>
      <c r="I34" s="77"/>
      <c r="J34" s="77"/>
      <c r="K34" s="77"/>
    </row>
    <row r="35" ht="12.7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77"/>
      <c r="H35" s="77"/>
      <c r="I35" s="77"/>
      <c r="J35" s="77"/>
      <c r="K35" s="77"/>
    </row>
    <row r="36" ht="12.75" customHeight="1">
      <c r="A36" s="110">
        <v>30.0</v>
      </c>
      <c r="B36" s="65" t="s">
        <v>40</v>
      </c>
      <c r="C36" s="65">
        <v>21226.0</v>
      </c>
      <c r="D36" s="65">
        <v>6124.06</v>
      </c>
      <c r="E36" s="65">
        <v>12982.0</v>
      </c>
      <c r="F36" s="65">
        <v>4242.2</v>
      </c>
      <c r="G36" s="77"/>
      <c r="H36" s="77"/>
      <c r="I36" s="77"/>
      <c r="J36" s="77"/>
      <c r="K36" s="77"/>
    </row>
    <row r="37" ht="12.75" customHeight="1">
      <c r="A37" s="110">
        <v>31.0</v>
      </c>
      <c r="B37" s="65" t="s">
        <v>73</v>
      </c>
      <c r="C37" s="65">
        <v>14.0</v>
      </c>
      <c r="D37" s="65">
        <v>30.0</v>
      </c>
      <c r="E37" s="65">
        <v>0.0</v>
      </c>
      <c r="F37" s="65">
        <v>0.0</v>
      </c>
      <c r="G37" s="77"/>
      <c r="H37" s="77"/>
      <c r="I37" s="77"/>
      <c r="J37" s="77"/>
      <c r="K37" s="77"/>
    </row>
    <row r="38" ht="12.7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77"/>
      <c r="H38" s="77"/>
      <c r="I38" s="77"/>
      <c r="J38" s="77"/>
      <c r="K38" s="77"/>
    </row>
    <row r="39" ht="12.75" customHeight="1">
      <c r="A39" s="110">
        <v>33.0</v>
      </c>
      <c r="B39" s="65" t="s">
        <v>42</v>
      </c>
      <c r="C39" s="65">
        <v>7.0</v>
      </c>
      <c r="D39" s="65">
        <v>14.98</v>
      </c>
      <c r="E39" s="65">
        <v>14.0</v>
      </c>
      <c r="F39" s="65">
        <v>14.31</v>
      </c>
      <c r="G39" s="77"/>
      <c r="H39" s="77"/>
      <c r="I39" s="77"/>
      <c r="J39" s="77"/>
      <c r="K39" s="77"/>
    </row>
    <row r="40" ht="12.75" customHeight="1">
      <c r="A40" s="110">
        <v>34.0</v>
      </c>
      <c r="B40" s="65" t="s">
        <v>43</v>
      </c>
      <c r="C40" s="65">
        <v>2103.0</v>
      </c>
      <c r="D40" s="65">
        <v>3885.0</v>
      </c>
      <c r="E40" s="65">
        <v>1416.0</v>
      </c>
      <c r="F40" s="65">
        <v>965.0</v>
      </c>
      <c r="G40" s="77"/>
      <c r="H40" s="77"/>
      <c r="I40" s="77"/>
      <c r="J40" s="77"/>
      <c r="K40" s="77"/>
    </row>
    <row r="41" ht="12.75" customHeight="1">
      <c r="A41" s="100"/>
      <c r="B41" s="103" t="s">
        <v>183</v>
      </c>
      <c r="C41" s="103" t="str">
        <f t="shared" ref="C41:F41" si="2">SUM(C19:C40)</f>
        <v>369362</v>
      </c>
      <c r="D41" s="103" t="str">
        <f t="shared" si="2"/>
        <v>166073</v>
      </c>
      <c r="E41" s="103" t="str">
        <f t="shared" si="2"/>
        <v>244268</v>
      </c>
      <c r="F41" s="103" t="str">
        <f t="shared" si="2"/>
        <v>135901</v>
      </c>
      <c r="G41" s="77"/>
      <c r="H41" s="77"/>
      <c r="I41" s="77"/>
      <c r="J41" s="77"/>
      <c r="K41" s="77"/>
    </row>
    <row r="42" ht="12.75" customHeight="1">
      <c r="A42" s="100"/>
      <c r="B42" s="103" t="s">
        <v>45</v>
      </c>
      <c r="C42" s="125" t="str">
        <f t="shared" ref="C42:F42" si="3">C41+C18</f>
        <v>742103</v>
      </c>
      <c r="D42" s="125" t="str">
        <f t="shared" si="3"/>
        <v>932006</v>
      </c>
      <c r="E42" s="125" t="str">
        <f t="shared" si="3"/>
        <v>554982</v>
      </c>
      <c r="F42" s="125" t="str">
        <f t="shared" si="3"/>
        <v>795680</v>
      </c>
      <c r="G42" s="77"/>
      <c r="H42" s="77"/>
      <c r="I42" s="77"/>
      <c r="J42" s="77"/>
      <c r="K42" s="77"/>
    </row>
    <row r="43" ht="12.75" customHeight="1">
      <c r="A43" s="110">
        <v>35.0</v>
      </c>
      <c r="B43" s="65" t="s">
        <v>46</v>
      </c>
      <c r="C43" s="65">
        <v>24628.0</v>
      </c>
      <c r="D43" s="65">
        <v>30778.0</v>
      </c>
      <c r="E43" s="65">
        <v>9899.0</v>
      </c>
      <c r="F43" s="65">
        <v>11658.0</v>
      </c>
      <c r="G43" s="77"/>
      <c r="H43" s="77"/>
      <c r="I43" s="77"/>
      <c r="J43" s="77"/>
      <c r="K43" s="77"/>
    </row>
    <row r="44" ht="12.75" customHeight="1">
      <c r="A44" s="110">
        <v>36.0</v>
      </c>
      <c r="B44" s="65" t="s">
        <v>47</v>
      </c>
      <c r="C44" s="65">
        <v>67713.0</v>
      </c>
      <c r="D44" s="65">
        <v>57491.19</v>
      </c>
      <c r="E44" s="65">
        <v>128956.0</v>
      </c>
      <c r="F44" s="65">
        <v>119192.82</v>
      </c>
      <c r="G44" s="77"/>
      <c r="H44" s="77"/>
      <c r="I44" s="77"/>
      <c r="J44" s="77"/>
      <c r="K44" s="77"/>
    </row>
    <row r="45" ht="12.75" customHeight="1">
      <c r="A45" s="100"/>
      <c r="B45" s="103" t="s">
        <v>48</v>
      </c>
      <c r="C45" s="103" t="str">
        <f t="shared" ref="C45:F45" si="4">SUM(C43:C44)</f>
        <v>92341</v>
      </c>
      <c r="D45" s="103" t="str">
        <f t="shared" si="4"/>
        <v>88269</v>
      </c>
      <c r="E45" s="103" t="str">
        <f t="shared" si="4"/>
        <v>138855</v>
      </c>
      <c r="F45" s="103" t="str">
        <f t="shared" si="4"/>
        <v>130851</v>
      </c>
      <c r="G45" s="77"/>
      <c r="H45" s="77"/>
      <c r="I45" s="77"/>
      <c r="J45" s="77"/>
      <c r="K45" s="77"/>
    </row>
    <row r="46" ht="12.75" customHeight="1">
      <c r="A46" s="110">
        <v>37.0</v>
      </c>
      <c r="B46" s="65" t="s">
        <v>49</v>
      </c>
      <c r="C46" s="65">
        <v>403625.0</v>
      </c>
      <c r="D46" s="65">
        <v>280210.0</v>
      </c>
      <c r="E46" s="65">
        <v>742201.0</v>
      </c>
      <c r="F46" s="65">
        <v>462385.0</v>
      </c>
      <c r="G46" s="77"/>
      <c r="H46" s="77"/>
      <c r="I46" s="77"/>
      <c r="J46" s="77"/>
      <c r="K46" s="77"/>
    </row>
    <row r="47" ht="12.75" customHeight="1">
      <c r="A47" s="100"/>
      <c r="B47" s="103" t="s">
        <v>50</v>
      </c>
      <c r="C47" s="103" t="str">
        <f t="shared" ref="C47:F47" si="5">C46</f>
        <v>403625</v>
      </c>
      <c r="D47" s="103" t="str">
        <f t="shared" si="5"/>
        <v>280210</v>
      </c>
      <c r="E47" s="103" t="str">
        <f t="shared" si="5"/>
        <v>742201</v>
      </c>
      <c r="F47" s="103" t="str">
        <f t="shared" si="5"/>
        <v>462385</v>
      </c>
      <c r="G47" s="77"/>
      <c r="H47" s="77"/>
      <c r="I47" s="77"/>
      <c r="J47" s="77"/>
      <c r="K47" s="77"/>
    </row>
    <row r="48" ht="12.75" customHeight="1">
      <c r="A48" s="110">
        <v>38.0</v>
      </c>
      <c r="B48" s="65" t="s">
        <v>51</v>
      </c>
      <c r="C48" s="65">
        <v>2155.0</v>
      </c>
      <c r="D48" s="65">
        <v>6958.0</v>
      </c>
      <c r="E48" s="65">
        <v>1520.0</v>
      </c>
      <c r="F48" s="65">
        <v>5280.0</v>
      </c>
      <c r="G48" s="77"/>
      <c r="H48" s="77"/>
      <c r="I48" s="77"/>
      <c r="J48" s="77"/>
      <c r="K48" s="77"/>
    </row>
    <row r="49" ht="12.75" customHeight="1">
      <c r="A49" s="110">
        <v>39.0</v>
      </c>
      <c r="B49" s="65" t="s">
        <v>52</v>
      </c>
      <c r="C49" s="65">
        <v>7969.0</v>
      </c>
      <c r="D49" s="65">
        <v>2701.0</v>
      </c>
      <c r="E49" s="65">
        <v>3994.0</v>
      </c>
      <c r="F49" s="65">
        <v>1254.0</v>
      </c>
      <c r="G49" s="77"/>
      <c r="H49" s="77"/>
      <c r="I49" s="77"/>
      <c r="J49" s="77"/>
      <c r="K49" s="77"/>
    </row>
    <row r="50" ht="12.75" customHeight="1">
      <c r="A50" s="110">
        <v>40.0</v>
      </c>
      <c r="B50" s="65" t="s">
        <v>53</v>
      </c>
      <c r="C50" s="65">
        <v>31977.0</v>
      </c>
      <c r="D50" s="65">
        <v>7996.48</v>
      </c>
      <c r="E50" s="65">
        <v>30554.0</v>
      </c>
      <c r="F50" s="65">
        <v>7697.07</v>
      </c>
      <c r="G50" s="77"/>
      <c r="H50" s="77"/>
      <c r="I50" s="77"/>
      <c r="J50" s="77"/>
      <c r="K50" s="77"/>
    </row>
    <row r="51" ht="12.7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77"/>
      <c r="H51" s="77"/>
      <c r="I51" s="77"/>
      <c r="J51" s="77"/>
      <c r="K51" s="77"/>
    </row>
    <row r="52" ht="12.75" customHeight="1">
      <c r="A52" s="110">
        <v>42.0</v>
      </c>
      <c r="B52" s="65" t="s">
        <v>55</v>
      </c>
      <c r="C52" s="65">
        <v>62042.0</v>
      </c>
      <c r="D52" s="65">
        <v>21035.03</v>
      </c>
      <c r="E52" s="65">
        <v>47543.0</v>
      </c>
      <c r="F52" s="65">
        <v>14780.67</v>
      </c>
      <c r="G52" s="77"/>
      <c r="H52" s="77"/>
      <c r="I52" s="77"/>
      <c r="J52" s="77"/>
      <c r="K52" s="77"/>
    </row>
    <row r="53" ht="12.75" customHeight="1">
      <c r="A53" s="110">
        <v>43.0</v>
      </c>
      <c r="B53" s="65" t="s">
        <v>56</v>
      </c>
      <c r="C53" s="65">
        <v>20472.0</v>
      </c>
      <c r="D53" s="65">
        <v>4628.4</v>
      </c>
      <c r="E53" s="65">
        <v>12717.0</v>
      </c>
      <c r="F53" s="65">
        <v>3034.05</v>
      </c>
      <c r="G53" s="77"/>
      <c r="H53" s="77"/>
      <c r="I53" s="77"/>
      <c r="J53" s="77"/>
      <c r="K53" s="77"/>
    </row>
    <row r="54" ht="12.75" customHeight="1">
      <c r="A54" s="110">
        <v>44.0</v>
      </c>
      <c r="B54" s="65" t="s">
        <v>57</v>
      </c>
      <c r="C54" s="65">
        <v>24087.0</v>
      </c>
      <c r="D54" s="65">
        <v>7665.62</v>
      </c>
      <c r="E54" s="65">
        <v>14468.0</v>
      </c>
      <c r="F54" s="65">
        <v>4437.97</v>
      </c>
      <c r="G54" s="77"/>
      <c r="H54" s="77"/>
      <c r="I54" s="77"/>
      <c r="J54" s="77"/>
      <c r="K54" s="77"/>
    </row>
    <row r="55" ht="12.75" customHeight="1">
      <c r="A55" s="110">
        <v>45.0</v>
      </c>
      <c r="B55" s="65" t="s">
        <v>58</v>
      </c>
      <c r="C55" s="65">
        <v>34091.0</v>
      </c>
      <c r="D55" s="65">
        <v>10257.0</v>
      </c>
      <c r="E55" s="65">
        <v>24800.0</v>
      </c>
      <c r="F55" s="65">
        <v>7435.0</v>
      </c>
      <c r="G55" s="77"/>
      <c r="H55" s="77"/>
      <c r="I55" s="77"/>
      <c r="J55" s="77"/>
      <c r="K55" s="77"/>
    </row>
    <row r="56" ht="12.75" customHeight="1">
      <c r="A56" s="100"/>
      <c r="B56" s="103" t="s">
        <v>59</v>
      </c>
      <c r="C56" s="103" t="str">
        <f t="shared" ref="C56:F56" si="6">SUM(C48:C55)</f>
        <v>182793</v>
      </c>
      <c r="D56" s="103" t="str">
        <f t="shared" si="6"/>
        <v>61242</v>
      </c>
      <c r="E56" s="103" t="str">
        <f t="shared" si="6"/>
        <v>135596</v>
      </c>
      <c r="F56" s="103" t="str">
        <f t="shared" si="6"/>
        <v>43919</v>
      </c>
      <c r="G56" s="77"/>
      <c r="H56" s="77"/>
      <c r="I56" s="77"/>
      <c r="J56" s="77"/>
      <c r="K56" s="77"/>
    </row>
    <row r="57" ht="12.75" customHeight="1">
      <c r="A57" s="63"/>
      <c r="B57" s="125" t="s">
        <v>8</v>
      </c>
      <c r="C57" s="103" t="str">
        <f t="shared" ref="C57:F57" si="7">C56+C47+C45+C42</f>
        <v>1420862</v>
      </c>
      <c r="D57" s="103" t="str">
        <f t="shared" si="7"/>
        <v>1361726</v>
      </c>
      <c r="E57" s="103" t="str">
        <f t="shared" si="7"/>
        <v>1571634</v>
      </c>
      <c r="F57" s="103" t="str">
        <f t="shared" si="7"/>
        <v>1432835</v>
      </c>
      <c r="G57" s="77"/>
      <c r="H57" s="77"/>
      <c r="I57" s="77"/>
      <c r="J57" s="77"/>
      <c r="K57" s="77"/>
    </row>
    <row r="58" ht="12.75" customHeight="1">
      <c r="A58" s="7"/>
      <c r="B58" s="7"/>
      <c r="C58" s="178"/>
      <c r="D58" s="179" t="s">
        <v>62</v>
      </c>
      <c r="E58" s="178"/>
      <c r="F58" s="178"/>
      <c r="G58" s="77"/>
      <c r="H58" s="77"/>
      <c r="I58" s="77"/>
      <c r="J58" s="77"/>
      <c r="K58" s="77"/>
    </row>
    <row r="59" ht="12.75" customHeight="1">
      <c r="A59" s="7"/>
      <c r="B59" s="7"/>
      <c r="C59" s="178"/>
      <c r="D59" s="178"/>
      <c r="E59" s="178"/>
      <c r="F59" s="178"/>
      <c r="G59" s="77"/>
      <c r="H59" s="77"/>
      <c r="I59" s="77"/>
      <c r="J59" s="77"/>
      <c r="K59" s="77"/>
    </row>
    <row r="60" ht="12.75" customHeight="1">
      <c r="A60" s="7"/>
      <c r="B60" s="7"/>
      <c r="C60" s="266"/>
      <c r="D60" s="266"/>
      <c r="E60" s="266"/>
      <c r="F60" s="266"/>
      <c r="G60" s="77"/>
      <c r="H60" s="77"/>
      <c r="I60" s="77"/>
      <c r="J60" s="77"/>
      <c r="K60" s="77"/>
    </row>
    <row r="61" ht="12.75" customHeight="1">
      <c r="A61" s="7"/>
      <c r="B61" s="7"/>
      <c r="C61" s="178"/>
      <c r="D61" s="178"/>
      <c r="E61" s="178"/>
      <c r="F61" s="178"/>
      <c r="G61" s="77"/>
      <c r="H61" s="77"/>
      <c r="I61" s="77"/>
      <c r="J61" s="77"/>
      <c r="K61" s="77"/>
    </row>
    <row r="62" ht="12.75" customHeight="1">
      <c r="A62" s="7"/>
      <c r="B62" s="7"/>
      <c r="C62" s="195"/>
      <c r="D62" s="195"/>
      <c r="E62" s="195"/>
      <c r="F62" s="195"/>
      <c r="G62" s="77"/>
      <c r="H62" s="77"/>
      <c r="I62" s="77"/>
      <c r="J62" s="77"/>
      <c r="K62" s="77"/>
    </row>
    <row r="63" ht="12.75" customHeight="1">
      <c r="A63" s="7"/>
      <c r="B63" s="7"/>
      <c r="C63" s="178"/>
      <c r="D63" s="178"/>
      <c r="E63" s="178"/>
      <c r="F63" s="178"/>
      <c r="G63" s="77"/>
      <c r="H63" s="77"/>
      <c r="I63" s="77"/>
      <c r="J63" s="77"/>
      <c r="K63" s="77"/>
    </row>
    <row r="64" ht="12.75" customHeight="1">
      <c r="A64" s="7"/>
      <c r="B64" s="7"/>
      <c r="C64" s="178"/>
      <c r="D64" s="178"/>
      <c r="E64" s="178"/>
      <c r="F64" s="178"/>
      <c r="G64" s="77"/>
      <c r="H64" s="77"/>
      <c r="I64" s="77"/>
      <c r="J64" s="77"/>
      <c r="K64" s="77"/>
    </row>
    <row r="65" ht="12.75" customHeight="1">
      <c r="A65" s="7"/>
      <c r="B65" s="7"/>
      <c r="C65" s="178"/>
      <c r="D65" s="178"/>
      <c r="E65" s="178"/>
      <c r="F65" s="178"/>
      <c r="G65" s="77"/>
      <c r="H65" s="77"/>
      <c r="I65" s="77"/>
      <c r="J65" s="77"/>
      <c r="K65" s="77"/>
    </row>
    <row r="66" ht="12.75" customHeight="1">
      <c r="A66" s="7"/>
      <c r="B66" s="7"/>
      <c r="C66" s="178"/>
      <c r="D66" s="178"/>
      <c r="E66" s="178"/>
      <c r="F66" s="178"/>
      <c r="G66" s="77"/>
      <c r="H66" s="77"/>
      <c r="I66" s="77"/>
      <c r="J66" s="77"/>
      <c r="K66" s="77"/>
    </row>
    <row r="67" ht="12.75" customHeight="1">
      <c r="A67" s="7"/>
      <c r="B67" s="7"/>
      <c r="C67" s="178"/>
      <c r="D67" s="178"/>
      <c r="E67" s="178"/>
      <c r="F67" s="178"/>
      <c r="G67" s="77"/>
      <c r="H67" s="77"/>
      <c r="I67" s="77"/>
      <c r="J67" s="77"/>
      <c r="K67" s="77"/>
    </row>
    <row r="68" ht="12.75" customHeight="1">
      <c r="A68" s="7"/>
      <c r="B68" s="7"/>
      <c r="C68" s="178"/>
      <c r="D68" s="178"/>
      <c r="E68" s="178"/>
      <c r="F68" s="178"/>
      <c r="G68" s="77"/>
      <c r="H68" s="77"/>
      <c r="I68" s="77"/>
      <c r="J68" s="77"/>
      <c r="K68" s="77"/>
    </row>
    <row r="69" ht="12.75" customHeight="1">
      <c r="A69" s="7"/>
      <c r="B69" s="7"/>
      <c r="C69" s="178"/>
      <c r="D69" s="178"/>
      <c r="E69" s="178"/>
      <c r="F69" s="178"/>
      <c r="G69" s="77"/>
      <c r="H69" s="77"/>
      <c r="I69" s="77"/>
      <c r="J69" s="77"/>
      <c r="K69" s="77"/>
    </row>
    <row r="70" ht="12.75" customHeight="1">
      <c r="A70" s="7"/>
      <c r="B70" s="7"/>
      <c r="C70" s="178"/>
      <c r="D70" s="178"/>
      <c r="E70" s="178"/>
      <c r="F70" s="178"/>
      <c r="G70" s="77"/>
      <c r="H70" s="77"/>
      <c r="I70" s="77"/>
      <c r="J70" s="77"/>
      <c r="K70" s="77"/>
    </row>
    <row r="71" ht="12.75" customHeight="1">
      <c r="A71" s="7"/>
      <c r="B71" s="7"/>
      <c r="C71" s="178"/>
      <c r="D71" s="178"/>
      <c r="E71" s="178"/>
      <c r="F71" s="178"/>
      <c r="G71" s="77"/>
      <c r="H71" s="77"/>
      <c r="I71" s="77"/>
      <c r="J71" s="77"/>
      <c r="K71" s="77"/>
    </row>
    <row r="72" ht="12.75" customHeight="1">
      <c r="A72" s="7"/>
      <c r="B72" s="7"/>
      <c r="C72" s="178"/>
      <c r="D72" s="178"/>
      <c r="E72" s="178"/>
      <c r="F72" s="178"/>
      <c r="G72" s="77"/>
      <c r="H72" s="77"/>
      <c r="I72" s="77"/>
      <c r="J72" s="77"/>
      <c r="K72" s="77"/>
    </row>
    <row r="73" ht="12.75" customHeight="1">
      <c r="A73" s="7"/>
      <c r="B73" s="7"/>
      <c r="C73" s="178"/>
      <c r="D73" s="178"/>
      <c r="E73" s="178"/>
      <c r="F73" s="178"/>
      <c r="G73" s="77"/>
      <c r="H73" s="77"/>
      <c r="I73" s="77"/>
      <c r="J73" s="77"/>
      <c r="K73" s="77"/>
    </row>
    <row r="74" ht="12.75" customHeight="1">
      <c r="A74" s="7"/>
      <c r="B74" s="7"/>
      <c r="C74" s="178"/>
      <c r="D74" s="178"/>
      <c r="E74" s="178"/>
      <c r="F74" s="178"/>
      <c r="G74" s="77"/>
      <c r="H74" s="77"/>
      <c r="I74" s="77"/>
      <c r="J74" s="77"/>
      <c r="K74" s="77"/>
    </row>
    <row r="75" ht="12.75" customHeight="1">
      <c r="A75" s="7"/>
      <c r="B75" s="7"/>
      <c r="C75" s="178"/>
      <c r="D75" s="178"/>
      <c r="E75" s="178"/>
      <c r="F75" s="178"/>
      <c r="G75" s="77"/>
      <c r="H75" s="77"/>
      <c r="I75" s="77"/>
      <c r="J75" s="77"/>
      <c r="K75" s="77"/>
    </row>
    <row r="76" ht="12.75" customHeight="1">
      <c r="A76" s="7"/>
      <c r="B76" s="7"/>
      <c r="C76" s="178"/>
      <c r="D76" s="178"/>
      <c r="E76" s="178"/>
      <c r="F76" s="178"/>
      <c r="G76" s="77"/>
      <c r="H76" s="77"/>
      <c r="I76" s="77"/>
      <c r="J76" s="77"/>
      <c r="K76" s="77"/>
    </row>
    <row r="77" ht="12.75" customHeight="1">
      <c r="A77" s="7"/>
      <c r="B77" s="7"/>
      <c r="C77" s="178"/>
      <c r="D77" s="178"/>
      <c r="E77" s="178"/>
      <c r="F77" s="178"/>
      <c r="G77" s="77"/>
      <c r="H77" s="77"/>
      <c r="I77" s="77"/>
      <c r="J77" s="77"/>
      <c r="K77" s="77"/>
    </row>
    <row r="78" ht="12.75" customHeight="1">
      <c r="A78" s="7"/>
      <c r="B78" s="7"/>
      <c r="C78" s="178"/>
      <c r="D78" s="178"/>
      <c r="E78" s="178"/>
      <c r="F78" s="178"/>
      <c r="G78" s="77"/>
      <c r="H78" s="77"/>
      <c r="I78" s="77"/>
      <c r="J78" s="77"/>
      <c r="K78" s="77"/>
    </row>
    <row r="79" ht="12.75" customHeight="1">
      <c r="A79" s="7"/>
      <c r="B79" s="7"/>
      <c r="C79" s="178"/>
      <c r="D79" s="178"/>
      <c r="E79" s="178"/>
      <c r="F79" s="178"/>
      <c r="G79" s="77"/>
      <c r="H79" s="77"/>
      <c r="I79" s="77"/>
      <c r="J79" s="77"/>
      <c r="K79" s="77"/>
    </row>
    <row r="80" ht="12.75" customHeight="1">
      <c r="A80" s="7"/>
      <c r="B80" s="7"/>
      <c r="C80" s="178"/>
      <c r="D80" s="178"/>
      <c r="E80" s="178"/>
      <c r="F80" s="178"/>
      <c r="G80" s="77"/>
      <c r="H80" s="77"/>
      <c r="I80" s="77"/>
      <c r="J80" s="77"/>
      <c r="K80" s="77"/>
    </row>
    <row r="81" ht="12.75" customHeight="1">
      <c r="A81" s="7"/>
      <c r="B81" s="7"/>
      <c r="C81" s="178"/>
      <c r="D81" s="178"/>
      <c r="E81" s="178"/>
      <c r="F81" s="178"/>
      <c r="G81" s="77"/>
      <c r="H81" s="77"/>
      <c r="I81" s="77"/>
      <c r="J81" s="77"/>
      <c r="K81" s="77"/>
    </row>
    <row r="82" ht="12.75" customHeight="1">
      <c r="A82" s="7"/>
      <c r="B82" s="7"/>
      <c r="C82" s="178"/>
      <c r="D82" s="178"/>
      <c r="E82" s="178"/>
      <c r="F82" s="178"/>
      <c r="G82" s="77"/>
      <c r="H82" s="77"/>
      <c r="I82" s="77"/>
      <c r="J82" s="77"/>
      <c r="K82" s="77"/>
    </row>
    <row r="83" ht="12.75" customHeight="1">
      <c r="A83" s="7"/>
      <c r="B83" s="7"/>
      <c r="C83" s="178"/>
      <c r="D83" s="178"/>
      <c r="E83" s="178"/>
      <c r="F83" s="178"/>
      <c r="G83" s="77"/>
      <c r="H83" s="77"/>
      <c r="I83" s="77"/>
      <c r="J83" s="77"/>
      <c r="K83" s="77"/>
    </row>
    <row r="84" ht="12.75" customHeight="1">
      <c r="A84" s="7"/>
      <c r="B84" s="7"/>
      <c r="C84" s="178"/>
      <c r="D84" s="178"/>
      <c r="E84" s="178"/>
      <c r="F84" s="178"/>
      <c r="G84" s="77"/>
      <c r="H84" s="77"/>
      <c r="I84" s="77"/>
      <c r="J84" s="77"/>
      <c r="K84" s="77"/>
    </row>
    <row r="85" ht="12.75" customHeight="1">
      <c r="A85" s="7"/>
      <c r="B85" s="7"/>
      <c r="C85" s="178"/>
      <c r="D85" s="178"/>
      <c r="E85" s="178"/>
      <c r="F85" s="178"/>
      <c r="G85" s="77"/>
      <c r="H85" s="77"/>
      <c r="I85" s="77"/>
      <c r="J85" s="77"/>
      <c r="K85" s="77"/>
    </row>
    <row r="86" ht="12.75" customHeight="1">
      <c r="A86" s="7"/>
      <c r="B86" s="7"/>
      <c r="C86" s="178"/>
      <c r="D86" s="178"/>
      <c r="E86" s="178"/>
      <c r="F86" s="178"/>
      <c r="G86" s="77"/>
      <c r="H86" s="77"/>
      <c r="I86" s="77"/>
      <c r="J86" s="77"/>
      <c r="K86" s="77"/>
    </row>
    <row r="87" ht="12.75" customHeight="1">
      <c r="A87" s="7"/>
      <c r="B87" s="7"/>
      <c r="C87" s="178"/>
      <c r="D87" s="178"/>
      <c r="E87" s="178"/>
      <c r="F87" s="178"/>
      <c r="G87" s="77"/>
      <c r="H87" s="77"/>
      <c r="I87" s="77"/>
      <c r="J87" s="77"/>
      <c r="K87" s="77"/>
    </row>
    <row r="88" ht="12.75" customHeight="1">
      <c r="A88" s="7"/>
      <c r="B88" s="7"/>
      <c r="C88" s="178"/>
      <c r="D88" s="178"/>
      <c r="E88" s="178"/>
      <c r="F88" s="178"/>
      <c r="G88" s="77"/>
      <c r="H88" s="77"/>
      <c r="I88" s="77"/>
      <c r="J88" s="77"/>
      <c r="K88" s="77"/>
    </row>
    <row r="89" ht="12.75" customHeight="1">
      <c r="A89" s="7"/>
      <c r="B89" s="7"/>
      <c r="C89" s="178"/>
      <c r="D89" s="178"/>
      <c r="E89" s="178"/>
      <c r="F89" s="178"/>
      <c r="G89" s="77"/>
      <c r="H89" s="77"/>
      <c r="I89" s="77"/>
      <c r="J89" s="77"/>
      <c r="K89" s="77"/>
    </row>
    <row r="90" ht="12.75" customHeight="1">
      <c r="A90" s="7"/>
      <c r="B90" s="7"/>
      <c r="C90" s="178"/>
      <c r="D90" s="178"/>
      <c r="E90" s="178"/>
      <c r="F90" s="178"/>
      <c r="G90" s="77"/>
      <c r="H90" s="77"/>
      <c r="I90" s="77"/>
      <c r="J90" s="77"/>
      <c r="K90" s="77"/>
    </row>
    <row r="91" ht="12.75" customHeight="1">
      <c r="A91" s="7"/>
      <c r="B91" s="7"/>
      <c r="C91" s="178"/>
      <c r="D91" s="178"/>
      <c r="E91" s="178"/>
      <c r="F91" s="178"/>
      <c r="G91" s="77"/>
      <c r="H91" s="77"/>
      <c r="I91" s="77"/>
      <c r="J91" s="77"/>
      <c r="K91" s="77"/>
    </row>
    <row r="92" ht="12.75" customHeight="1">
      <c r="A92" s="7"/>
      <c r="B92" s="7"/>
      <c r="C92" s="178"/>
      <c r="D92" s="178"/>
      <c r="E92" s="178"/>
      <c r="F92" s="178"/>
      <c r="G92" s="77"/>
      <c r="H92" s="77"/>
      <c r="I92" s="77"/>
      <c r="J92" s="77"/>
      <c r="K92" s="77"/>
    </row>
    <row r="93" ht="12.75" customHeight="1">
      <c r="A93" s="7"/>
      <c r="B93" s="7"/>
      <c r="C93" s="178"/>
      <c r="D93" s="178"/>
      <c r="E93" s="178"/>
      <c r="F93" s="178"/>
      <c r="G93" s="77"/>
      <c r="H93" s="77"/>
      <c r="I93" s="77"/>
      <c r="J93" s="77"/>
      <c r="K93" s="77"/>
    </row>
    <row r="94" ht="12.75" customHeight="1">
      <c r="A94" s="7"/>
      <c r="B94" s="7"/>
      <c r="C94" s="178"/>
      <c r="D94" s="178"/>
      <c r="E94" s="178"/>
      <c r="F94" s="178"/>
      <c r="G94" s="77"/>
      <c r="H94" s="77"/>
      <c r="I94" s="77"/>
      <c r="J94" s="77"/>
      <c r="K94" s="77"/>
    </row>
    <row r="95" ht="12.75" customHeight="1">
      <c r="A95" s="7"/>
      <c r="B95" s="7"/>
      <c r="C95" s="178"/>
      <c r="D95" s="178"/>
      <c r="E95" s="178"/>
      <c r="F95" s="178"/>
      <c r="G95" s="77"/>
      <c r="H95" s="77"/>
      <c r="I95" s="77"/>
      <c r="J95" s="77"/>
      <c r="K95" s="77"/>
    </row>
    <row r="96" ht="12.75" customHeight="1">
      <c r="A96" s="7"/>
      <c r="B96" s="7"/>
      <c r="C96" s="178"/>
      <c r="D96" s="178"/>
      <c r="E96" s="178"/>
      <c r="F96" s="178"/>
      <c r="G96" s="77"/>
      <c r="H96" s="77"/>
      <c r="I96" s="77"/>
      <c r="J96" s="77"/>
      <c r="K96" s="77"/>
    </row>
    <row r="97" ht="12.75" customHeight="1">
      <c r="A97" s="7"/>
      <c r="B97" s="7"/>
      <c r="C97" s="178"/>
      <c r="D97" s="178"/>
      <c r="E97" s="178"/>
      <c r="F97" s="178"/>
      <c r="G97" s="77"/>
      <c r="H97" s="77"/>
      <c r="I97" s="77"/>
      <c r="J97" s="77"/>
      <c r="K97" s="77"/>
    </row>
    <row r="98" ht="12.75" customHeight="1">
      <c r="A98" s="7"/>
      <c r="B98" s="7"/>
      <c r="C98" s="178"/>
      <c r="D98" s="178"/>
      <c r="E98" s="178"/>
      <c r="F98" s="178"/>
      <c r="G98" s="77"/>
      <c r="H98" s="77"/>
      <c r="I98" s="77"/>
      <c r="J98" s="77"/>
      <c r="K98" s="77"/>
    </row>
    <row r="99" ht="12.75" customHeight="1">
      <c r="A99" s="7"/>
      <c r="B99" s="7"/>
      <c r="C99" s="178"/>
      <c r="D99" s="178"/>
      <c r="E99" s="178"/>
      <c r="F99" s="178"/>
      <c r="G99" s="77"/>
      <c r="H99" s="77"/>
      <c r="I99" s="77"/>
      <c r="J99" s="77"/>
      <c r="K99" s="77"/>
    </row>
    <row r="100" ht="12.75" customHeight="1">
      <c r="A100" s="7"/>
      <c r="B100" s="7"/>
      <c r="C100" s="178"/>
      <c r="D100" s="178"/>
      <c r="E100" s="178"/>
      <c r="F100" s="178"/>
      <c r="G100" s="77"/>
      <c r="H100" s="77"/>
      <c r="I100" s="77"/>
      <c r="J100" s="77"/>
      <c r="K100" s="77"/>
    </row>
  </sheetData>
  <mergeCells count="6">
    <mergeCell ref="A1:F1"/>
    <mergeCell ref="B3:D3"/>
    <mergeCell ref="A4:A5"/>
    <mergeCell ref="B4:B5"/>
    <mergeCell ref="C4:D4"/>
    <mergeCell ref="E4:F4"/>
  </mergeCells>
  <printOptions/>
  <pageMargins bottom="0.25" footer="0.0" header="0.0" left="1.45" right="0.7" top="0.2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5.0"/>
    <col customWidth="1" min="2" max="2" width="24.43"/>
    <col customWidth="1" min="3" max="3" width="15.0"/>
    <col customWidth="1" min="4" max="4" width="12.43"/>
    <col customWidth="1" min="5" max="5" width="15.86"/>
    <col customWidth="1" min="6" max="6" width="14.0"/>
    <col customWidth="1" min="7" max="11" width="9.14"/>
  </cols>
  <sheetData>
    <row r="1" ht="12.75" customHeight="1">
      <c r="A1" s="202" t="s">
        <v>350</v>
      </c>
      <c r="B1" s="2"/>
      <c r="C1" s="2"/>
      <c r="D1" s="2"/>
      <c r="E1" s="2"/>
      <c r="F1" s="3"/>
      <c r="G1" s="294"/>
      <c r="H1" s="294"/>
      <c r="I1" s="294"/>
      <c r="J1" s="294"/>
      <c r="K1" s="118"/>
    </row>
    <row r="2" ht="12.75" customHeight="1">
      <c r="A2" s="217"/>
      <c r="B2" s="217"/>
      <c r="C2" s="70"/>
      <c r="D2" s="70"/>
      <c r="E2" s="70"/>
      <c r="F2" s="70"/>
      <c r="G2" s="294"/>
      <c r="H2" s="294"/>
      <c r="I2" s="294"/>
      <c r="J2" s="294"/>
      <c r="K2" s="118"/>
    </row>
    <row r="3" ht="12.75" customHeight="1">
      <c r="A3" s="295"/>
      <c r="B3" s="296" t="s">
        <v>65</v>
      </c>
      <c r="C3" s="2"/>
      <c r="D3" s="3"/>
      <c r="E3" s="233"/>
      <c r="F3" s="297" t="s">
        <v>351</v>
      </c>
      <c r="G3" s="294"/>
      <c r="H3" s="294"/>
      <c r="I3" s="294"/>
      <c r="J3" s="294"/>
      <c r="K3" s="118"/>
    </row>
    <row r="4" ht="15.0" customHeight="1">
      <c r="A4" s="109" t="s">
        <v>78</v>
      </c>
      <c r="B4" s="109" t="s">
        <v>4</v>
      </c>
      <c r="C4" s="34" t="s">
        <v>348</v>
      </c>
      <c r="D4" s="33"/>
      <c r="E4" s="34" t="s">
        <v>349</v>
      </c>
      <c r="F4" s="33"/>
      <c r="G4" s="294"/>
      <c r="H4" s="294"/>
      <c r="I4" s="294"/>
      <c r="J4" s="294"/>
      <c r="K4" s="118"/>
    </row>
    <row r="5" ht="15.0" customHeight="1">
      <c r="A5" s="62"/>
      <c r="B5" s="62"/>
      <c r="C5" s="63" t="s">
        <v>158</v>
      </c>
      <c r="D5" s="63" t="s">
        <v>159</v>
      </c>
      <c r="E5" s="63" t="s">
        <v>158</v>
      </c>
      <c r="F5" s="63" t="s">
        <v>159</v>
      </c>
      <c r="G5" s="294"/>
      <c r="H5" s="294"/>
      <c r="I5" s="294"/>
      <c r="J5" s="294"/>
      <c r="K5" s="118"/>
    </row>
    <row r="6" ht="12.75" customHeight="1">
      <c r="A6" s="110">
        <v>1.0</v>
      </c>
      <c r="B6" s="65" t="s">
        <v>10</v>
      </c>
      <c r="C6" s="65">
        <v>2734.0</v>
      </c>
      <c r="D6" s="65">
        <v>6616.31</v>
      </c>
      <c r="E6" s="65">
        <v>2628.0</v>
      </c>
      <c r="F6" s="65">
        <v>8720.44</v>
      </c>
      <c r="G6" s="294"/>
      <c r="H6" s="294"/>
      <c r="I6" s="294"/>
      <c r="J6" s="294"/>
      <c r="K6" s="118"/>
    </row>
    <row r="7" ht="12.75" customHeight="1">
      <c r="A7" s="110">
        <v>2.0</v>
      </c>
      <c r="B7" s="65" t="s">
        <v>11</v>
      </c>
      <c r="C7" s="65">
        <v>19534.0</v>
      </c>
      <c r="D7" s="65">
        <v>37005.12</v>
      </c>
      <c r="E7" s="65">
        <v>29731.0</v>
      </c>
      <c r="F7" s="65">
        <v>39730.3</v>
      </c>
      <c r="G7" s="294"/>
      <c r="H7" s="294"/>
      <c r="I7" s="294"/>
      <c r="J7" s="294"/>
      <c r="K7" s="118"/>
    </row>
    <row r="8" ht="12.75" customHeight="1">
      <c r="A8" s="110">
        <v>3.0</v>
      </c>
      <c r="B8" s="65" t="s">
        <v>12</v>
      </c>
      <c r="C8" s="65">
        <v>3906.0</v>
      </c>
      <c r="D8" s="65">
        <v>7660.0</v>
      </c>
      <c r="E8" s="65">
        <v>6573.0</v>
      </c>
      <c r="F8" s="65">
        <v>13256.0</v>
      </c>
      <c r="G8" s="294"/>
      <c r="H8" s="294"/>
      <c r="I8" s="294"/>
      <c r="J8" s="294"/>
      <c r="K8" s="118"/>
    </row>
    <row r="9" ht="12.75" customHeight="1">
      <c r="A9" s="110">
        <v>4.0</v>
      </c>
      <c r="B9" s="65" t="s">
        <v>13</v>
      </c>
      <c r="C9" s="65">
        <v>3528.0</v>
      </c>
      <c r="D9" s="65">
        <v>6868.54</v>
      </c>
      <c r="E9" s="65">
        <v>2967.0</v>
      </c>
      <c r="F9" s="65">
        <v>6309.12</v>
      </c>
      <c r="G9" s="294"/>
      <c r="H9" s="294"/>
      <c r="I9" s="294"/>
      <c r="J9" s="294"/>
      <c r="K9" s="118"/>
    </row>
    <row r="10" ht="12.75" customHeight="1">
      <c r="A10" s="110">
        <v>5.0</v>
      </c>
      <c r="B10" s="65" t="s">
        <v>14</v>
      </c>
      <c r="C10" s="65">
        <v>21055.0</v>
      </c>
      <c r="D10" s="65">
        <v>22150.0</v>
      </c>
      <c r="E10" s="65">
        <v>63314.0</v>
      </c>
      <c r="F10" s="65">
        <v>92747.0</v>
      </c>
      <c r="G10" s="294"/>
      <c r="H10" s="294"/>
      <c r="I10" s="294"/>
      <c r="J10" s="294"/>
      <c r="K10" s="118"/>
    </row>
    <row r="11" ht="12.75" customHeight="1">
      <c r="A11" s="110">
        <v>6.0</v>
      </c>
      <c r="B11" s="65" t="s">
        <v>15</v>
      </c>
      <c r="C11" s="65">
        <v>1842.0</v>
      </c>
      <c r="D11" s="65">
        <v>2982.0</v>
      </c>
      <c r="E11" s="65">
        <v>1139.0</v>
      </c>
      <c r="F11" s="65">
        <v>1527.0</v>
      </c>
      <c r="G11" s="294"/>
      <c r="H11" s="294"/>
      <c r="I11" s="294"/>
      <c r="J11" s="294"/>
      <c r="K11" s="118"/>
    </row>
    <row r="12" ht="12.75" customHeight="1">
      <c r="A12" s="110">
        <v>7.0</v>
      </c>
      <c r="B12" s="65" t="s">
        <v>16</v>
      </c>
      <c r="C12" s="65">
        <v>18.0</v>
      </c>
      <c r="D12" s="65">
        <v>97.25</v>
      </c>
      <c r="E12" s="65">
        <v>4.0</v>
      </c>
      <c r="F12" s="65">
        <v>14.58</v>
      </c>
      <c r="G12" s="294"/>
      <c r="H12" s="294"/>
      <c r="I12" s="294"/>
      <c r="J12" s="294"/>
      <c r="K12" s="118"/>
    </row>
    <row r="13" ht="12.75" customHeight="1">
      <c r="A13" s="110">
        <v>8.0</v>
      </c>
      <c r="B13" s="65" t="s">
        <v>17</v>
      </c>
      <c r="C13" s="65">
        <v>51.0</v>
      </c>
      <c r="D13" s="65">
        <v>47.0</v>
      </c>
      <c r="E13" s="65">
        <v>9.0</v>
      </c>
      <c r="F13" s="65">
        <v>26.0</v>
      </c>
      <c r="G13" s="294"/>
      <c r="H13" s="294"/>
      <c r="I13" s="294"/>
      <c r="J13" s="294"/>
      <c r="K13" s="118"/>
    </row>
    <row r="14" ht="12.75" customHeight="1">
      <c r="A14" s="110">
        <v>9.0</v>
      </c>
      <c r="B14" s="65" t="s">
        <v>18</v>
      </c>
      <c r="C14" s="65">
        <v>2009.0</v>
      </c>
      <c r="D14" s="65">
        <v>3513.78</v>
      </c>
      <c r="E14" s="65">
        <v>1236.0</v>
      </c>
      <c r="F14" s="65">
        <v>2437.3</v>
      </c>
      <c r="G14" s="294"/>
      <c r="H14" s="294"/>
      <c r="I14" s="294"/>
      <c r="J14" s="294"/>
      <c r="K14" s="118"/>
    </row>
    <row r="15" ht="12.75" customHeight="1">
      <c r="A15" s="110">
        <v>10.0</v>
      </c>
      <c r="B15" s="65" t="s">
        <v>19</v>
      </c>
      <c r="C15" s="65">
        <v>55008.0</v>
      </c>
      <c r="D15" s="65">
        <v>182427.0</v>
      </c>
      <c r="E15" s="65">
        <v>39154.0</v>
      </c>
      <c r="F15" s="65">
        <v>144454.0</v>
      </c>
      <c r="G15" s="294"/>
      <c r="H15" s="294"/>
      <c r="I15" s="294"/>
      <c r="J15" s="294"/>
      <c r="K15" s="118"/>
    </row>
    <row r="16" ht="12.75" customHeight="1">
      <c r="A16" s="110">
        <v>11.0</v>
      </c>
      <c r="B16" s="65" t="s">
        <v>20</v>
      </c>
      <c r="C16" s="65">
        <v>301.0</v>
      </c>
      <c r="D16" s="65">
        <v>433.0</v>
      </c>
      <c r="E16" s="65">
        <v>174.0</v>
      </c>
      <c r="F16" s="65">
        <v>308.0</v>
      </c>
      <c r="G16" s="294"/>
      <c r="H16" s="294"/>
      <c r="I16" s="294"/>
      <c r="J16" s="294"/>
      <c r="K16" s="118"/>
    </row>
    <row r="17" ht="12.75" customHeight="1">
      <c r="A17" s="110">
        <v>12.0</v>
      </c>
      <c r="B17" s="65" t="s">
        <v>21</v>
      </c>
      <c r="C17" s="65">
        <v>3952.0</v>
      </c>
      <c r="D17" s="65">
        <v>6478.0</v>
      </c>
      <c r="E17" s="65">
        <v>4221.0</v>
      </c>
      <c r="F17" s="65">
        <v>5794.0</v>
      </c>
      <c r="G17" s="294"/>
      <c r="H17" s="294"/>
      <c r="I17" s="294"/>
      <c r="J17" s="294"/>
      <c r="K17" s="118"/>
    </row>
    <row r="18" ht="12.75" customHeight="1">
      <c r="A18" s="100"/>
      <c r="B18" s="103" t="s">
        <v>22</v>
      </c>
      <c r="C18" s="103" t="str">
        <f t="shared" ref="C18:F18" si="1">SUM(C6:C17)</f>
        <v>113938</v>
      </c>
      <c r="D18" s="103" t="str">
        <f t="shared" si="1"/>
        <v>276278</v>
      </c>
      <c r="E18" s="103" t="str">
        <f t="shared" si="1"/>
        <v>151150</v>
      </c>
      <c r="F18" s="103" t="str">
        <f t="shared" si="1"/>
        <v>315324</v>
      </c>
      <c r="G18" s="294"/>
      <c r="H18" s="294"/>
      <c r="I18" s="294"/>
      <c r="J18" s="294"/>
      <c r="K18" s="298"/>
    </row>
    <row r="19" ht="12.75" customHeight="1">
      <c r="A19" s="110">
        <v>13.0</v>
      </c>
      <c r="B19" s="65" t="s">
        <v>23</v>
      </c>
      <c r="C19" s="65">
        <v>1401.0</v>
      </c>
      <c r="D19" s="65">
        <v>4590.73</v>
      </c>
      <c r="E19" s="65">
        <v>913.0</v>
      </c>
      <c r="F19" s="65">
        <v>3354.8</v>
      </c>
      <c r="G19" s="294"/>
      <c r="H19" s="294"/>
      <c r="I19" s="294"/>
      <c r="J19" s="294"/>
      <c r="K19" s="118"/>
    </row>
    <row r="20" ht="12.75" customHeight="1">
      <c r="A20" s="110">
        <v>14.0</v>
      </c>
      <c r="B20" s="65" t="s">
        <v>24</v>
      </c>
      <c r="C20" s="65">
        <v>22569.0</v>
      </c>
      <c r="D20" s="65">
        <v>14016.47</v>
      </c>
      <c r="E20" s="65">
        <v>21471.0</v>
      </c>
      <c r="F20" s="65">
        <v>11664.43</v>
      </c>
      <c r="G20" s="294"/>
      <c r="H20" s="294"/>
      <c r="I20" s="294"/>
      <c r="J20" s="294"/>
      <c r="K20" s="118"/>
    </row>
    <row r="21" ht="12.7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294"/>
      <c r="H21" s="294"/>
      <c r="I21" s="294"/>
      <c r="J21" s="294"/>
      <c r="K21" s="118"/>
    </row>
    <row r="22" ht="12.75" customHeight="1">
      <c r="A22" s="110">
        <v>16.0</v>
      </c>
      <c r="B22" s="65" t="s">
        <v>26</v>
      </c>
      <c r="C22" s="65">
        <v>0.0</v>
      </c>
      <c r="D22" s="65">
        <v>0.0</v>
      </c>
      <c r="E22" s="65">
        <v>0.0</v>
      </c>
      <c r="F22" s="65">
        <v>0.0</v>
      </c>
      <c r="G22" s="294"/>
      <c r="H22" s="294"/>
      <c r="I22" s="294"/>
      <c r="J22" s="294"/>
      <c r="K22" s="118"/>
    </row>
    <row r="23" ht="12.75" customHeight="1">
      <c r="A23" s="110">
        <v>17.0</v>
      </c>
      <c r="B23" s="65" t="s">
        <v>27</v>
      </c>
      <c r="C23" s="65">
        <v>0.0</v>
      </c>
      <c r="D23" s="65">
        <v>0.0</v>
      </c>
      <c r="E23" s="65">
        <v>0.0</v>
      </c>
      <c r="F23" s="65">
        <v>0.0</v>
      </c>
      <c r="G23" s="294"/>
      <c r="H23" s="294"/>
      <c r="I23" s="294"/>
      <c r="J23" s="294"/>
      <c r="K23" s="118"/>
    </row>
    <row r="24" ht="12.7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294"/>
      <c r="H24" s="294"/>
      <c r="I24" s="294"/>
      <c r="J24" s="294"/>
      <c r="K24" s="118"/>
    </row>
    <row r="25" ht="12.75" customHeight="1">
      <c r="A25" s="110">
        <v>19.0</v>
      </c>
      <c r="B25" s="65" t="s">
        <v>29</v>
      </c>
      <c r="C25" s="65">
        <v>49.0</v>
      </c>
      <c r="D25" s="65">
        <v>36.67</v>
      </c>
      <c r="E25" s="65">
        <v>13.0</v>
      </c>
      <c r="F25" s="65">
        <v>24.23</v>
      </c>
      <c r="G25" s="294"/>
      <c r="H25" s="294"/>
      <c r="I25" s="294"/>
      <c r="J25" s="294"/>
      <c r="K25" s="118"/>
    </row>
    <row r="26" ht="12.75" customHeight="1">
      <c r="A26" s="110">
        <v>20.0</v>
      </c>
      <c r="B26" s="65" t="s">
        <v>30</v>
      </c>
      <c r="C26" s="65">
        <v>648.0</v>
      </c>
      <c r="D26" s="65">
        <v>2550.65</v>
      </c>
      <c r="E26" s="65">
        <v>390.0</v>
      </c>
      <c r="F26" s="65">
        <v>1846.58</v>
      </c>
      <c r="G26" s="294"/>
      <c r="H26" s="294"/>
      <c r="I26" s="294"/>
      <c r="J26" s="294"/>
      <c r="K26" s="118"/>
    </row>
    <row r="27" ht="12.75" customHeight="1">
      <c r="A27" s="110">
        <v>21.0</v>
      </c>
      <c r="B27" s="65" t="s">
        <v>31</v>
      </c>
      <c r="C27" s="65">
        <v>4129.0</v>
      </c>
      <c r="D27" s="65">
        <v>6925.0</v>
      </c>
      <c r="E27" s="65">
        <v>2508.0</v>
      </c>
      <c r="F27" s="65">
        <v>6158.0</v>
      </c>
      <c r="G27" s="294"/>
      <c r="H27" s="294"/>
      <c r="I27" s="294"/>
      <c r="J27" s="294"/>
      <c r="K27" s="118"/>
    </row>
    <row r="28" ht="12.75" customHeight="1">
      <c r="A28" s="110">
        <v>22.0</v>
      </c>
      <c r="B28" s="65" t="s">
        <v>32</v>
      </c>
      <c r="C28" s="65">
        <v>453.0</v>
      </c>
      <c r="D28" s="65">
        <v>708.46</v>
      </c>
      <c r="E28" s="65">
        <v>244.0</v>
      </c>
      <c r="F28" s="65">
        <v>343.08</v>
      </c>
      <c r="G28" s="294"/>
      <c r="H28" s="294"/>
      <c r="I28" s="294"/>
      <c r="J28" s="294"/>
      <c r="K28" s="118"/>
    </row>
    <row r="29" ht="12.75" customHeight="1">
      <c r="A29" s="110">
        <v>23.0</v>
      </c>
      <c r="B29" s="65" t="s">
        <v>33</v>
      </c>
      <c r="C29" s="65">
        <v>0.0</v>
      </c>
      <c r="D29" s="65">
        <v>0.0</v>
      </c>
      <c r="E29" s="65">
        <v>0.0</v>
      </c>
      <c r="F29" s="65">
        <v>0.0</v>
      </c>
      <c r="G29" s="294"/>
      <c r="H29" s="294"/>
      <c r="I29" s="294"/>
      <c r="J29" s="294"/>
      <c r="K29" s="118"/>
    </row>
    <row r="30" ht="12.75" customHeight="1">
      <c r="A30" s="110">
        <v>24.0</v>
      </c>
      <c r="B30" s="65" t="s">
        <v>34</v>
      </c>
      <c r="C30" s="65">
        <v>159805.0</v>
      </c>
      <c r="D30" s="65">
        <v>50129.0</v>
      </c>
      <c r="E30" s="65">
        <v>95611.0</v>
      </c>
      <c r="F30" s="65">
        <v>34599.0</v>
      </c>
      <c r="G30" s="294"/>
      <c r="H30" s="294"/>
      <c r="I30" s="294"/>
      <c r="J30" s="294"/>
      <c r="K30" s="118"/>
    </row>
    <row r="31" ht="12.75" customHeight="1">
      <c r="A31" s="110">
        <v>25.0</v>
      </c>
      <c r="B31" s="65" t="s">
        <v>35</v>
      </c>
      <c r="C31" s="65">
        <v>4.0</v>
      </c>
      <c r="D31" s="65">
        <v>7.97</v>
      </c>
      <c r="E31" s="65">
        <v>1.0</v>
      </c>
      <c r="F31" s="65">
        <v>21.0</v>
      </c>
      <c r="G31" s="294"/>
      <c r="H31" s="294"/>
      <c r="I31" s="294"/>
      <c r="J31" s="294"/>
      <c r="K31" s="118"/>
    </row>
    <row r="32" ht="12.75" customHeight="1">
      <c r="A32" s="110">
        <v>26.0</v>
      </c>
      <c r="B32" s="65" t="s">
        <v>36</v>
      </c>
      <c r="C32" s="65">
        <v>1.0</v>
      </c>
      <c r="D32" s="65">
        <v>7.5</v>
      </c>
      <c r="E32" s="65">
        <v>0.0</v>
      </c>
      <c r="F32" s="65">
        <v>0.0</v>
      </c>
      <c r="G32" s="294"/>
      <c r="H32" s="294"/>
      <c r="I32" s="294"/>
      <c r="J32" s="294"/>
      <c r="K32" s="118"/>
    </row>
    <row r="33" ht="12.75" customHeight="1">
      <c r="A33" s="110">
        <v>27.0</v>
      </c>
      <c r="B33" s="65" t="s">
        <v>37</v>
      </c>
      <c r="C33" s="65">
        <v>0.0</v>
      </c>
      <c r="D33" s="65">
        <v>0.0</v>
      </c>
      <c r="E33" s="65">
        <v>0.0</v>
      </c>
      <c r="F33" s="65">
        <v>0.0</v>
      </c>
      <c r="G33" s="294"/>
      <c r="H33" s="294"/>
      <c r="I33" s="294"/>
      <c r="J33" s="294"/>
      <c r="K33" s="118"/>
    </row>
    <row r="34" ht="12.75" customHeight="1">
      <c r="A34" s="110">
        <v>28.0</v>
      </c>
      <c r="B34" s="65" t="s">
        <v>38</v>
      </c>
      <c r="C34" s="65">
        <v>0.0</v>
      </c>
      <c r="D34" s="65">
        <v>0.0</v>
      </c>
      <c r="E34" s="65">
        <v>0.0</v>
      </c>
      <c r="F34" s="65">
        <v>0.0</v>
      </c>
      <c r="G34" s="294"/>
      <c r="H34" s="294"/>
      <c r="I34" s="294"/>
      <c r="J34" s="294"/>
      <c r="K34" s="118"/>
    </row>
    <row r="35" ht="12.7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294"/>
      <c r="H35" s="294"/>
      <c r="I35" s="294"/>
      <c r="J35" s="294"/>
      <c r="K35" s="118"/>
    </row>
    <row r="36" ht="12.75" customHeight="1">
      <c r="A36" s="110">
        <v>30.0</v>
      </c>
      <c r="B36" s="65" t="s">
        <v>40</v>
      </c>
      <c r="C36" s="65">
        <v>2566.0</v>
      </c>
      <c r="D36" s="65">
        <v>1582.62</v>
      </c>
      <c r="E36" s="65">
        <v>1839.0</v>
      </c>
      <c r="F36" s="65">
        <v>1570.91</v>
      </c>
      <c r="G36" s="294"/>
      <c r="H36" s="294"/>
      <c r="I36" s="294"/>
      <c r="J36" s="294"/>
      <c r="K36" s="118"/>
    </row>
    <row r="37" ht="12.75" customHeight="1">
      <c r="A37" s="110">
        <v>31.0</v>
      </c>
      <c r="B37" s="65" t="s">
        <v>73</v>
      </c>
      <c r="C37" s="65">
        <v>0.0</v>
      </c>
      <c r="D37" s="65">
        <v>0.0</v>
      </c>
      <c r="E37" s="65">
        <v>0.0</v>
      </c>
      <c r="F37" s="65">
        <v>0.0</v>
      </c>
      <c r="G37" s="294"/>
      <c r="H37" s="294"/>
      <c r="I37" s="294"/>
      <c r="J37" s="294"/>
      <c r="K37" s="118"/>
    </row>
    <row r="38" ht="12.7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294"/>
      <c r="H38" s="294"/>
      <c r="I38" s="294"/>
      <c r="J38" s="294"/>
      <c r="K38" s="118"/>
    </row>
    <row r="39" ht="12.75" customHeight="1">
      <c r="A39" s="110">
        <v>33.0</v>
      </c>
      <c r="B39" s="65" t="s">
        <v>42</v>
      </c>
      <c r="C39" s="65">
        <v>7.0</v>
      </c>
      <c r="D39" s="65">
        <v>13.38</v>
      </c>
      <c r="E39" s="65">
        <v>10.0</v>
      </c>
      <c r="F39" s="65">
        <v>11.95</v>
      </c>
      <c r="G39" s="294"/>
      <c r="H39" s="294"/>
      <c r="I39" s="294"/>
      <c r="J39" s="294"/>
      <c r="K39" s="118"/>
    </row>
    <row r="40" ht="12.75" customHeight="1">
      <c r="A40" s="110">
        <v>34.0</v>
      </c>
      <c r="B40" s="65" t="s">
        <v>43</v>
      </c>
      <c r="C40" s="65">
        <v>519.0</v>
      </c>
      <c r="D40" s="65">
        <v>2019.0</v>
      </c>
      <c r="E40" s="65">
        <v>499.0</v>
      </c>
      <c r="F40" s="65">
        <v>627.0</v>
      </c>
      <c r="G40" s="294"/>
      <c r="H40" s="294"/>
      <c r="I40" s="294"/>
      <c r="J40" s="294"/>
      <c r="K40" s="118"/>
    </row>
    <row r="41" ht="12.75" customHeight="1">
      <c r="A41" s="100"/>
      <c r="B41" s="103" t="s">
        <v>183</v>
      </c>
      <c r="C41" s="103" t="str">
        <f t="shared" ref="C41:F41" si="2">SUM(C19:C40)</f>
        <v>192151</v>
      </c>
      <c r="D41" s="103" t="str">
        <f t="shared" si="2"/>
        <v>82587</v>
      </c>
      <c r="E41" s="103" t="str">
        <f t="shared" si="2"/>
        <v>123499</v>
      </c>
      <c r="F41" s="103" t="str">
        <f t="shared" si="2"/>
        <v>60221</v>
      </c>
      <c r="G41" s="294"/>
      <c r="H41" s="294"/>
      <c r="I41" s="294"/>
      <c r="J41" s="294"/>
      <c r="K41" s="298"/>
    </row>
    <row r="42" ht="12.75" customHeight="1">
      <c r="A42" s="100"/>
      <c r="B42" s="103" t="s">
        <v>45</v>
      </c>
      <c r="C42" s="125" t="str">
        <f t="shared" ref="C42:F42" si="3">C41+C18</f>
        <v>306089</v>
      </c>
      <c r="D42" s="125" t="str">
        <f t="shared" si="3"/>
        <v>358865</v>
      </c>
      <c r="E42" s="125" t="str">
        <f t="shared" si="3"/>
        <v>274649</v>
      </c>
      <c r="F42" s="125" t="str">
        <f t="shared" si="3"/>
        <v>375545</v>
      </c>
      <c r="G42" s="294"/>
      <c r="H42" s="294"/>
      <c r="I42" s="294"/>
      <c r="J42" s="294"/>
      <c r="K42" s="298"/>
    </row>
    <row r="43" ht="12.75" customHeight="1">
      <c r="A43" s="110">
        <v>35.0</v>
      </c>
      <c r="B43" s="65" t="s">
        <v>46</v>
      </c>
      <c r="C43" s="65">
        <v>17842.0</v>
      </c>
      <c r="D43" s="65">
        <v>7523.0</v>
      </c>
      <c r="E43" s="65">
        <v>1003.0</v>
      </c>
      <c r="F43" s="65">
        <v>2810.0</v>
      </c>
      <c r="G43" s="294"/>
      <c r="H43" s="294"/>
      <c r="I43" s="294"/>
      <c r="J43" s="294"/>
      <c r="K43" s="118"/>
    </row>
    <row r="44" ht="12.75" customHeight="1">
      <c r="A44" s="110">
        <v>36.0</v>
      </c>
      <c r="B44" s="65" t="s">
        <v>47</v>
      </c>
      <c r="C44" s="65">
        <v>23414.0</v>
      </c>
      <c r="D44" s="65">
        <v>28711.29</v>
      </c>
      <c r="E44" s="65">
        <v>46949.0</v>
      </c>
      <c r="F44" s="65">
        <v>55621.71</v>
      </c>
      <c r="G44" s="294"/>
      <c r="H44" s="294"/>
      <c r="I44" s="294"/>
      <c r="J44" s="294"/>
      <c r="K44" s="118"/>
    </row>
    <row r="45" ht="12.75" customHeight="1">
      <c r="A45" s="100"/>
      <c r="B45" s="103" t="s">
        <v>48</v>
      </c>
      <c r="C45" s="103" t="str">
        <f t="shared" ref="C45:F45" si="4">SUM(C43:C44)</f>
        <v>41256</v>
      </c>
      <c r="D45" s="103" t="str">
        <f t="shared" si="4"/>
        <v>36234</v>
      </c>
      <c r="E45" s="103" t="str">
        <f t="shared" si="4"/>
        <v>47952</v>
      </c>
      <c r="F45" s="103" t="str">
        <f t="shared" si="4"/>
        <v>58432</v>
      </c>
      <c r="G45" s="294"/>
      <c r="H45" s="294"/>
      <c r="I45" s="294"/>
      <c r="J45" s="294"/>
      <c r="K45" s="298"/>
    </row>
    <row r="46" ht="12.75" customHeight="1">
      <c r="A46" s="110">
        <v>37.0</v>
      </c>
      <c r="B46" s="65" t="s">
        <v>49</v>
      </c>
      <c r="C46" s="65">
        <v>268315.0</v>
      </c>
      <c r="D46" s="65">
        <v>160843.0</v>
      </c>
      <c r="E46" s="65">
        <v>493625.0</v>
      </c>
      <c r="F46" s="65">
        <v>290075.0</v>
      </c>
      <c r="G46" s="294"/>
      <c r="H46" s="294"/>
      <c r="I46" s="294"/>
      <c r="J46" s="294"/>
      <c r="K46" s="118"/>
    </row>
    <row r="47" ht="12.75" customHeight="1">
      <c r="A47" s="100"/>
      <c r="B47" s="103" t="s">
        <v>50</v>
      </c>
      <c r="C47" s="103" t="str">
        <f t="shared" ref="C47:F47" si="5">C46</f>
        <v>268315</v>
      </c>
      <c r="D47" s="103" t="str">
        <f t="shared" si="5"/>
        <v>160843</v>
      </c>
      <c r="E47" s="103" t="str">
        <f t="shared" si="5"/>
        <v>493625</v>
      </c>
      <c r="F47" s="103" t="str">
        <f t="shared" si="5"/>
        <v>290075</v>
      </c>
      <c r="G47" s="294"/>
      <c r="H47" s="294"/>
      <c r="I47" s="294"/>
      <c r="J47" s="294"/>
      <c r="K47" s="298"/>
    </row>
    <row r="48" ht="12.75" customHeight="1">
      <c r="A48" s="110">
        <v>38.0</v>
      </c>
      <c r="B48" s="65" t="s">
        <v>51</v>
      </c>
      <c r="C48" s="65">
        <v>552.0</v>
      </c>
      <c r="D48" s="65">
        <v>2603.64</v>
      </c>
      <c r="E48" s="65">
        <v>481.0</v>
      </c>
      <c r="F48" s="65">
        <v>2339.63</v>
      </c>
      <c r="G48" s="294"/>
      <c r="H48" s="294"/>
      <c r="I48" s="294"/>
      <c r="J48" s="294"/>
      <c r="K48" s="298"/>
    </row>
    <row r="49" ht="12.75" customHeight="1">
      <c r="A49" s="110">
        <v>39.0</v>
      </c>
      <c r="B49" s="65" t="s">
        <v>52</v>
      </c>
      <c r="C49" s="65">
        <v>2630.0</v>
      </c>
      <c r="D49" s="65">
        <v>1250.0</v>
      </c>
      <c r="E49" s="65">
        <v>1366.0</v>
      </c>
      <c r="F49" s="65">
        <v>604.0</v>
      </c>
      <c r="G49" s="294"/>
      <c r="H49" s="294"/>
      <c r="I49" s="294"/>
      <c r="J49" s="294"/>
      <c r="K49" s="118"/>
    </row>
    <row r="50" ht="12.75" customHeight="1">
      <c r="A50" s="110">
        <v>40.0</v>
      </c>
      <c r="B50" s="65" t="s">
        <v>53</v>
      </c>
      <c r="C50" s="65">
        <v>9636.0</v>
      </c>
      <c r="D50" s="65">
        <v>3617.17</v>
      </c>
      <c r="E50" s="65">
        <v>8985.0</v>
      </c>
      <c r="F50" s="65">
        <v>3488.56</v>
      </c>
      <c r="G50" s="294"/>
      <c r="H50" s="294"/>
      <c r="I50" s="294"/>
      <c r="J50" s="294"/>
      <c r="K50" s="118"/>
    </row>
    <row r="51" ht="12.7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294"/>
      <c r="H51" s="294"/>
      <c r="I51" s="294"/>
      <c r="J51" s="294"/>
      <c r="K51" s="298"/>
    </row>
    <row r="52" ht="12.75" customHeight="1">
      <c r="A52" s="110">
        <v>42.0</v>
      </c>
      <c r="B52" s="65" t="s">
        <v>55</v>
      </c>
      <c r="C52" s="65">
        <v>26316.0</v>
      </c>
      <c r="D52" s="65">
        <v>12821.98</v>
      </c>
      <c r="E52" s="65">
        <v>21987.0</v>
      </c>
      <c r="F52" s="65">
        <v>9685.83</v>
      </c>
      <c r="G52" s="294"/>
      <c r="H52" s="294"/>
      <c r="I52" s="294"/>
      <c r="J52" s="294"/>
      <c r="K52" s="118"/>
    </row>
    <row r="53" ht="12.75" customHeight="1">
      <c r="A53" s="110">
        <v>43.0</v>
      </c>
      <c r="B53" s="65" t="s">
        <v>56</v>
      </c>
      <c r="C53" s="65">
        <v>1904.0</v>
      </c>
      <c r="D53" s="65">
        <v>910.0</v>
      </c>
      <c r="E53" s="65">
        <v>1560.0</v>
      </c>
      <c r="F53" s="65">
        <v>724.09</v>
      </c>
      <c r="G53" s="294"/>
      <c r="H53" s="294"/>
      <c r="I53" s="294"/>
      <c r="J53" s="294"/>
      <c r="K53" s="298"/>
    </row>
    <row r="54" ht="12.75" customHeight="1">
      <c r="A54" s="110">
        <v>44.0</v>
      </c>
      <c r="B54" s="65" t="s">
        <v>57</v>
      </c>
      <c r="C54" s="65">
        <v>3382.0</v>
      </c>
      <c r="D54" s="65">
        <v>2048.56</v>
      </c>
      <c r="E54" s="65">
        <v>1974.0</v>
      </c>
      <c r="F54" s="65">
        <v>1144.99</v>
      </c>
      <c r="G54" s="294"/>
      <c r="H54" s="294"/>
      <c r="I54" s="294"/>
      <c r="J54" s="294"/>
      <c r="K54" s="118"/>
    </row>
    <row r="55" ht="12.75" customHeight="1">
      <c r="A55" s="110">
        <v>45.0</v>
      </c>
      <c r="B55" s="65" t="s">
        <v>58</v>
      </c>
      <c r="C55" s="65">
        <v>21126.0</v>
      </c>
      <c r="D55" s="65">
        <v>8644.0</v>
      </c>
      <c r="E55" s="65">
        <v>13058.0</v>
      </c>
      <c r="F55" s="65">
        <v>5835.0</v>
      </c>
      <c r="G55" s="294"/>
      <c r="H55" s="294"/>
      <c r="I55" s="294"/>
      <c r="J55" s="294"/>
      <c r="K55" s="118"/>
    </row>
    <row r="56" ht="12.75" customHeight="1">
      <c r="A56" s="100"/>
      <c r="B56" s="103" t="s">
        <v>59</v>
      </c>
      <c r="C56" s="103" t="str">
        <f t="shared" ref="C56:F56" si="6">SUM(C48:C55)</f>
        <v>65546</v>
      </c>
      <c r="D56" s="103" t="str">
        <f t="shared" si="6"/>
        <v>31895</v>
      </c>
      <c r="E56" s="103" t="str">
        <f t="shared" si="6"/>
        <v>49411</v>
      </c>
      <c r="F56" s="103" t="str">
        <f t="shared" si="6"/>
        <v>23822</v>
      </c>
      <c r="G56" s="294"/>
      <c r="H56" s="294"/>
      <c r="I56" s="294"/>
      <c r="J56" s="294"/>
      <c r="K56" s="298"/>
    </row>
    <row r="57" ht="12.75" customHeight="1">
      <c r="A57" s="63"/>
      <c r="B57" s="125" t="s">
        <v>8</v>
      </c>
      <c r="C57" s="103" t="str">
        <f t="shared" ref="C57:F57" si="7">C56+C47+C45+C42</f>
        <v>681206</v>
      </c>
      <c r="D57" s="103" t="str">
        <f t="shared" si="7"/>
        <v>587838</v>
      </c>
      <c r="E57" s="103" t="str">
        <f t="shared" si="7"/>
        <v>865637</v>
      </c>
      <c r="F57" s="103" t="str">
        <f t="shared" si="7"/>
        <v>747874</v>
      </c>
      <c r="G57" s="294"/>
      <c r="H57" s="294"/>
      <c r="I57" s="294"/>
      <c r="J57" s="294"/>
      <c r="K57" s="118"/>
    </row>
    <row r="58" ht="12.75" customHeight="1">
      <c r="A58" s="118"/>
      <c r="B58" s="118"/>
      <c r="C58" s="233"/>
      <c r="D58" s="252" t="s">
        <v>62</v>
      </c>
      <c r="E58" s="233"/>
      <c r="F58" s="233"/>
      <c r="G58" s="294"/>
      <c r="H58" s="294"/>
      <c r="I58" s="294"/>
      <c r="J58" s="294"/>
      <c r="K58" s="118"/>
    </row>
    <row r="59" ht="12.75" customHeight="1">
      <c r="A59" s="118"/>
      <c r="B59" s="118"/>
      <c r="C59" s="172"/>
      <c r="D59" s="172"/>
      <c r="E59" s="172"/>
      <c r="F59" s="172" t="str">
        <f>F57+D57</f>
        <v>1335712</v>
      </c>
      <c r="G59" s="294"/>
      <c r="H59" s="294"/>
      <c r="I59" s="294"/>
      <c r="J59" s="294"/>
      <c r="K59" s="118"/>
    </row>
    <row r="60" ht="12.75" customHeight="1">
      <c r="A60" s="118"/>
      <c r="B60" s="118"/>
      <c r="C60" s="233"/>
      <c r="D60" s="233"/>
      <c r="E60" s="233"/>
      <c r="F60" s="233"/>
      <c r="G60" s="294"/>
      <c r="H60" s="294"/>
      <c r="I60" s="294"/>
      <c r="J60" s="294"/>
      <c r="K60" s="118"/>
    </row>
    <row r="61" ht="12.75" customHeight="1">
      <c r="A61" s="118"/>
      <c r="B61" s="118"/>
      <c r="C61" s="233"/>
      <c r="D61" s="233"/>
      <c r="E61" s="233"/>
      <c r="F61" s="233"/>
      <c r="G61" s="294"/>
      <c r="H61" s="294"/>
      <c r="I61" s="294"/>
      <c r="J61" s="294"/>
      <c r="K61" s="118"/>
    </row>
    <row r="62" ht="12.75" customHeight="1">
      <c r="A62" s="118"/>
      <c r="B62" s="118"/>
      <c r="C62" s="233"/>
      <c r="D62" s="233"/>
      <c r="E62" s="233"/>
      <c r="F62" s="233"/>
      <c r="G62" s="294"/>
      <c r="H62" s="294"/>
      <c r="I62" s="294"/>
      <c r="J62" s="294"/>
      <c r="K62" s="118"/>
    </row>
    <row r="63" ht="12.75" customHeight="1">
      <c r="A63" s="118"/>
      <c r="B63" s="118"/>
      <c r="C63" s="233"/>
      <c r="D63" s="233"/>
      <c r="E63" s="233"/>
      <c r="F63" s="233"/>
      <c r="G63" s="294"/>
      <c r="H63" s="294"/>
      <c r="I63" s="294"/>
      <c r="J63" s="294"/>
      <c r="K63" s="118"/>
    </row>
    <row r="64" ht="12.75" customHeight="1">
      <c r="A64" s="118"/>
      <c r="B64" s="118"/>
      <c r="C64" s="233"/>
      <c r="D64" s="233"/>
      <c r="E64" s="233"/>
      <c r="F64" s="233"/>
      <c r="G64" s="294"/>
      <c r="H64" s="294"/>
      <c r="I64" s="294"/>
      <c r="J64" s="294"/>
      <c r="K64" s="118"/>
    </row>
    <row r="65" ht="12.75" customHeight="1">
      <c r="A65" s="118"/>
      <c r="B65" s="118"/>
      <c r="C65" s="233"/>
      <c r="D65" s="233"/>
      <c r="E65" s="233"/>
      <c r="F65" s="233"/>
      <c r="G65" s="294"/>
      <c r="H65" s="294"/>
      <c r="I65" s="294"/>
      <c r="J65" s="294"/>
      <c r="K65" s="118"/>
    </row>
    <row r="66" ht="12.75" customHeight="1">
      <c r="A66" s="118"/>
      <c r="B66" s="118"/>
      <c r="C66" s="233"/>
      <c r="D66" s="233"/>
      <c r="E66" s="233"/>
      <c r="F66" s="233"/>
      <c r="G66" s="294"/>
      <c r="H66" s="294"/>
      <c r="I66" s="294"/>
      <c r="J66" s="294"/>
      <c r="K66" s="118"/>
    </row>
    <row r="67" ht="12.75" customHeight="1">
      <c r="A67" s="118"/>
      <c r="B67" s="118"/>
      <c r="C67" s="233"/>
      <c r="D67" s="233"/>
      <c r="E67" s="233"/>
      <c r="F67" s="233"/>
      <c r="G67" s="294"/>
      <c r="H67" s="294"/>
      <c r="I67" s="294"/>
      <c r="J67" s="294"/>
      <c r="K67" s="118"/>
    </row>
    <row r="68" ht="12.75" customHeight="1">
      <c r="A68" s="118"/>
      <c r="B68" s="118"/>
      <c r="C68" s="233"/>
      <c r="D68" s="233"/>
      <c r="E68" s="233"/>
      <c r="F68" s="233"/>
      <c r="G68" s="294"/>
      <c r="H68" s="294"/>
      <c r="I68" s="294"/>
      <c r="J68" s="294"/>
      <c r="K68" s="118"/>
    </row>
    <row r="69" ht="12.75" customHeight="1">
      <c r="A69" s="118"/>
      <c r="B69" s="118"/>
      <c r="C69" s="233"/>
      <c r="D69" s="233"/>
      <c r="E69" s="233"/>
      <c r="F69" s="233"/>
      <c r="G69" s="294"/>
      <c r="H69" s="294"/>
      <c r="I69" s="294"/>
      <c r="J69" s="294"/>
      <c r="K69" s="118"/>
    </row>
    <row r="70" ht="12.75" customHeight="1">
      <c r="A70" s="118"/>
      <c r="B70" s="118"/>
      <c r="C70" s="233"/>
      <c r="D70" s="233"/>
      <c r="E70" s="233"/>
      <c r="F70" s="233"/>
      <c r="G70" s="294"/>
      <c r="H70" s="294"/>
      <c r="I70" s="294"/>
      <c r="J70" s="294"/>
      <c r="K70" s="118"/>
    </row>
    <row r="71" ht="12.75" customHeight="1">
      <c r="A71" s="118"/>
      <c r="B71" s="118"/>
      <c r="C71" s="233"/>
      <c r="D71" s="233"/>
      <c r="E71" s="233"/>
      <c r="F71" s="233"/>
      <c r="G71" s="294"/>
      <c r="H71" s="294"/>
      <c r="I71" s="294"/>
      <c r="J71" s="294"/>
      <c r="K71" s="118"/>
    </row>
    <row r="72" ht="12.75" customHeight="1">
      <c r="A72" s="118"/>
      <c r="B72" s="118"/>
      <c r="C72" s="233"/>
      <c r="D72" s="233"/>
      <c r="E72" s="233"/>
      <c r="F72" s="233"/>
      <c r="G72" s="294"/>
      <c r="H72" s="294"/>
      <c r="I72" s="294"/>
      <c r="J72" s="294"/>
      <c r="K72" s="118"/>
    </row>
    <row r="73" ht="12.75" customHeight="1">
      <c r="A73" s="118"/>
      <c r="B73" s="118"/>
      <c r="C73" s="233"/>
      <c r="D73" s="233"/>
      <c r="E73" s="233"/>
      <c r="F73" s="233"/>
      <c r="G73" s="294"/>
      <c r="H73" s="294"/>
      <c r="I73" s="294"/>
      <c r="J73" s="294"/>
      <c r="K73" s="118"/>
    </row>
    <row r="74" ht="12.75" customHeight="1">
      <c r="A74" s="118"/>
      <c r="B74" s="118"/>
      <c r="C74" s="233"/>
      <c r="D74" s="233"/>
      <c r="E74" s="233"/>
      <c r="F74" s="233"/>
      <c r="G74" s="294"/>
      <c r="H74" s="294"/>
      <c r="I74" s="294"/>
      <c r="J74" s="294"/>
      <c r="K74" s="118"/>
    </row>
    <row r="75" ht="12.75" customHeight="1">
      <c r="A75" s="118"/>
      <c r="B75" s="118"/>
      <c r="C75" s="233"/>
      <c r="D75" s="233"/>
      <c r="E75" s="233"/>
      <c r="F75" s="233"/>
      <c r="G75" s="294"/>
      <c r="H75" s="294"/>
      <c r="I75" s="294"/>
      <c r="J75" s="294"/>
      <c r="K75" s="118"/>
    </row>
    <row r="76" ht="12.75" customHeight="1">
      <c r="A76" s="118"/>
      <c r="B76" s="118"/>
      <c r="C76" s="233"/>
      <c r="D76" s="233"/>
      <c r="E76" s="233"/>
      <c r="F76" s="233"/>
      <c r="G76" s="294"/>
      <c r="H76" s="294"/>
      <c r="I76" s="294"/>
      <c r="J76" s="294"/>
      <c r="K76" s="118"/>
    </row>
    <row r="77" ht="12.75" customHeight="1">
      <c r="A77" s="118"/>
      <c r="B77" s="118"/>
      <c r="C77" s="233"/>
      <c r="D77" s="233"/>
      <c r="E77" s="233"/>
      <c r="F77" s="233"/>
      <c r="G77" s="294"/>
      <c r="H77" s="294"/>
      <c r="I77" s="294"/>
      <c r="J77" s="294"/>
      <c r="K77" s="118"/>
    </row>
    <row r="78" ht="12.75" customHeight="1">
      <c r="A78" s="118"/>
      <c r="B78" s="118"/>
      <c r="C78" s="233"/>
      <c r="D78" s="233"/>
      <c r="E78" s="233"/>
      <c r="F78" s="233"/>
      <c r="G78" s="294"/>
      <c r="H78" s="294"/>
      <c r="I78" s="294"/>
      <c r="J78" s="294"/>
      <c r="K78" s="118"/>
    </row>
    <row r="79" ht="12.75" customHeight="1">
      <c r="A79" s="118"/>
      <c r="B79" s="118"/>
      <c r="C79" s="233"/>
      <c r="D79" s="233"/>
      <c r="E79" s="233"/>
      <c r="F79" s="233"/>
      <c r="G79" s="294"/>
      <c r="H79" s="294"/>
      <c r="I79" s="294"/>
      <c r="J79" s="294"/>
      <c r="K79" s="118"/>
    </row>
    <row r="80" ht="12.75" customHeight="1">
      <c r="A80" s="118"/>
      <c r="B80" s="118"/>
      <c r="C80" s="233"/>
      <c r="D80" s="233"/>
      <c r="E80" s="233"/>
      <c r="F80" s="233"/>
      <c r="G80" s="294"/>
      <c r="H80" s="294"/>
      <c r="I80" s="294"/>
      <c r="J80" s="294"/>
      <c r="K80" s="118"/>
    </row>
    <row r="81" ht="12.75" customHeight="1">
      <c r="A81" s="118"/>
      <c r="B81" s="118"/>
      <c r="C81" s="233"/>
      <c r="D81" s="233"/>
      <c r="E81" s="233"/>
      <c r="F81" s="233"/>
      <c r="G81" s="294"/>
      <c r="H81" s="294"/>
      <c r="I81" s="294"/>
      <c r="J81" s="294"/>
      <c r="K81" s="118"/>
    </row>
    <row r="82" ht="12.75" customHeight="1">
      <c r="A82" s="118"/>
      <c r="B82" s="118"/>
      <c r="C82" s="233"/>
      <c r="D82" s="233"/>
      <c r="E82" s="233"/>
      <c r="F82" s="233"/>
      <c r="G82" s="294"/>
      <c r="H82" s="294"/>
      <c r="I82" s="294"/>
      <c r="J82" s="294"/>
      <c r="K82" s="118"/>
    </row>
    <row r="83" ht="12.75" customHeight="1">
      <c r="A83" s="118"/>
      <c r="B83" s="118"/>
      <c r="C83" s="233"/>
      <c r="D83" s="233"/>
      <c r="E83" s="233"/>
      <c r="F83" s="233"/>
      <c r="G83" s="294"/>
      <c r="H83" s="294"/>
      <c r="I83" s="294"/>
      <c r="J83" s="294"/>
      <c r="K83" s="118"/>
    </row>
    <row r="84" ht="12.75" customHeight="1">
      <c r="A84" s="118"/>
      <c r="B84" s="118"/>
      <c r="C84" s="233"/>
      <c r="D84" s="233"/>
      <c r="E84" s="233"/>
      <c r="F84" s="233"/>
      <c r="G84" s="294"/>
      <c r="H84" s="294"/>
      <c r="I84" s="294"/>
      <c r="J84" s="294"/>
      <c r="K84" s="118"/>
    </row>
    <row r="85" ht="12.75" customHeight="1">
      <c r="A85" s="118"/>
      <c r="B85" s="118"/>
      <c r="C85" s="233"/>
      <c r="D85" s="233"/>
      <c r="E85" s="233"/>
      <c r="F85" s="233"/>
      <c r="G85" s="294"/>
      <c r="H85" s="294"/>
      <c r="I85" s="294"/>
      <c r="J85" s="294"/>
      <c r="K85" s="118"/>
    </row>
    <row r="86" ht="12.75" customHeight="1">
      <c r="A86" s="118"/>
      <c r="B86" s="118"/>
      <c r="C86" s="233"/>
      <c r="D86" s="233"/>
      <c r="E86" s="233"/>
      <c r="F86" s="233"/>
      <c r="G86" s="294"/>
      <c r="H86" s="294"/>
      <c r="I86" s="294"/>
      <c r="J86" s="294"/>
      <c r="K86" s="118"/>
    </row>
    <row r="87" ht="12.75" customHeight="1">
      <c r="A87" s="118"/>
      <c r="B87" s="118"/>
      <c r="C87" s="233"/>
      <c r="D87" s="233"/>
      <c r="E87" s="233"/>
      <c r="F87" s="233"/>
      <c r="G87" s="294"/>
      <c r="H87" s="294"/>
      <c r="I87" s="294"/>
      <c r="J87" s="294"/>
      <c r="K87" s="118"/>
    </row>
    <row r="88" ht="12.75" customHeight="1">
      <c r="A88" s="118"/>
      <c r="B88" s="118"/>
      <c r="C88" s="233"/>
      <c r="D88" s="233"/>
      <c r="E88" s="233"/>
      <c r="F88" s="233"/>
      <c r="G88" s="294"/>
      <c r="H88" s="294"/>
      <c r="I88" s="294"/>
      <c r="J88" s="294"/>
      <c r="K88" s="118"/>
    </row>
    <row r="89" ht="12.75" customHeight="1">
      <c r="A89" s="118"/>
      <c r="B89" s="118"/>
      <c r="C89" s="233"/>
      <c r="D89" s="233"/>
      <c r="E89" s="233"/>
      <c r="F89" s="233"/>
      <c r="G89" s="294"/>
      <c r="H89" s="294"/>
      <c r="I89" s="294"/>
      <c r="J89" s="294"/>
      <c r="K89" s="118"/>
    </row>
    <row r="90" ht="12.75" customHeight="1">
      <c r="A90" s="118"/>
      <c r="B90" s="118"/>
      <c r="C90" s="233"/>
      <c r="D90" s="233"/>
      <c r="E90" s="233"/>
      <c r="F90" s="233"/>
      <c r="G90" s="294"/>
      <c r="H90" s="294"/>
      <c r="I90" s="294"/>
      <c r="J90" s="294"/>
      <c r="K90" s="118"/>
    </row>
    <row r="91" ht="12.75" customHeight="1">
      <c r="A91" s="118"/>
      <c r="B91" s="118"/>
      <c r="C91" s="233"/>
      <c r="D91" s="233"/>
      <c r="E91" s="233"/>
      <c r="F91" s="233"/>
      <c r="G91" s="294"/>
      <c r="H91" s="294"/>
      <c r="I91" s="294"/>
      <c r="J91" s="294"/>
      <c r="K91" s="118"/>
    </row>
    <row r="92" ht="12.75" customHeight="1">
      <c r="A92" s="118"/>
      <c r="B92" s="118"/>
      <c r="C92" s="233"/>
      <c r="D92" s="233"/>
      <c r="E92" s="233"/>
      <c r="F92" s="233"/>
      <c r="G92" s="294"/>
      <c r="H92" s="294"/>
      <c r="I92" s="294"/>
      <c r="J92" s="294"/>
      <c r="K92" s="118"/>
    </row>
    <row r="93" ht="12.75" customHeight="1">
      <c r="A93" s="118"/>
      <c r="B93" s="118"/>
      <c r="C93" s="233"/>
      <c r="D93" s="233"/>
      <c r="E93" s="233"/>
      <c r="F93" s="233"/>
      <c r="G93" s="294"/>
      <c r="H93" s="294"/>
      <c r="I93" s="294"/>
      <c r="J93" s="294"/>
      <c r="K93" s="118"/>
    </row>
    <row r="94" ht="12.75" customHeight="1">
      <c r="A94" s="118"/>
      <c r="B94" s="118"/>
      <c r="C94" s="233"/>
      <c r="D94" s="233"/>
      <c r="E94" s="233"/>
      <c r="F94" s="233"/>
      <c r="G94" s="294"/>
      <c r="H94" s="294"/>
      <c r="I94" s="294"/>
      <c r="J94" s="294"/>
      <c r="K94" s="118"/>
    </row>
    <row r="95" ht="12.75" customHeight="1">
      <c r="A95" s="118"/>
      <c r="B95" s="118"/>
      <c r="C95" s="233"/>
      <c r="D95" s="233"/>
      <c r="E95" s="233"/>
      <c r="F95" s="233"/>
      <c r="G95" s="294"/>
      <c r="H95" s="294"/>
      <c r="I95" s="294"/>
      <c r="J95" s="294"/>
      <c r="K95" s="118"/>
    </row>
    <row r="96" ht="12.75" customHeight="1">
      <c r="A96" s="118"/>
      <c r="B96" s="118"/>
      <c r="C96" s="233"/>
      <c r="D96" s="233"/>
      <c r="E96" s="233"/>
      <c r="F96" s="233"/>
      <c r="G96" s="294"/>
      <c r="H96" s="294"/>
      <c r="I96" s="294"/>
      <c r="J96" s="294"/>
      <c r="K96" s="118"/>
    </row>
    <row r="97" ht="12.75" customHeight="1">
      <c r="A97" s="118"/>
      <c r="B97" s="118"/>
      <c r="C97" s="233"/>
      <c r="D97" s="233"/>
      <c r="E97" s="233"/>
      <c r="F97" s="233"/>
      <c r="G97" s="294"/>
      <c r="H97" s="294"/>
      <c r="I97" s="294"/>
      <c r="J97" s="294"/>
      <c r="K97" s="118"/>
    </row>
    <row r="98" ht="12.75" customHeight="1">
      <c r="A98" s="118"/>
      <c r="B98" s="118"/>
      <c r="C98" s="233"/>
      <c r="D98" s="233"/>
      <c r="E98" s="233"/>
      <c r="F98" s="233"/>
      <c r="G98" s="294"/>
      <c r="H98" s="294"/>
      <c r="I98" s="294"/>
      <c r="J98" s="294"/>
      <c r="K98" s="118"/>
    </row>
    <row r="99" ht="12.75" customHeight="1">
      <c r="A99" s="118"/>
      <c r="B99" s="118"/>
      <c r="C99" s="233"/>
      <c r="D99" s="233"/>
      <c r="E99" s="233"/>
      <c r="F99" s="233"/>
      <c r="G99" s="294"/>
      <c r="H99" s="294"/>
      <c r="I99" s="294"/>
      <c r="J99" s="294"/>
      <c r="K99" s="118"/>
    </row>
    <row r="100" ht="12.75" customHeight="1">
      <c r="A100" s="118"/>
      <c r="B100" s="118"/>
      <c r="C100" s="233"/>
      <c r="D100" s="233"/>
      <c r="E100" s="233"/>
      <c r="F100" s="233"/>
      <c r="G100" s="294"/>
      <c r="H100" s="294"/>
      <c r="I100" s="294"/>
      <c r="J100" s="294"/>
      <c r="K100" s="118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H100 H6:J58">
    <cfRule type="cellIs" dxfId="3" priority="1" operator="greaterThan">
      <formula>100</formula>
    </cfRule>
  </conditionalFormatting>
  <conditionalFormatting sqref="G1:H100 H6:J58">
    <cfRule type="cellIs" dxfId="3" priority="2" operator="greaterThan">
      <formula>100</formula>
    </cfRule>
  </conditionalFormatting>
  <conditionalFormatting sqref="G1:J100">
    <cfRule type="cellIs" dxfId="3" priority="3" operator="greaterThan">
      <formula>100</formula>
    </cfRule>
  </conditionalFormatting>
  <conditionalFormatting sqref="G1:H100">
    <cfRule type="cellIs" dxfId="3" priority="4" operator="greaterThan">
      <formula>100</formula>
    </cfRule>
  </conditionalFormatting>
  <printOptions/>
  <pageMargins bottom="0.25" footer="0.0" header="0.0" left="1.2" right="0.7" top="0.2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36.29"/>
    <col customWidth="1" min="3" max="3" width="10.57"/>
    <col customWidth="1" min="4" max="4" width="10.29"/>
    <col customWidth="1" min="5" max="5" width="10.43"/>
    <col customWidth="1" min="6" max="6" width="10.71"/>
    <col customWidth="1" min="7" max="7" width="10.0"/>
    <col customWidth="1" min="8" max="8" width="10.14"/>
  </cols>
  <sheetData>
    <row r="1" ht="18.75" customHeight="1">
      <c r="A1" s="202" t="s">
        <v>352</v>
      </c>
      <c r="B1" s="2"/>
      <c r="C1" s="2"/>
      <c r="D1" s="2"/>
      <c r="E1" s="2"/>
      <c r="F1" s="2"/>
      <c r="G1" s="2"/>
      <c r="H1" s="3"/>
      <c r="I1" s="111"/>
      <c r="J1" s="111"/>
      <c r="K1" s="111"/>
    </row>
    <row r="2" ht="12.75" customHeight="1">
      <c r="A2" s="217"/>
      <c r="B2" s="217"/>
      <c r="C2" s="217"/>
      <c r="D2" s="217"/>
      <c r="E2" s="217"/>
      <c r="F2" s="217"/>
      <c r="G2" s="217"/>
      <c r="H2" s="217"/>
      <c r="I2" s="111"/>
      <c r="J2" s="111"/>
      <c r="K2" s="111"/>
    </row>
    <row r="3" ht="12.75" customHeight="1">
      <c r="A3" s="253"/>
      <c r="B3" s="288" t="s">
        <v>65</v>
      </c>
      <c r="C3" s="79"/>
      <c r="D3" s="29"/>
      <c r="E3" s="299"/>
      <c r="F3" s="299"/>
      <c r="G3" s="7"/>
      <c r="H3" s="300" t="s">
        <v>353</v>
      </c>
      <c r="I3" s="111"/>
      <c r="J3" s="111"/>
      <c r="K3" s="111"/>
    </row>
    <row r="4" ht="54.75" customHeight="1">
      <c r="A4" s="109" t="s">
        <v>78</v>
      </c>
      <c r="B4" s="258" t="s">
        <v>4</v>
      </c>
      <c r="C4" s="289" t="s">
        <v>354</v>
      </c>
      <c r="D4" s="290"/>
      <c r="E4" s="289" t="s">
        <v>355</v>
      </c>
      <c r="F4" s="290"/>
      <c r="G4" s="34" t="s">
        <v>356</v>
      </c>
      <c r="H4" s="33"/>
      <c r="I4" s="111"/>
      <c r="J4" s="111"/>
      <c r="K4" s="111"/>
    </row>
    <row r="5" ht="12.75" customHeight="1">
      <c r="A5" s="35"/>
      <c r="B5" s="260"/>
      <c r="C5" s="63" t="s">
        <v>158</v>
      </c>
      <c r="D5" s="63" t="s">
        <v>159</v>
      </c>
      <c r="E5" s="63" t="s">
        <v>158</v>
      </c>
      <c r="F5" s="63" t="s">
        <v>159</v>
      </c>
      <c r="G5" s="63" t="s">
        <v>158</v>
      </c>
      <c r="H5" s="63" t="s">
        <v>159</v>
      </c>
      <c r="I5" s="111"/>
      <c r="J5" s="111"/>
      <c r="K5" s="111"/>
    </row>
    <row r="6" ht="12.75" customHeight="1">
      <c r="A6" s="110">
        <v>1.0</v>
      </c>
      <c r="B6" s="65" t="s">
        <v>10</v>
      </c>
      <c r="C6" s="65">
        <v>62691.0</v>
      </c>
      <c r="D6" s="65">
        <v>178921.18</v>
      </c>
      <c r="E6" s="65">
        <v>29265.0</v>
      </c>
      <c r="F6" s="65">
        <v>7323.83</v>
      </c>
      <c r="G6" s="65">
        <v>15260.0</v>
      </c>
      <c r="H6" s="65">
        <v>45061.58</v>
      </c>
      <c r="I6" s="111"/>
      <c r="J6" s="111"/>
      <c r="K6" s="111"/>
    </row>
    <row r="7" ht="12.75" customHeight="1">
      <c r="A7" s="110">
        <v>2.0</v>
      </c>
      <c r="B7" s="65" t="s">
        <v>11</v>
      </c>
      <c r="C7" s="65">
        <v>160436.0</v>
      </c>
      <c r="D7" s="65">
        <v>300879.93</v>
      </c>
      <c r="E7" s="65">
        <v>46091.0</v>
      </c>
      <c r="F7" s="65">
        <v>14253.49</v>
      </c>
      <c r="G7" s="65">
        <v>86719.0</v>
      </c>
      <c r="H7" s="65">
        <v>134926.86</v>
      </c>
      <c r="I7" s="111"/>
      <c r="J7" s="111"/>
      <c r="K7" s="111"/>
    </row>
    <row r="8" ht="12.75" customHeight="1">
      <c r="A8" s="110">
        <v>3.0</v>
      </c>
      <c r="B8" s="65" t="s">
        <v>12</v>
      </c>
      <c r="C8" s="65">
        <v>38622.0</v>
      </c>
      <c r="D8" s="65">
        <v>56106.0</v>
      </c>
      <c r="E8" s="65">
        <v>23465.0</v>
      </c>
      <c r="F8" s="65">
        <v>3435.0</v>
      </c>
      <c r="G8" s="65">
        <v>13286.0</v>
      </c>
      <c r="H8" s="65">
        <v>26743.0</v>
      </c>
      <c r="I8" s="111"/>
      <c r="J8" s="111"/>
      <c r="K8" s="111"/>
    </row>
    <row r="9" ht="12.75" customHeight="1">
      <c r="A9" s="110">
        <v>4.0</v>
      </c>
      <c r="B9" s="65" t="s">
        <v>13</v>
      </c>
      <c r="C9" s="65">
        <v>52059.0</v>
      </c>
      <c r="D9" s="65">
        <v>167904.26</v>
      </c>
      <c r="E9" s="65">
        <v>18240.0</v>
      </c>
      <c r="F9" s="65">
        <v>7687.43</v>
      </c>
      <c r="G9" s="65">
        <v>28857.0</v>
      </c>
      <c r="H9" s="65">
        <v>78253.63</v>
      </c>
      <c r="I9" s="111"/>
      <c r="J9" s="111"/>
      <c r="K9" s="111"/>
    </row>
    <row r="10" ht="12.75" customHeight="1">
      <c r="A10" s="110">
        <v>5.0</v>
      </c>
      <c r="B10" s="65" t="s">
        <v>14</v>
      </c>
      <c r="C10" s="65">
        <v>111484.0</v>
      </c>
      <c r="D10" s="65">
        <v>257294.0</v>
      </c>
      <c r="E10" s="65">
        <v>0.0</v>
      </c>
      <c r="F10" s="65">
        <v>0.0</v>
      </c>
      <c r="G10" s="65">
        <v>53035.0</v>
      </c>
      <c r="H10" s="65">
        <v>105933.0</v>
      </c>
      <c r="I10" s="111"/>
      <c r="J10" s="111"/>
      <c r="K10" s="111"/>
    </row>
    <row r="11" ht="12.75" customHeight="1">
      <c r="A11" s="110">
        <v>6.0</v>
      </c>
      <c r="B11" s="65" t="s">
        <v>15</v>
      </c>
      <c r="C11" s="65">
        <v>34359.0</v>
      </c>
      <c r="D11" s="65">
        <v>80289.0</v>
      </c>
      <c r="E11" s="65">
        <v>4500.0</v>
      </c>
      <c r="F11" s="65">
        <v>11450.0</v>
      </c>
      <c r="G11" s="65">
        <v>11034.0</v>
      </c>
      <c r="H11" s="65">
        <v>22847.0</v>
      </c>
      <c r="I11" s="111"/>
      <c r="J11" s="111"/>
      <c r="K11" s="111"/>
    </row>
    <row r="12" ht="12.75" customHeight="1">
      <c r="A12" s="110">
        <v>7.0</v>
      </c>
      <c r="B12" s="65" t="s">
        <v>16</v>
      </c>
      <c r="C12" s="65">
        <v>6315.0</v>
      </c>
      <c r="D12" s="65">
        <v>21169.74</v>
      </c>
      <c r="E12" s="65">
        <v>2137.0</v>
      </c>
      <c r="F12" s="65">
        <v>1914.0</v>
      </c>
      <c r="G12" s="65">
        <v>2101.0</v>
      </c>
      <c r="H12" s="65">
        <v>6815.12</v>
      </c>
      <c r="I12" s="111"/>
      <c r="J12" s="111"/>
      <c r="K12" s="111"/>
    </row>
    <row r="13" ht="12.75" customHeight="1">
      <c r="A13" s="110">
        <v>8.0</v>
      </c>
      <c r="B13" s="65" t="s">
        <v>17</v>
      </c>
      <c r="C13" s="65">
        <v>3606.0</v>
      </c>
      <c r="D13" s="65">
        <v>10258.0</v>
      </c>
      <c r="E13" s="65">
        <v>12637.0</v>
      </c>
      <c r="F13" s="65">
        <v>55631.0</v>
      </c>
      <c r="G13" s="65">
        <v>676.0</v>
      </c>
      <c r="H13" s="65">
        <v>2486.0</v>
      </c>
      <c r="I13" s="111"/>
      <c r="J13" s="111"/>
      <c r="K13" s="111"/>
    </row>
    <row r="14" ht="12.75" customHeight="1">
      <c r="A14" s="110">
        <v>9.0</v>
      </c>
      <c r="B14" s="65" t="s">
        <v>18</v>
      </c>
      <c r="C14" s="65">
        <v>79222.0</v>
      </c>
      <c r="D14" s="65">
        <v>245150.3</v>
      </c>
      <c r="E14" s="65">
        <v>37981.0</v>
      </c>
      <c r="F14" s="65">
        <v>17179.62</v>
      </c>
      <c r="G14" s="65">
        <v>17374.0</v>
      </c>
      <c r="H14" s="65">
        <v>67099.96</v>
      </c>
      <c r="I14" s="111"/>
      <c r="J14" s="111"/>
      <c r="K14" s="111"/>
    </row>
    <row r="15" ht="12.75" customHeight="1">
      <c r="A15" s="110">
        <v>10.0</v>
      </c>
      <c r="B15" s="65" t="s">
        <v>19</v>
      </c>
      <c r="C15" s="65">
        <v>293810.0</v>
      </c>
      <c r="D15" s="65">
        <v>1021328.0</v>
      </c>
      <c r="E15" s="65">
        <v>27644.0</v>
      </c>
      <c r="F15" s="65">
        <v>16201.0</v>
      </c>
      <c r="G15" s="65">
        <v>102376.0</v>
      </c>
      <c r="H15" s="65">
        <v>383923.0</v>
      </c>
      <c r="I15" s="111"/>
      <c r="J15" s="111"/>
      <c r="K15" s="111"/>
    </row>
    <row r="16" ht="12.75" customHeight="1">
      <c r="A16" s="110">
        <v>11.0</v>
      </c>
      <c r="B16" s="65" t="s">
        <v>20</v>
      </c>
      <c r="C16" s="65">
        <v>20072.0</v>
      </c>
      <c r="D16" s="65">
        <v>52493.0</v>
      </c>
      <c r="E16" s="65">
        <v>6328.0</v>
      </c>
      <c r="F16" s="65">
        <v>2124.0</v>
      </c>
      <c r="G16" s="65">
        <v>4402.0</v>
      </c>
      <c r="H16" s="65">
        <v>13556.0</v>
      </c>
      <c r="I16" s="111"/>
      <c r="J16" s="111"/>
      <c r="K16" s="111"/>
    </row>
    <row r="17" ht="12.75" customHeight="1">
      <c r="A17" s="110">
        <v>12.0</v>
      </c>
      <c r="B17" s="65" t="s">
        <v>21</v>
      </c>
      <c r="C17" s="65">
        <v>68036.0</v>
      </c>
      <c r="D17" s="65">
        <v>176087.0</v>
      </c>
      <c r="E17" s="65">
        <v>25752.0</v>
      </c>
      <c r="F17" s="65">
        <v>7820.0</v>
      </c>
      <c r="G17" s="65">
        <v>22758.0</v>
      </c>
      <c r="H17" s="65">
        <v>62314.0</v>
      </c>
      <c r="I17" s="111"/>
      <c r="J17" s="111"/>
      <c r="K17" s="111"/>
    </row>
    <row r="18" ht="12.75" customHeight="1">
      <c r="A18" s="100"/>
      <c r="B18" s="103" t="s">
        <v>22</v>
      </c>
      <c r="C18" s="103" t="str">
        <f t="shared" ref="C18:H18" si="1">SUM(C6:C17)</f>
        <v>930712</v>
      </c>
      <c r="D18" s="103" t="str">
        <f t="shared" si="1"/>
        <v>2567880</v>
      </c>
      <c r="E18" s="103" t="str">
        <f t="shared" si="1"/>
        <v>234040</v>
      </c>
      <c r="F18" s="103" t="str">
        <f t="shared" si="1"/>
        <v>145019</v>
      </c>
      <c r="G18" s="103" t="str">
        <f t="shared" si="1"/>
        <v>357878</v>
      </c>
      <c r="H18" s="103" t="str">
        <f t="shared" si="1"/>
        <v>949959</v>
      </c>
      <c r="I18" s="111"/>
      <c r="J18" s="111"/>
      <c r="K18" s="111"/>
    </row>
    <row r="19" ht="12.75" customHeight="1">
      <c r="A19" s="110">
        <v>13.0</v>
      </c>
      <c r="B19" s="65" t="s">
        <v>23</v>
      </c>
      <c r="C19" s="65">
        <v>150009.0</v>
      </c>
      <c r="D19" s="65">
        <v>123996.96</v>
      </c>
      <c r="E19" s="65">
        <v>58037.0</v>
      </c>
      <c r="F19" s="65">
        <v>11741.56</v>
      </c>
      <c r="G19" s="65">
        <v>5887.0</v>
      </c>
      <c r="H19" s="65">
        <v>25076.7</v>
      </c>
      <c r="I19" s="111"/>
      <c r="J19" s="111"/>
      <c r="K19" s="111"/>
    </row>
    <row r="20" ht="12.75" customHeight="1">
      <c r="A20" s="110">
        <v>14.0</v>
      </c>
      <c r="B20" s="65" t="s">
        <v>24</v>
      </c>
      <c r="C20" s="65">
        <v>587389.0</v>
      </c>
      <c r="D20" s="65">
        <v>305177.61</v>
      </c>
      <c r="E20" s="65">
        <v>0.0</v>
      </c>
      <c r="F20" s="65">
        <v>0.0</v>
      </c>
      <c r="G20" s="65">
        <v>351969.0</v>
      </c>
      <c r="H20" s="65">
        <v>205684.13</v>
      </c>
      <c r="I20" s="111"/>
      <c r="J20" s="111"/>
      <c r="K20" s="111"/>
    </row>
    <row r="21" ht="12.7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65">
        <v>0.0</v>
      </c>
      <c r="H21" s="65">
        <v>0.0</v>
      </c>
      <c r="I21" s="111"/>
      <c r="J21" s="111"/>
      <c r="K21" s="111"/>
    </row>
    <row r="22" ht="12.75" customHeight="1">
      <c r="A22" s="110">
        <v>16.0</v>
      </c>
      <c r="B22" s="65" t="s">
        <v>26</v>
      </c>
      <c r="C22" s="65">
        <v>101.0</v>
      </c>
      <c r="D22" s="65">
        <v>723.0</v>
      </c>
      <c r="E22" s="65">
        <v>0.0</v>
      </c>
      <c r="F22" s="65">
        <v>0.0</v>
      </c>
      <c r="G22" s="65">
        <v>27.0</v>
      </c>
      <c r="H22" s="65">
        <v>94.0</v>
      </c>
      <c r="I22" s="111"/>
      <c r="J22" s="111"/>
      <c r="K22" s="111"/>
    </row>
    <row r="23" ht="12.75" customHeight="1">
      <c r="A23" s="110">
        <v>17.0</v>
      </c>
      <c r="B23" s="65" t="s">
        <v>27</v>
      </c>
      <c r="C23" s="65">
        <v>0.0</v>
      </c>
      <c r="D23" s="65">
        <v>0.0</v>
      </c>
      <c r="E23" s="65">
        <v>0.0</v>
      </c>
      <c r="F23" s="65">
        <v>0.0</v>
      </c>
      <c r="G23" s="65">
        <v>0.0</v>
      </c>
      <c r="H23" s="65">
        <v>0.0</v>
      </c>
      <c r="I23" s="111"/>
      <c r="J23" s="111"/>
      <c r="K23" s="111"/>
    </row>
    <row r="24" ht="12.7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65">
        <v>0.0</v>
      </c>
      <c r="H24" s="65">
        <v>0.0</v>
      </c>
      <c r="I24" s="111"/>
      <c r="J24" s="111"/>
      <c r="K24" s="111"/>
    </row>
    <row r="25" ht="12.75" customHeight="1">
      <c r="A25" s="110">
        <v>19.0</v>
      </c>
      <c r="B25" s="65" t="s">
        <v>29</v>
      </c>
      <c r="C25" s="65">
        <v>2176.0</v>
      </c>
      <c r="D25" s="65">
        <v>4942.52</v>
      </c>
      <c r="E25" s="65">
        <v>0.0</v>
      </c>
      <c r="F25" s="65">
        <v>0.0</v>
      </c>
      <c r="G25" s="65">
        <v>2172.0</v>
      </c>
      <c r="H25" s="65">
        <v>4116.07</v>
      </c>
      <c r="I25" s="111"/>
      <c r="J25" s="111"/>
      <c r="K25" s="111"/>
    </row>
    <row r="26" ht="12.75" customHeight="1">
      <c r="A26" s="110">
        <v>20.0</v>
      </c>
      <c r="B26" s="65" t="s">
        <v>30</v>
      </c>
      <c r="C26" s="65">
        <v>415279.0</v>
      </c>
      <c r="D26" s="65">
        <v>151569.73</v>
      </c>
      <c r="E26" s="65">
        <v>220468.0</v>
      </c>
      <c r="F26" s="65">
        <v>40500.04</v>
      </c>
      <c r="G26" s="65">
        <v>164603.0</v>
      </c>
      <c r="H26" s="65">
        <v>87109.8</v>
      </c>
      <c r="I26" s="111"/>
      <c r="J26" s="111"/>
      <c r="K26" s="111"/>
    </row>
    <row r="27" ht="12.75" customHeight="1">
      <c r="A27" s="110">
        <v>21.0</v>
      </c>
      <c r="B27" s="65" t="s">
        <v>31</v>
      </c>
      <c r="C27" s="65">
        <v>96763.0</v>
      </c>
      <c r="D27" s="65">
        <v>674022.0</v>
      </c>
      <c r="E27" s="65">
        <v>1325.0</v>
      </c>
      <c r="F27" s="65">
        <v>576.0</v>
      </c>
      <c r="G27" s="65">
        <v>62594.0</v>
      </c>
      <c r="H27" s="65">
        <v>253107.0</v>
      </c>
      <c r="I27" s="111"/>
      <c r="J27" s="111"/>
      <c r="K27" s="111"/>
    </row>
    <row r="28" ht="12.75" customHeight="1">
      <c r="A28" s="110">
        <v>22.0</v>
      </c>
      <c r="B28" s="65" t="s">
        <v>32</v>
      </c>
      <c r="C28" s="65">
        <v>24818.0</v>
      </c>
      <c r="D28" s="65">
        <v>50625.66</v>
      </c>
      <c r="E28" s="65">
        <v>1437.0</v>
      </c>
      <c r="F28" s="65">
        <v>268.77</v>
      </c>
      <c r="G28" s="65">
        <v>9303.0</v>
      </c>
      <c r="H28" s="65">
        <v>20366.0</v>
      </c>
      <c r="I28" s="111"/>
      <c r="J28" s="111"/>
      <c r="K28" s="111"/>
    </row>
    <row r="29" ht="12.75" customHeight="1">
      <c r="A29" s="110">
        <v>23.0</v>
      </c>
      <c r="B29" s="65" t="s">
        <v>33</v>
      </c>
      <c r="C29" s="65">
        <v>0.0</v>
      </c>
      <c r="D29" s="65">
        <v>0.0</v>
      </c>
      <c r="E29" s="65">
        <v>0.0</v>
      </c>
      <c r="F29" s="65">
        <v>0.0</v>
      </c>
      <c r="G29" s="65">
        <v>0.0</v>
      </c>
      <c r="H29" s="65">
        <v>0.0</v>
      </c>
      <c r="I29" s="111"/>
      <c r="J29" s="111"/>
      <c r="K29" s="111"/>
    </row>
    <row r="30" ht="12.75" customHeight="1">
      <c r="A30" s="110">
        <v>24.0</v>
      </c>
      <c r="B30" s="65" t="s">
        <v>34</v>
      </c>
      <c r="C30" s="65">
        <v>11137.0</v>
      </c>
      <c r="D30" s="65">
        <v>21027.0</v>
      </c>
      <c r="E30" s="65">
        <v>0.0</v>
      </c>
      <c r="F30" s="65">
        <v>0.0</v>
      </c>
      <c r="G30" s="65">
        <v>0.0</v>
      </c>
      <c r="H30" s="65">
        <v>0.0</v>
      </c>
      <c r="I30" s="111"/>
      <c r="J30" s="111"/>
      <c r="K30" s="111"/>
    </row>
    <row r="31" ht="12.75" customHeight="1">
      <c r="A31" s="110">
        <v>25.0</v>
      </c>
      <c r="B31" s="65" t="s">
        <v>35</v>
      </c>
      <c r="C31" s="65">
        <v>172.0</v>
      </c>
      <c r="D31" s="65">
        <v>725.4</v>
      </c>
      <c r="E31" s="65">
        <v>146.0</v>
      </c>
      <c r="F31" s="65">
        <v>630.52</v>
      </c>
      <c r="G31" s="65">
        <v>26.0</v>
      </c>
      <c r="H31" s="65">
        <v>94.88</v>
      </c>
      <c r="I31" s="111"/>
      <c r="J31" s="111"/>
      <c r="K31" s="111"/>
    </row>
    <row r="32" ht="12.75" customHeight="1">
      <c r="A32" s="110">
        <v>26.0</v>
      </c>
      <c r="B32" s="65" t="s">
        <v>36</v>
      </c>
      <c r="C32" s="65">
        <v>325.0</v>
      </c>
      <c r="D32" s="65">
        <v>2478.57</v>
      </c>
      <c r="E32" s="65">
        <v>0.0</v>
      </c>
      <c r="F32" s="65">
        <v>0.0</v>
      </c>
      <c r="G32" s="65">
        <v>75.0</v>
      </c>
      <c r="H32" s="65">
        <v>394.33</v>
      </c>
      <c r="I32" s="111"/>
      <c r="J32" s="111"/>
      <c r="K32" s="111"/>
    </row>
    <row r="33" ht="12.75" customHeight="1">
      <c r="A33" s="110">
        <v>27.0</v>
      </c>
      <c r="B33" s="65" t="s">
        <v>37</v>
      </c>
      <c r="C33" s="65">
        <v>0.0</v>
      </c>
      <c r="D33" s="65">
        <v>0.0</v>
      </c>
      <c r="E33" s="65">
        <v>0.0</v>
      </c>
      <c r="F33" s="65">
        <v>0.0</v>
      </c>
      <c r="G33" s="65">
        <v>0.0</v>
      </c>
      <c r="H33" s="65">
        <v>0.0</v>
      </c>
      <c r="I33" s="111"/>
      <c r="J33" s="111"/>
      <c r="K33" s="111"/>
    </row>
    <row r="34" ht="12.75" customHeight="1">
      <c r="A34" s="110">
        <v>28.0</v>
      </c>
      <c r="B34" s="65" t="s">
        <v>38</v>
      </c>
      <c r="C34" s="65">
        <v>0.0</v>
      </c>
      <c r="D34" s="65">
        <v>0.0</v>
      </c>
      <c r="E34" s="65">
        <v>0.0</v>
      </c>
      <c r="F34" s="65">
        <v>0.0</v>
      </c>
      <c r="G34" s="65">
        <v>0.0</v>
      </c>
      <c r="H34" s="65">
        <v>0.0</v>
      </c>
      <c r="I34" s="111"/>
      <c r="J34" s="111"/>
      <c r="K34" s="111"/>
    </row>
    <row r="35" ht="12.7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65">
        <v>0.0</v>
      </c>
      <c r="H35" s="65">
        <v>0.0</v>
      </c>
      <c r="I35" s="111"/>
      <c r="J35" s="111"/>
      <c r="K35" s="111"/>
    </row>
    <row r="36" ht="12.75" customHeight="1">
      <c r="A36" s="110">
        <v>30.0</v>
      </c>
      <c r="B36" s="65" t="s">
        <v>40</v>
      </c>
      <c r="C36" s="65">
        <v>111840.0</v>
      </c>
      <c r="D36" s="65">
        <v>25234.88</v>
      </c>
      <c r="E36" s="65">
        <v>19110.0</v>
      </c>
      <c r="F36" s="65">
        <v>8213.16</v>
      </c>
      <c r="G36" s="65">
        <v>34734.0</v>
      </c>
      <c r="H36" s="65">
        <v>15747.57</v>
      </c>
      <c r="I36" s="111"/>
      <c r="J36" s="111"/>
      <c r="K36" s="111"/>
    </row>
    <row r="37" ht="12.75" customHeight="1">
      <c r="A37" s="110">
        <v>31.0</v>
      </c>
      <c r="B37" s="65" t="s">
        <v>73</v>
      </c>
      <c r="C37" s="65">
        <v>0.0</v>
      </c>
      <c r="D37" s="65">
        <v>0.0</v>
      </c>
      <c r="E37" s="65">
        <v>0.0</v>
      </c>
      <c r="F37" s="65">
        <v>0.0</v>
      </c>
      <c r="G37" s="65">
        <v>0.0</v>
      </c>
      <c r="H37" s="65">
        <v>0.0</v>
      </c>
      <c r="I37" s="111"/>
      <c r="J37" s="111"/>
      <c r="K37" s="111"/>
    </row>
    <row r="38" ht="12.7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111"/>
      <c r="J38" s="111"/>
      <c r="K38" s="111"/>
    </row>
    <row r="39" ht="12.75" customHeight="1">
      <c r="A39" s="110">
        <v>33.0</v>
      </c>
      <c r="B39" s="65" t="s">
        <v>42</v>
      </c>
      <c r="C39" s="65">
        <v>79.0</v>
      </c>
      <c r="D39" s="65">
        <v>325.08</v>
      </c>
      <c r="E39" s="65">
        <v>0.0</v>
      </c>
      <c r="F39" s="65">
        <v>0.0</v>
      </c>
      <c r="G39" s="65">
        <v>48.0</v>
      </c>
      <c r="H39" s="65">
        <v>60.42</v>
      </c>
      <c r="I39" s="111"/>
      <c r="J39" s="111"/>
      <c r="K39" s="111"/>
    </row>
    <row r="40" ht="12.75" customHeight="1">
      <c r="A40" s="110">
        <v>34.0</v>
      </c>
      <c r="B40" s="65" t="s">
        <v>43</v>
      </c>
      <c r="C40" s="65">
        <v>97237.0</v>
      </c>
      <c r="D40" s="65">
        <v>20282.0</v>
      </c>
      <c r="E40" s="65">
        <v>0.0</v>
      </c>
      <c r="F40" s="65">
        <v>0.0</v>
      </c>
      <c r="G40" s="65">
        <v>0.0</v>
      </c>
      <c r="H40" s="65">
        <v>0.0</v>
      </c>
      <c r="I40" s="111"/>
      <c r="J40" s="111"/>
      <c r="K40" s="111"/>
    </row>
    <row r="41" ht="12.75" customHeight="1">
      <c r="A41" s="100"/>
      <c r="B41" s="103" t="s">
        <v>183</v>
      </c>
      <c r="C41" s="103" t="str">
        <f t="shared" ref="C41:H41" si="2">SUM(C19:C40)</f>
        <v>1497325</v>
      </c>
      <c r="D41" s="103" t="str">
        <f t="shared" si="2"/>
        <v>1381130</v>
      </c>
      <c r="E41" s="103" t="str">
        <f t="shared" si="2"/>
        <v>300523</v>
      </c>
      <c r="F41" s="103" t="str">
        <f t="shared" si="2"/>
        <v>61930</v>
      </c>
      <c r="G41" s="103" t="str">
        <f t="shared" si="2"/>
        <v>631438</v>
      </c>
      <c r="H41" s="103" t="str">
        <f t="shared" si="2"/>
        <v>611851</v>
      </c>
      <c r="I41" s="111"/>
      <c r="J41" s="111"/>
      <c r="K41" s="111"/>
    </row>
    <row r="42" ht="12.75" customHeight="1">
      <c r="A42" s="100"/>
      <c r="B42" s="103" t="s">
        <v>45</v>
      </c>
      <c r="C42" s="125" t="str">
        <f t="shared" ref="C42:H42" si="3">C41+C18</f>
        <v>2428037</v>
      </c>
      <c r="D42" s="125" t="str">
        <f t="shared" si="3"/>
        <v>3949011</v>
      </c>
      <c r="E42" s="125" t="str">
        <f t="shared" si="3"/>
        <v>534563</v>
      </c>
      <c r="F42" s="125" t="str">
        <f t="shared" si="3"/>
        <v>206949</v>
      </c>
      <c r="G42" s="125" t="str">
        <f t="shared" si="3"/>
        <v>989316</v>
      </c>
      <c r="H42" s="125" t="str">
        <f t="shared" si="3"/>
        <v>1561810</v>
      </c>
      <c r="I42" s="111"/>
      <c r="J42" s="111"/>
      <c r="K42" s="111"/>
    </row>
    <row r="43" ht="12.75" customHeight="1">
      <c r="A43" s="110">
        <v>35.0</v>
      </c>
      <c r="B43" s="65" t="s">
        <v>46</v>
      </c>
      <c r="C43" s="65">
        <v>34010.0</v>
      </c>
      <c r="D43" s="65">
        <v>22833.0</v>
      </c>
      <c r="E43" s="65">
        <v>5931.0</v>
      </c>
      <c r="F43" s="65">
        <v>5083.0</v>
      </c>
      <c r="G43" s="65">
        <v>2918.0</v>
      </c>
      <c r="H43" s="65">
        <v>11443.0</v>
      </c>
      <c r="I43" s="111"/>
      <c r="J43" s="111"/>
      <c r="K43" s="111"/>
    </row>
    <row r="44" ht="12.75" customHeight="1">
      <c r="A44" s="110">
        <v>36.0</v>
      </c>
      <c r="B44" s="65" t="s">
        <v>47</v>
      </c>
      <c r="C44" s="65">
        <v>197656.0</v>
      </c>
      <c r="D44" s="65">
        <v>248240.06</v>
      </c>
      <c r="E44" s="65">
        <v>127573.0</v>
      </c>
      <c r="F44" s="65">
        <v>46641.5</v>
      </c>
      <c r="G44" s="65">
        <v>32201.0</v>
      </c>
      <c r="H44" s="65">
        <v>53112.48</v>
      </c>
      <c r="I44" s="111"/>
      <c r="J44" s="111"/>
      <c r="K44" s="111"/>
    </row>
    <row r="45" ht="12.75" customHeight="1">
      <c r="A45" s="100"/>
      <c r="B45" s="103" t="s">
        <v>48</v>
      </c>
      <c r="C45" s="103" t="str">
        <f t="shared" ref="C45:H45" si="4">C44+C43</f>
        <v>231666</v>
      </c>
      <c r="D45" s="103" t="str">
        <f t="shared" si="4"/>
        <v>271073</v>
      </c>
      <c r="E45" s="103" t="str">
        <f t="shared" si="4"/>
        <v>133504</v>
      </c>
      <c r="F45" s="103" t="str">
        <f t="shared" si="4"/>
        <v>51725</v>
      </c>
      <c r="G45" s="103" t="str">
        <f t="shared" si="4"/>
        <v>35119</v>
      </c>
      <c r="H45" s="103" t="str">
        <f t="shared" si="4"/>
        <v>64555</v>
      </c>
      <c r="I45" s="111"/>
      <c r="J45" s="111"/>
      <c r="K45" s="111"/>
    </row>
    <row r="46" ht="12.75" customHeight="1">
      <c r="A46" s="110">
        <v>37.0</v>
      </c>
      <c r="B46" s="65" t="s">
        <v>49</v>
      </c>
      <c r="C46" s="65">
        <v>194324.0</v>
      </c>
      <c r="D46" s="65">
        <v>53130.0</v>
      </c>
      <c r="E46" s="65">
        <v>43498.0</v>
      </c>
      <c r="F46" s="65">
        <v>19575.0</v>
      </c>
      <c r="G46" s="65">
        <v>123322.0</v>
      </c>
      <c r="H46" s="65">
        <v>49328.0</v>
      </c>
      <c r="I46" s="111"/>
      <c r="J46" s="111"/>
      <c r="K46" s="111"/>
    </row>
    <row r="47" ht="12.75" customHeight="1">
      <c r="A47" s="100"/>
      <c r="B47" s="103" t="s">
        <v>50</v>
      </c>
      <c r="C47" s="103" t="str">
        <f t="shared" ref="C47:H47" si="5">C46</f>
        <v>194324</v>
      </c>
      <c r="D47" s="103" t="str">
        <f t="shared" si="5"/>
        <v>53130</v>
      </c>
      <c r="E47" s="103" t="str">
        <f t="shared" si="5"/>
        <v>43498</v>
      </c>
      <c r="F47" s="103" t="str">
        <f t="shared" si="5"/>
        <v>19575</v>
      </c>
      <c r="G47" s="103" t="str">
        <f t="shared" si="5"/>
        <v>123322</v>
      </c>
      <c r="H47" s="103" t="str">
        <f t="shared" si="5"/>
        <v>49328</v>
      </c>
      <c r="I47" s="111"/>
      <c r="J47" s="111"/>
      <c r="K47" s="111"/>
    </row>
    <row r="48" ht="12.75" customHeight="1">
      <c r="A48" s="110">
        <v>38.0</v>
      </c>
      <c r="B48" s="65" t="s">
        <v>51</v>
      </c>
      <c r="C48" s="65">
        <v>6870.0</v>
      </c>
      <c r="D48" s="65">
        <v>25645.33</v>
      </c>
      <c r="E48" s="65">
        <v>42.0</v>
      </c>
      <c r="F48" s="65">
        <v>8.24</v>
      </c>
      <c r="G48" s="65">
        <v>2640.0</v>
      </c>
      <c r="H48" s="65">
        <v>12426.04</v>
      </c>
      <c r="I48" s="111"/>
      <c r="J48" s="111"/>
      <c r="K48" s="111"/>
    </row>
    <row r="49" ht="12.75" customHeight="1">
      <c r="A49" s="110">
        <v>39.0</v>
      </c>
      <c r="B49" s="65" t="s">
        <v>52</v>
      </c>
      <c r="C49" s="65">
        <v>67036.0</v>
      </c>
      <c r="D49" s="65">
        <v>23256.0</v>
      </c>
      <c r="E49" s="65">
        <v>19349.0</v>
      </c>
      <c r="F49" s="65">
        <v>7441.0</v>
      </c>
      <c r="G49" s="65">
        <v>34168.0</v>
      </c>
      <c r="H49" s="65">
        <v>16168.0</v>
      </c>
      <c r="I49" s="111"/>
      <c r="J49" s="111"/>
      <c r="K49" s="111"/>
    </row>
    <row r="50" ht="12.75" customHeight="1">
      <c r="A50" s="110">
        <v>40.0</v>
      </c>
      <c r="B50" s="65" t="s">
        <v>53</v>
      </c>
      <c r="C50" s="65">
        <v>382461.0</v>
      </c>
      <c r="D50" s="65">
        <v>99158.99</v>
      </c>
      <c r="E50" s="65">
        <v>382461.0</v>
      </c>
      <c r="F50" s="65">
        <v>99158.99</v>
      </c>
      <c r="G50" s="65">
        <v>125511.0</v>
      </c>
      <c r="H50" s="65">
        <v>52645.09</v>
      </c>
      <c r="I50" s="111"/>
      <c r="J50" s="111"/>
      <c r="K50" s="111"/>
    </row>
    <row r="51" ht="12.7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65">
        <v>0.0</v>
      </c>
      <c r="H51" s="65">
        <v>0.0</v>
      </c>
      <c r="I51" s="111"/>
      <c r="J51" s="111"/>
      <c r="K51" s="111"/>
    </row>
    <row r="52" ht="12.75" customHeight="1">
      <c r="A52" s="110">
        <v>42.0</v>
      </c>
      <c r="B52" s="65" t="s">
        <v>55</v>
      </c>
      <c r="C52" s="65">
        <v>236186.0</v>
      </c>
      <c r="D52" s="65">
        <v>77136.88</v>
      </c>
      <c r="E52" s="65">
        <v>102026.0</v>
      </c>
      <c r="F52" s="65">
        <v>37887.0</v>
      </c>
      <c r="G52" s="65">
        <v>99010.0</v>
      </c>
      <c r="H52" s="65">
        <v>48788.0</v>
      </c>
      <c r="I52" s="111"/>
      <c r="J52" s="111"/>
      <c r="K52" s="111"/>
    </row>
    <row r="53" ht="12.75" customHeight="1">
      <c r="A53" s="110">
        <v>43.0</v>
      </c>
      <c r="B53" s="65" t="s">
        <v>56</v>
      </c>
      <c r="C53" s="65">
        <v>98169.0</v>
      </c>
      <c r="D53" s="65">
        <v>24185.84</v>
      </c>
      <c r="E53" s="65">
        <v>0.0</v>
      </c>
      <c r="F53" s="65">
        <v>0.0</v>
      </c>
      <c r="G53" s="65">
        <v>29390.0</v>
      </c>
      <c r="H53" s="65">
        <v>14201.45</v>
      </c>
      <c r="I53" s="111"/>
      <c r="J53" s="111"/>
      <c r="K53" s="111"/>
    </row>
    <row r="54" ht="12.75" customHeight="1">
      <c r="A54" s="110">
        <v>44.0</v>
      </c>
      <c r="B54" s="65" t="s">
        <v>57</v>
      </c>
      <c r="C54" s="65">
        <v>76468.0</v>
      </c>
      <c r="D54" s="65">
        <v>24268.58</v>
      </c>
      <c r="E54" s="65">
        <v>0.0</v>
      </c>
      <c r="F54" s="65">
        <v>0.0</v>
      </c>
      <c r="G54" s="65">
        <v>0.0</v>
      </c>
      <c r="H54" s="65">
        <v>0.0</v>
      </c>
      <c r="I54" s="111"/>
      <c r="J54" s="111"/>
      <c r="K54" s="111"/>
    </row>
    <row r="55" ht="12.75" customHeight="1">
      <c r="A55" s="110">
        <v>45.0</v>
      </c>
      <c r="B55" s="65" t="s">
        <v>58</v>
      </c>
      <c r="C55" s="65">
        <v>119210.0</v>
      </c>
      <c r="D55" s="65">
        <v>36982.0</v>
      </c>
      <c r="E55" s="65">
        <v>119210.0</v>
      </c>
      <c r="F55" s="65">
        <v>36982.0</v>
      </c>
      <c r="G55" s="65">
        <v>71147.0</v>
      </c>
      <c r="H55" s="65">
        <v>30563.0</v>
      </c>
      <c r="I55" s="111"/>
      <c r="J55" s="111"/>
      <c r="K55" s="111"/>
    </row>
    <row r="56" ht="12.75" customHeight="1">
      <c r="A56" s="100"/>
      <c r="B56" s="103" t="s">
        <v>59</v>
      </c>
      <c r="C56" s="103" t="str">
        <f t="shared" ref="C56:H56" si="6">SUM(C48:C55)</f>
        <v>986400</v>
      </c>
      <c r="D56" s="103" t="str">
        <f t="shared" si="6"/>
        <v>310634</v>
      </c>
      <c r="E56" s="103" t="str">
        <f t="shared" si="6"/>
        <v>623088</v>
      </c>
      <c r="F56" s="103" t="str">
        <f t="shared" si="6"/>
        <v>181477</v>
      </c>
      <c r="G56" s="103" t="str">
        <f t="shared" si="6"/>
        <v>361866</v>
      </c>
      <c r="H56" s="103" t="str">
        <f t="shared" si="6"/>
        <v>174792</v>
      </c>
      <c r="I56" s="111"/>
      <c r="J56" s="111"/>
      <c r="K56" s="111"/>
    </row>
    <row r="57" ht="12.75" customHeight="1">
      <c r="A57" s="63"/>
      <c r="B57" s="125" t="s">
        <v>8</v>
      </c>
      <c r="C57" s="103" t="str">
        <f t="shared" ref="C57:H57" si="7">C56+C47+C45+C42</f>
        <v>3840427</v>
      </c>
      <c r="D57" s="103" t="str">
        <f t="shared" si="7"/>
        <v>4583848</v>
      </c>
      <c r="E57" s="103" t="str">
        <f t="shared" si="7"/>
        <v>1334653</v>
      </c>
      <c r="F57" s="103" t="str">
        <f t="shared" si="7"/>
        <v>459726</v>
      </c>
      <c r="G57" s="103" t="str">
        <f t="shared" si="7"/>
        <v>1509623</v>
      </c>
      <c r="H57" s="103" t="str">
        <f t="shared" si="7"/>
        <v>1850485</v>
      </c>
      <c r="I57" s="111"/>
      <c r="J57" s="111"/>
      <c r="K57" s="111"/>
    </row>
    <row r="58" ht="12.75" customHeight="1">
      <c r="A58" s="7"/>
      <c r="B58" s="7"/>
      <c r="C58" s="7"/>
      <c r="D58" s="21" t="s">
        <v>62</v>
      </c>
      <c r="E58" s="7"/>
      <c r="F58" s="7"/>
      <c r="G58" s="7"/>
      <c r="H58" s="7"/>
      <c r="I58" s="111"/>
      <c r="J58" s="111"/>
      <c r="K58" s="111"/>
    </row>
    <row r="59" ht="12.75" customHeight="1">
      <c r="A59" s="7"/>
      <c r="B59" s="7"/>
      <c r="C59" s="7"/>
      <c r="D59" s="7"/>
      <c r="E59" s="7"/>
      <c r="F59" s="7"/>
      <c r="G59" s="7"/>
      <c r="H59" s="7"/>
      <c r="I59" s="111"/>
      <c r="J59" s="111"/>
      <c r="K59" s="111"/>
    </row>
    <row r="60" ht="12.75" customHeight="1">
      <c r="A60" s="7"/>
      <c r="B60" s="7"/>
      <c r="C60" s="266"/>
      <c r="D60" s="266"/>
      <c r="E60" s="266"/>
      <c r="F60" s="266"/>
      <c r="G60" s="266"/>
      <c r="H60" s="266"/>
      <c r="I60" s="111"/>
      <c r="J60" s="111"/>
      <c r="K60" s="111"/>
    </row>
    <row r="61" ht="12.75" customHeight="1">
      <c r="A61" s="7"/>
      <c r="B61" s="7"/>
      <c r="C61" s="7"/>
      <c r="D61" s="7"/>
      <c r="E61" s="7"/>
      <c r="F61" s="7"/>
      <c r="G61" s="7"/>
      <c r="H61" s="7"/>
      <c r="I61" s="111"/>
      <c r="J61" s="111"/>
      <c r="K61" s="111"/>
    </row>
    <row r="62" ht="12.75" customHeight="1">
      <c r="A62" s="7"/>
      <c r="B62" s="7"/>
      <c r="C62" s="179"/>
      <c r="D62" s="179"/>
      <c r="E62" s="179"/>
      <c r="F62" s="179"/>
      <c r="G62" s="179"/>
      <c r="H62" s="179"/>
      <c r="I62" s="111"/>
      <c r="J62" s="111"/>
      <c r="K62" s="111"/>
    </row>
    <row r="63" ht="12.75" customHeight="1">
      <c r="A63" s="7"/>
      <c r="B63" s="7"/>
      <c r="C63" s="7"/>
      <c r="D63" s="7"/>
      <c r="E63" s="7"/>
      <c r="F63" s="7"/>
      <c r="G63" s="7"/>
      <c r="H63" s="7"/>
      <c r="I63" s="111"/>
      <c r="J63" s="111"/>
      <c r="K63" s="111"/>
    </row>
    <row r="64" ht="12.75" customHeight="1">
      <c r="A64" s="7"/>
      <c r="B64" s="7"/>
      <c r="C64" s="7"/>
      <c r="D64" s="7"/>
      <c r="E64" s="7"/>
      <c r="F64" s="7"/>
      <c r="G64" s="7"/>
      <c r="H64" s="7"/>
      <c r="I64" s="111"/>
      <c r="J64" s="111"/>
      <c r="K64" s="111"/>
    </row>
    <row r="65" ht="12.75" customHeight="1">
      <c r="A65" s="7"/>
      <c r="B65" s="7"/>
      <c r="C65" s="7"/>
      <c r="D65" s="7"/>
      <c r="E65" s="7"/>
      <c r="F65" s="7"/>
      <c r="G65" s="7"/>
      <c r="H65" s="7"/>
      <c r="I65" s="111"/>
      <c r="J65" s="111"/>
      <c r="K65" s="111"/>
    </row>
    <row r="66" ht="12.75" customHeight="1">
      <c r="A66" s="7"/>
      <c r="B66" s="7"/>
      <c r="C66" s="7"/>
      <c r="D66" s="7"/>
      <c r="E66" s="7"/>
      <c r="F66" s="7"/>
      <c r="G66" s="7"/>
      <c r="H66" s="7"/>
      <c r="I66" s="111"/>
      <c r="J66" s="111"/>
      <c r="K66" s="111"/>
    </row>
    <row r="67" ht="12.75" customHeight="1">
      <c r="A67" s="7"/>
      <c r="B67" s="7"/>
      <c r="C67" s="7"/>
      <c r="D67" s="7"/>
      <c r="E67" s="7"/>
      <c r="F67" s="7"/>
      <c r="G67" s="7"/>
      <c r="H67" s="7"/>
      <c r="I67" s="111"/>
      <c r="J67" s="111"/>
      <c r="K67" s="111"/>
    </row>
    <row r="68" ht="12.75" customHeight="1">
      <c r="A68" s="7"/>
      <c r="B68" s="7"/>
      <c r="C68" s="7"/>
      <c r="D68" s="7"/>
      <c r="E68" s="7"/>
      <c r="F68" s="7"/>
      <c r="G68" s="7"/>
      <c r="H68" s="7"/>
      <c r="I68" s="111"/>
      <c r="J68" s="111"/>
      <c r="K68" s="111"/>
    </row>
    <row r="69" ht="12.75" customHeight="1">
      <c r="A69" s="7"/>
      <c r="B69" s="7"/>
      <c r="C69" s="7"/>
      <c r="D69" s="7"/>
      <c r="E69" s="7"/>
      <c r="F69" s="7"/>
      <c r="G69" s="7"/>
      <c r="H69" s="7"/>
      <c r="I69" s="111"/>
      <c r="J69" s="111"/>
      <c r="K69" s="111"/>
    </row>
    <row r="70" ht="12.75" customHeight="1">
      <c r="A70" s="7"/>
      <c r="B70" s="7"/>
      <c r="C70" s="7"/>
      <c r="D70" s="7"/>
      <c r="E70" s="7"/>
      <c r="F70" s="7"/>
      <c r="G70" s="7"/>
      <c r="H70" s="7"/>
      <c r="I70" s="111"/>
      <c r="J70" s="111"/>
      <c r="K70" s="111"/>
    </row>
    <row r="71" ht="12.75" customHeight="1">
      <c r="A71" s="7"/>
      <c r="B71" s="7"/>
      <c r="C71" s="7"/>
      <c r="D71" s="7"/>
      <c r="E71" s="7"/>
      <c r="F71" s="7"/>
      <c r="G71" s="7"/>
      <c r="H71" s="7"/>
      <c r="I71" s="111"/>
      <c r="J71" s="111"/>
      <c r="K71" s="111"/>
    </row>
    <row r="72" ht="12.75" customHeight="1">
      <c r="A72" s="7"/>
      <c r="B72" s="7"/>
      <c r="C72" s="7"/>
      <c r="D72" s="7"/>
      <c r="E72" s="7"/>
      <c r="F72" s="7"/>
      <c r="G72" s="7"/>
      <c r="H72" s="7"/>
      <c r="I72" s="111"/>
      <c r="J72" s="111"/>
      <c r="K72" s="111"/>
    </row>
    <row r="73" ht="12.75" customHeight="1">
      <c r="A73" s="7"/>
      <c r="B73" s="7"/>
      <c r="C73" s="7"/>
      <c r="D73" s="7"/>
      <c r="E73" s="7"/>
      <c r="F73" s="7"/>
      <c r="G73" s="7"/>
      <c r="H73" s="7"/>
      <c r="I73" s="111"/>
      <c r="J73" s="111"/>
      <c r="K73" s="111"/>
    </row>
    <row r="74" ht="12.75" customHeight="1">
      <c r="A74" s="7"/>
      <c r="B74" s="7"/>
      <c r="C74" s="7"/>
      <c r="D74" s="7"/>
      <c r="E74" s="7"/>
      <c r="F74" s="7"/>
      <c r="G74" s="7"/>
      <c r="H74" s="7"/>
      <c r="I74" s="111"/>
      <c r="J74" s="111"/>
      <c r="K74" s="111"/>
    </row>
    <row r="75" ht="12.75" customHeight="1">
      <c r="A75" s="7"/>
      <c r="B75" s="7"/>
      <c r="C75" s="7"/>
      <c r="D75" s="7"/>
      <c r="E75" s="7"/>
      <c r="F75" s="7"/>
      <c r="G75" s="7"/>
      <c r="H75" s="7"/>
      <c r="I75" s="111"/>
      <c r="J75" s="111"/>
      <c r="K75" s="111"/>
    </row>
    <row r="76" ht="12.75" customHeight="1">
      <c r="A76" s="7"/>
      <c r="B76" s="7"/>
      <c r="C76" s="7"/>
      <c r="D76" s="7"/>
      <c r="E76" s="7"/>
      <c r="F76" s="7"/>
      <c r="G76" s="7"/>
      <c r="H76" s="7"/>
      <c r="I76" s="111"/>
      <c r="J76" s="111"/>
      <c r="K76" s="111"/>
    </row>
    <row r="77" ht="12.75" customHeight="1">
      <c r="A77" s="7"/>
      <c r="B77" s="7"/>
      <c r="C77" s="7"/>
      <c r="D77" s="7"/>
      <c r="E77" s="7"/>
      <c r="F77" s="7"/>
      <c r="G77" s="7"/>
      <c r="H77" s="7"/>
      <c r="I77" s="111"/>
      <c r="J77" s="111"/>
      <c r="K77" s="111"/>
    </row>
    <row r="78" ht="12.75" customHeight="1">
      <c r="A78" s="7"/>
      <c r="B78" s="7"/>
      <c r="C78" s="7"/>
      <c r="D78" s="7"/>
      <c r="E78" s="7"/>
      <c r="F78" s="7"/>
      <c r="G78" s="7"/>
      <c r="H78" s="7"/>
      <c r="I78" s="111"/>
      <c r="J78" s="111"/>
      <c r="K78" s="111"/>
    </row>
    <row r="79" ht="12.75" customHeight="1">
      <c r="A79" s="7"/>
      <c r="B79" s="7"/>
      <c r="C79" s="7"/>
      <c r="D79" s="7"/>
      <c r="E79" s="7"/>
      <c r="F79" s="7"/>
      <c r="G79" s="7"/>
      <c r="H79" s="7"/>
      <c r="I79" s="111"/>
      <c r="J79" s="111"/>
      <c r="K79" s="111"/>
    </row>
    <row r="80" ht="12.75" customHeight="1">
      <c r="A80" s="7"/>
      <c r="B80" s="7"/>
      <c r="C80" s="7"/>
      <c r="D80" s="7"/>
      <c r="E80" s="7"/>
      <c r="F80" s="7"/>
      <c r="G80" s="7"/>
      <c r="H80" s="7"/>
      <c r="I80" s="111"/>
      <c r="J80" s="111"/>
      <c r="K80" s="111"/>
    </row>
    <row r="81" ht="12.75" customHeight="1">
      <c r="A81" s="7"/>
      <c r="B81" s="7"/>
      <c r="C81" s="7"/>
      <c r="D81" s="7"/>
      <c r="E81" s="7"/>
      <c r="F81" s="7"/>
      <c r="G81" s="7"/>
      <c r="H81" s="7"/>
      <c r="I81" s="111"/>
      <c r="J81" s="111"/>
      <c r="K81" s="111"/>
    </row>
    <row r="82" ht="12.75" customHeight="1">
      <c r="A82" s="7"/>
      <c r="B82" s="7"/>
      <c r="C82" s="7"/>
      <c r="D82" s="7"/>
      <c r="E82" s="7"/>
      <c r="F82" s="7"/>
      <c r="G82" s="7"/>
      <c r="H82" s="7"/>
      <c r="I82" s="111"/>
      <c r="J82" s="111"/>
      <c r="K82" s="111"/>
    </row>
    <row r="83" ht="12.75" customHeight="1">
      <c r="A83" s="7"/>
      <c r="B83" s="7"/>
      <c r="C83" s="7"/>
      <c r="D83" s="7"/>
      <c r="E83" s="7"/>
      <c r="F83" s="7"/>
      <c r="G83" s="7"/>
      <c r="H83" s="7"/>
      <c r="I83" s="111"/>
      <c r="J83" s="111"/>
      <c r="K83" s="111"/>
    </row>
    <row r="84" ht="12.75" customHeight="1">
      <c r="A84" s="7"/>
      <c r="B84" s="7"/>
      <c r="C84" s="7"/>
      <c r="D84" s="7"/>
      <c r="E84" s="7"/>
      <c r="F84" s="7"/>
      <c r="G84" s="7"/>
      <c r="H84" s="7"/>
      <c r="I84" s="111"/>
      <c r="J84" s="111"/>
      <c r="K84" s="111"/>
    </row>
    <row r="85" ht="12.75" customHeight="1">
      <c r="A85" s="7"/>
      <c r="B85" s="7"/>
      <c r="C85" s="7"/>
      <c r="D85" s="7"/>
      <c r="E85" s="7"/>
      <c r="F85" s="7"/>
      <c r="G85" s="7"/>
      <c r="H85" s="7"/>
      <c r="I85" s="111"/>
      <c r="J85" s="111"/>
      <c r="K85" s="111"/>
    </row>
    <row r="86" ht="12.75" customHeight="1">
      <c r="A86" s="7"/>
      <c r="B86" s="7"/>
      <c r="C86" s="7"/>
      <c r="D86" s="7"/>
      <c r="E86" s="7"/>
      <c r="F86" s="7"/>
      <c r="G86" s="7"/>
      <c r="H86" s="7"/>
      <c r="I86" s="111"/>
      <c r="J86" s="111"/>
      <c r="K86" s="111"/>
    </row>
    <row r="87" ht="12.75" customHeight="1">
      <c r="A87" s="7"/>
      <c r="B87" s="7"/>
      <c r="C87" s="7"/>
      <c r="D87" s="7"/>
      <c r="E87" s="7"/>
      <c r="F87" s="7"/>
      <c r="G87" s="7"/>
      <c r="H87" s="7"/>
      <c r="I87" s="111"/>
      <c r="J87" s="111"/>
      <c r="K87" s="111"/>
    </row>
    <row r="88" ht="12.75" customHeight="1">
      <c r="A88" s="7"/>
      <c r="B88" s="7"/>
      <c r="C88" s="7"/>
      <c r="D88" s="7"/>
      <c r="E88" s="7"/>
      <c r="F88" s="7"/>
      <c r="G88" s="7"/>
      <c r="H88" s="7"/>
      <c r="I88" s="111"/>
      <c r="J88" s="111"/>
      <c r="K88" s="111"/>
    </row>
    <row r="89" ht="12.75" customHeight="1">
      <c r="A89" s="7"/>
      <c r="B89" s="7"/>
      <c r="C89" s="7"/>
      <c r="D89" s="7"/>
      <c r="E89" s="7"/>
      <c r="F89" s="7"/>
      <c r="G89" s="7"/>
      <c r="H89" s="7"/>
      <c r="I89" s="111"/>
      <c r="J89" s="111"/>
      <c r="K89" s="111"/>
    </row>
    <row r="90" ht="12.75" customHeight="1">
      <c r="A90" s="7"/>
      <c r="B90" s="7"/>
      <c r="C90" s="7"/>
      <c r="D90" s="7"/>
      <c r="E90" s="7"/>
      <c r="F90" s="7"/>
      <c r="G90" s="7"/>
      <c r="H90" s="7"/>
      <c r="I90" s="111"/>
      <c r="J90" s="111"/>
      <c r="K90" s="111"/>
    </row>
    <row r="91" ht="12.75" customHeight="1">
      <c r="A91" s="7"/>
      <c r="B91" s="7"/>
      <c r="C91" s="7"/>
      <c r="D91" s="7"/>
      <c r="E91" s="7"/>
      <c r="F91" s="7"/>
      <c r="G91" s="7"/>
      <c r="H91" s="7"/>
      <c r="I91" s="111"/>
      <c r="J91" s="111"/>
      <c r="K91" s="111"/>
    </row>
    <row r="92" ht="12.75" customHeight="1">
      <c r="A92" s="7"/>
      <c r="B92" s="7"/>
      <c r="C92" s="7"/>
      <c r="D92" s="7"/>
      <c r="E92" s="7"/>
      <c r="F92" s="7"/>
      <c r="G92" s="7"/>
      <c r="H92" s="7"/>
      <c r="I92" s="111"/>
      <c r="J92" s="111"/>
      <c r="K92" s="111"/>
    </row>
    <row r="93" ht="12.75" customHeight="1">
      <c r="A93" s="7"/>
      <c r="B93" s="7"/>
      <c r="C93" s="7"/>
      <c r="D93" s="7"/>
      <c r="E93" s="7"/>
      <c r="F93" s="7"/>
      <c r="G93" s="7"/>
      <c r="H93" s="7"/>
      <c r="I93" s="111"/>
      <c r="J93" s="111"/>
      <c r="K93" s="111"/>
    </row>
    <row r="94" ht="12.75" customHeight="1">
      <c r="A94" s="7"/>
      <c r="B94" s="7"/>
      <c r="C94" s="7"/>
      <c r="D94" s="7"/>
      <c r="E94" s="7"/>
      <c r="F94" s="7"/>
      <c r="G94" s="7"/>
      <c r="H94" s="7"/>
      <c r="I94" s="111"/>
      <c r="J94" s="111"/>
      <c r="K94" s="111"/>
    </row>
    <row r="95" ht="12.75" customHeight="1">
      <c r="A95" s="7"/>
      <c r="B95" s="7"/>
      <c r="C95" s="7"/>
      <c r="D95" s="7"/>
      <c r="E95" s="7"/>
      <c r="F95" s="7"/>
      <c r="G95" s="7"/>
      <c r="H95" s="7"/>
      <c r="I95" s="111"/>
      <c r="J95" s="111"/>
      <c r="K95" s="111"/>
    </row>
    <row r="96" ht="12.75" customHeight="1">
      <c r="A96" s="7"/>
      <c r="B96" s="7"/>
      <c r="C96" s="7"/>
      <c r="D96" s="7"/>
      <c r="E96" s="7"/>
      <c r="F96" s="7"/>
      <c r="G96" s="7"/>
      <c r="H96" s="7"/>
      <c r="I96" s="111"/>
      <c r="J96" s="111"/>
      <c r="K96" s="111"/>
    </row>
    <row r="97" ht="12.75" customHeight="1">
      <c r="A97" s="7"/>
      <c r="B97" s="7"/>
      <c r="C97" s="7"/>
      <c r="D97" s="7"/>
      <c r="E97" s="7"/>
      <c r="F97" s="7"/>
      <c r="G97" s="7"/>
      <c r="H97" s="7"/>
      <c r="I97" s="111"/>
      <c r="J97" s="111"/>
      <c r="K97" s="111"/>
    </row>
    <row r="98" ht="12.75" customHeight="1">
      <c r="A98" s="7"/>
      <c r="B98" s="7"/>
      <c r="C98" s="7"/>
      <c r="D98" s="7"/>
      <c r="E98" s="7"/>
      <c r="F98" s="7"/>
      <c r="G98" s="7"/>
      <c r="H98" s="7"/>
      <c r="I98" s="111"/>
      <c r="J98" s="111"/>
      <c r="K98" s="111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111"/>
      <c r="J99" s="111"/>
      <c r="K99" s="111"/>
    </row>
    <row r="100" ht="12.75" customHeight="1">
      <c r="A100" s="7"/>
      <c r="B100" s="7"/>
      <c r="C100" s="7"/>
      <c r="D100" s="7"/>
      <c r="E100" s="7"/>
      <c r="F100" s="7"/>
      <c r="G100" s="7"/>
      <c r="H100" s="7"/>
      <c r="I100" s="111"/>
      <c r="J100" s="111"/>
      <c r="K100" s="111"/>
    </row>
  </sheetData>
  <mergeCells count="7">
    <mergeCell ref="A1:H1"/>
    <mergeCell ref="B3:D3"/>
    <mergeCell ref="A4:A5"/>
    <mergeCell ref="B4:B5"/>
    <mergeCell ref="C4:D4"/>
    <mergeCell ref="G4:H4"/>
    <mergeCell ref="E4:F4"/>
  </mergeCells>
  <printOptions/>
  <pageMargins bottom="0.5118110236220472" footer="0.0" header="0.0" left="1.1811023622047245" right="0.4330708661417323" top="0.7480314960629921"/>
  <pageSetup paperSize="9" scale="90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4.14"/>
    <col customWidth="1" min="2" max="2" width="26.0"/>
    <col customWidth="1" min="3" max="6" width="10.14"/>
    <col customWidth="1" min="7" max="7" width="9.0"/>
    <col customWidth="1" min="8" max="8" width="12.0"/>
    <col customWidth="1" min="9" max="11" width="9.14"/>
  </cols>
  <sheetData>
    <row r="1" ht="34.5" customHeight="1">
      <c r="A1" s="301" t="s">
        <v>357</v>
      </c>
      <c r="I1" s="302"/>
      <c r="J1" s="302"/>
      <c r="K1" s="302"/>
    </row>
    <row r="2" ht="13.5" customHeight="1">
      <c r="A2" s="303"/>
      <c r="B2" s="303"/>
      <c r="C2" s="303"/>
      <c r="D2" s="303"/>
      <c r="E2" s="303"/>
      <c r="F2" s="303"/>
      <c r="G2" s="303"/>
      <c r="H2" s="303"/>
      <c r="I2" s="302"/>
      <c r="J2" s="302"/>
      <c r="K2" s="302"/>
    </row>
    <row r="3" ht="13.5" customHeight="1">
      <c r="A3" s="283"/>
      <c r="B3" s="269"/>
      <c r="C3" s="269"/>
      <c r="D3" s="269"/>
      <c r="E3" s="269"/>
      <c r="F3" s="269" t="s">
        <v>358</v>
      </c>
      <c r="G3" s="269"/>
      <c r="H3" s="304"/>
      <c r="I3" s="269"/>
      <c r="J3" s="269"/>
      <c r="K3" s="269"/>
    </row>
    <row r="4" ht="13.5" customHeight="1">
      <c r="A4" s="305" t="s">
        <v>3</v>
      </c>
      <c r="B4" s="305" t="s">
        <v>359</v>
      </c>
      <c r="C4" s="305" t="s">
        <v>360</v>
      </c>
      <c r="D4" s="305" t="s">
        <v>361</v>
      </c>
      <c r="E4" s="305" t="s">
        <v>362</v>
      </c>
      <c r="F4" s="305" t="s">
        <v>363</v>
      </c>
      <c r="G4" s="305" t="s">
        <v>364</v>
      </c>
      <c r="H4" s="306" t="s">
        <v>365</v>
      </c>
      <c r="I4" s="307"/>
      <c r="J4" s="307"/>
      <c r="K4" s="307"/>
    </row>
    <row r="5" ht="13.5" customHeight="1">
      <c r="A5" s="279">
        <v>1.0</v>
      </c>
      <c r="B5" s="280" t="s">
        <v>10</v>
      </c>
      <c r="C5" s="280">
        <v>3143526.0</v>
      </c>
      <c r="D5" s="280">
        <v>1660004.0</v>
      </c>
      <c r="E5" s="280">
        <v>2911946.0</v>
      </c>
      <c r="F5" s="280">
        <v>2998891.0</v>
      </c>
      <c r="G5" s="280">
        <v>217916.0</v>
      </c>
      <c r="H5" s="308">
        <v>755.1285119229998</v>
      </c>
      <c r="I5" s="269"/>
      <c r="J5" s="269"/>
      <c r="K5" s="269"/>
    </row>
    <row r="6" ht="13.5" customHeight="1">
      <c r="A6" s="279">
        <v>2.0</v>
      </c>
      <c r="B6" s="280" t="s">
        <v>11</v>
      </c>
      <c r="C6" s="280">
        <v>4203843.0</v>
      </c>
      <c r="D6" s="280">
        <v>2308317.0</v>
      </c>
      <c r="E6" s="280">
        <v>3739084.0</v>
      </c>
      <c r="F6" s="280">
        <v>3654063.0</v>
      </c>
      <c r="G6" s="280">
        <v>350836.0</v>
      </c>
      <c r="H6" s="308">
        <v>1036.034843138</v>
      </c>
      <c r="I6" s="269"/>
      <c r="J6" s="269"/>
      <c r="K6" s="269"/>
    </row>
    <row r="7" ht="13.5" customHeight="1">
      <c r="A7" s="279">
        <v>3.0</v>
      </c>
      <c r="B7" s="280" t="s">
        <v>12</v>
      </c>
      <c r="C7" s="280">
        <v>633301.0</v>
      </c>
      <c r="D7" s="280">
        <v>334447.0</v>
      </c>
      <c r="E7" s="280">
        <v>245993.0</v>
      </c>
      <c r="F7" s="280">
        <v>579744.0</v>
      </c>
      <c r="G7" s="280">
        <v>93441.0</v>
      </c>
      <c r="H7" s="308">
        <v>232.9194305</v>
      </c>
      <c r="I7" s="269"/>
      <c r="J7" s="269"/>
      <c r="K7" s="269"/>
    </row>
    <row r="8" ht="13.5" customHeight="1">
      <c r="A8" s="279">
        <v>4.0</v>
      </c>
      <c r="B8" s="280" t="s">
        <v>13</v>
      </c>
      <c r="C8" s="280">
        <v>435224.0</v>
      </c>
      <c r="D8" s="280">
        <v>211148.0</v>
      </c>
      <c r="E8" s="280">
        <v>260514.0</v>
      </c>
      <c r="F8" s="280">
        <v>388403.0</v>
      </c>
      <c r="G8" s="280">
        <v>60511.0</v>
      </c>
      <c r="H8" s="308">
        <v>195.994988206</v>
      </c>
      <c r="I8" s="269"/>
      <c r="J8" s="269"/>
      <c r="K8" s="269"/>
    </row>
    <row r="9" ht="13.5" customHeight="1">
      <c r="A9" s="279">
        <v>5.0</v>
      </c>
      <c r="B9" s="280" t="s">
        <v>14</v>
      </c>
      <c r="C9" s="280">
        <v>2337134.0</v>
      </c>
      <c r="D9" s="280">
        <v>1225784.0</v>
      </c>
      <c r="E9" s="280">
        <v>1282239.0</v>
      </c>
      <c r="F9" s="280">
        <v>2030481.0</v>
      </c>
      <c r="G9" s="280">
        <v>291247.0</v>
      </c>
      <c r="H9" s="308">
        <v>595.182244934</v>
      </c>
      <c r="I9" s="269"/>
      <c r="J9" s="269"/>
      <c r="K9" s="269"/>
    </row>
    <row r="10" ht="13.5" customHeight="1">
      <c r="A10" s="279">
        <v>6.0</v>
      </c>
      <c r="B10" s="280" t="s">
        <v>15</v>
      </c>
      <c r="C10" s="280">
        <v>1059986.0</v>
      </c>
      <c r="D10" s="280">
        <v>589555.0</v>
      </c>
      <c r="E10" s="280">
        <v>552260.0</v>
      </c>
      <c r="F10" s="280">
        <v>923879.0</v>
      </c>
      <c r="G10" s="280">
        <v>14202.0</v>
      </c>
      <c r="H10" s="308">
        <v>376.520005692</v>
      </c>
      <c r="I10" s="269"/>
      <c r="J10" s="269"/>
      <c r="K10" s="269"/>
    </row>
    <row r="11" ht="13.5" customHeight="1">
      <c r="A11" s="279">
        <v>7.0</v>
      </c>
      <c r="B11" s="280" t="s">
        <v>16</v>
      </c>
      <c r="C11" s="280">
        <v>76930.0</v>
      </c>
      <c r="D11" s="280">
        <v>37954.0</v>
      </c>
      <c r="E11" s="280">
        <v>72500.0</v>
      </c>
      <c r="F11" s="280">
        <v>62798.0</v>
      </c>
      <c r="G11" s="280">
        <v>10837.0</v>
      </c>
      <c r="H11" s="308">
        <v>24.652056096999996</v>
      </c>
      <c r="I11" s="269"/>
      <c r="J11" s="269"/>
      <c r="K11" s="269"/>
    </row>
    <row r="12" ht="13.5" customHeight="1">
      <c r="A12" s="279">
        <v>8.0</v>
      </c>
      <c r="B12" s="280" t="s">
        <v>308</v>
      </c>
      <c r="C12" s="280">
        <v>48381.0</v>
      </c>
      <c r="D12" s="280">
        <v>22947.0</v>
      </c>
      <c r="E12" s="280">
        <v>33398.0</v>
      </c>
      <c r="F12" s="280">
        <v>33464.0</v>
      </c>
      <c r="G12" s="280">
        <v>474.0</v>
      </c>
      <c r="H12" s="308">
        <v>10.0713945</v>
      </c>
      <c r="I12" s="269"/>
      <c r="J12" s="269"/>
      <c r="K12" s="269"/>
    </row>
    <row r="13" ht="13.5" customHeight="1">
      <c r="A13" s="279">
        <v>9.0</v>
      </c>
      <c r="B13" s="280" t="s">
        <v>18</v>
      </c>
      <c r="C13" s="280">
        <v>1780845.0</v>
      </c>
      <c r="D13" s="280">
        <v>915401.0</v>
      </c>
      <c r="E13" s="280">
        <v>1641407.0</v>
      </c>
      <c r="F13" s="280">
        <v>1561278.0</v>
      </c>
      <c r="G13" s="280">
        <v>139297.0</v>
      </c>
      <c r="H13" s="308">
        <v>530.3622700940001</v>
      </c>
      <c r="I13" s="269"/>
      <c r="J13" s="269"/>
      <c r="K13" s="269"/>
    </row>
    <row r="14" ht="13.5" customHeight="1">
      <c r="A14" s="279">
        <v>10.0</v>
      </c>
      <c r="B14" s="280" t="s">
        <v>19</v>
      </c>
      <c r="C14" s="280">
        <v>1.3600781E7</v>
      </c>
      <c r="D14" s="280">
        <v>7157604.0</v>
      </c>
      <c r="E14" s="280">
        <v>1.2799846E7</v>
      </c>
      <c r="F14" s="280">
        <v>1.0372609E7</v>
      </c>
      <c r="G14" s="280">
        <v>307933.0</v>
      </c>
      <c r="H14" s="308">
        <v>2582.5796721569995</v>
      </c>
      <c r="I14" s="269"/>
      <c r="J14" s="269"/>
      <c r="K14" s="269"/>
    </row>
    <row r="15" ht="13.5" customHeight="1">
      <c r="A15" s="279">
        <v>11.0</v>
      </c>
      <c r="B15" s="280" t="s">
        <v>20</v>
      </c>
      <c r="C15" s="280">
        <v>666403.0</v>
      </c>
      <c r="D15" s="280">
        <v>322863.0</v>
      </c>
      <c r="E15" s="280">
        <v>333246.0</v>
      </c>
      <c r="F15" s="280">
        <v>554705.0</v>
      </c>
      <c r="G15" s="280">
        <v>67817.0</v>
      </c>
      <c r="H15" s="308">
        <v>206.57589948399996</v>
      </c>
      <c r="I15" s="269"/>
      <c r="J15" s="269"/>
      <c r="K15" s="269"/>
    </row>
    <row r="16" ht="13.5" customHeight="1">
      <c r="A16" s="279">
        <v>12.0</v>
      </c>
      <c r="B16" s="280" t="s">
        <v>21</v>
      </c>
      <c r="C16" s="280">
        <v>1544420.0</v>
      </c>
      <c r="D16" s="280">
        <v>792904.0</v>
      </c>
      <c r="E16" s="280">
        <v>783137.0</v>
      </c>
      <c r="F16" s="280">
        <v>1352473.0</v>
      </c>
      <c r="G16" s="280">
        <v>225854.0</v>
      </c>
      <c r="H16" s="308">
        <v>469.48417396200017</v>
      </c>
      <c r="I16" s="269"/>
      <c r="J16" s="269"/>
      <c r="K16" s="269"/>
    </row>
    <row r="17" ht="13.5" customHeight="1">
      <c r="A17" s="276"/>
      <c r="B17" s="277" t="s">
        <v>366</v>
      </c>
      <c r="C17" s="277" t="str">
        <f t="shared" ref="C17:H17" si="1">SUM(C5:C16)</f>
        <v>29530774</v>
      </c>
      <c r="D17" s="277" t="str">
        <f t="shared" si="1"/>
        <v>15578928</v>
      </c>
      <c r="E17" s="277" t="str">
        <f t="shared" si="1"/>
        <v>24655570</v>
      </c>
      <c r="F17" s="277" t="str">
        <f t="shared" si="1"/>
        <v>24512788</v>
      </c>
      <c r="G17" s="277" t="str">
        <f t="shared" si="1"/>
        <v>1780365</v>
      </c>
      <c r="H17" s="309" t="str">
        <f t="shared" si="1"/>
        <v>7015.5</v>
      </c>
      <c r="I17" s="269"/>
      <c r="J17" s="285"/>
      <c r="K17" s="285"/>
    </row>
    <row r="18" ht="13.5" customHeight="1">
      <c r="A18" s="279">
        <v>13.0</v>
      </c>
      <c r="B18" s="280" t="s">
        <v>367</v>
      </c>
      <c r="C18" s="280">
        <v>44823.0</v>
      </c>
      <c r="D18" s="280">
        <v>16449.0</v>
      </c>
      <c r="E18" s="280">
        <v>34857.0</v>
      </c>
      <c r="F18" s="280">
        <v>35019.0</v>
      </c>
      <c r="G18" s="280">
        <v>10724.0</v>
      </c>
      <c r="H18" s="308">
        <v>19.775404298000005</v>
      </c>
      <c r="I18" s="269"/>
      <c r="J18" s="269"/>
      <c r="K18" s="269"/>
    </row>
    <row r="19" ht="13.5" customHeight="1">
      <c r="A19" s="279">
        <v>14.0</v>
      </c>
      <c r="B19" s="280" t="s">
        <v>368</v>
      </c>
      <c r="C19" s="280">
        <v>344.0</v>
      </c>
      <c r="D19" s="280">
        <v>163.0</v>
      </c>
      <c r="E19" s="280">
        <v>235.0</v>
      </c>
      <c r="F19" s="280">
        <v>273.0</v>
      </c>
      <c r="G19" s="280">
        <v>52.0</v>
      </c>
      <c r="H19" s="308">
        <v>0.064718796</v>
      </c>
      <c r="I19" s="269"/>
      <c r="J19" s="269"/>
      <c r="K19" s="269"/>
    </row>
    <row r="20" ht="13.5" customHeight="1">
      <c r="A20" s="279">
        <v>15.0</v>
      </c>
      <c r="B20" s="280" t="s">
        <v>369</v>
      </c>
      <c r="C20" s="280">
        <v>1354.0</v>
      </c>
      <c r="D20" s="280">
        <v>597.0</v>
      </c>
      <c r="E20" s="280">
        <v>631.0</v>
      </c>
      <c r="F20" s="280">
        <v>1053.0</v>
      </c>
      <c r="G20" s="280">
        <v>224.0</v>
      </c>
      <c r="H20" s="308">
        <v>0.8838934589999999</v>
      </c>
      <c r="I20" s="269"/>
      <c r="J20" s="269"/>
      <c r="K20" s="269"/>
    </row>
    <row r="21" ht="13.5" customHeight="1">
      <c r="A21" s="279">
        <v>16.0</v>
      </c>
      <c r="B21" s="280" t="s">
        <v>370</v>
      </c>
      <c r="C21" s="280">
        <v>111399.0</v>
      </c>
      <c r="D21" s="280">
        <v>71533.0</v>
      </c>
      <c r="E21" s="280">
        <v>111385.0</v>
      </c>
      <c r="F21" s="280">
        <v>61614.0</v>
      </c>
      <c r="G21" s="280">
        <v>24000.0</v>
      </c>
      <c r="H21" s="308">
        <v>29.016565468000007</v>
      </c>
      <c r="I21" s="269"/>
      <c r="J21" s="269"/>
      <c r="K21" s="269"/>
    </row>
    <row r="22" ht="13.5" customHeight="1">
      <c r="A22" s="279">
        <v>17.0</v>
      </c>
      <c r="B22" s="280" t="s">
        <v>371</v>
      </c>
      <c r="C22" s="280">
        <v>329337.0</v>
      </c>
      <c r="D22" s="280">
        <v>150074.0</v>
      </c>
      <c r="E22" s="280">
        <v>329337.0</v>
      </c>
      <c r="F22" s="280">
        <v>244511.0</v>
      </c>
      <c r="G22" s="280">
        <v>136239.0</v>
      </c>
      <c r="H22" s="308">
        <v>25.148095504</v>
      </c>
      <c r="I22" s="269"/>
      <c r="J22" s="269"/>
      <c r="K22" s="269"/>
    </row>
    <row r="23" ht="13.5" customHeight="1">
      <c r="A23" s="279">
        <v>18.0</v>
      </c>
      <c r="B23" s="280" t="s">
        <v>372</v>
      </c>
      <c r="C23" s="280">
        <v>44602.0</v>
      </c>
      <c r="D23" s="280">
        <v>20217.0</v>
      </c>
      <c r="E23" s="280">
        <v>36178.0</v>
      </c>
      <c r="F23" s="280">
        <v>36076.0</v>
      </c>
      <c r="G23" s="280">
        <v>5132.0</v>
      </c>
      <c r="H23" s="308">
        <v>17.450387033000002</v>
      </c>
      <c r="I23" s="269"/>
      <c r="J23" s="269"/>
      <c r="K23" s="269"/>
    </row>
    <row r="24" ht="13.5" customHeight="1">
      <c r="A24" s="279">
        <v>19.0</v>
      </c>
      <c r="B24" s="280" t="s">
        <v>373</v>
      </c>
      <c r="C24" s="280">
        <v>23197.0</v>
      </c>
      <c r="D24" s="280">
        <v>5974.0</v>
      </c>
      <c r="E24" s="280">
        <v>20023.0</v>
      </c>
      <c r="F24" s="280">
        <v>20103.0</v>
      </c>
      <c r="G24" s="280">
        <v>2879.0</v>
      </c>
      <c r="H24" s="308">
        <v>3.504847811</v>
      </c>
      <c r="I24" s="269"/>
      <c r="J24" s="269"/>
      <c r="K24" s="269"/>
    </row>
    <row r="25" ht="13.5" customHeight="1">
      <c r="A25" s="279">
        <v>20.0</v>
      </c>
      <c r="B25" s="280" t="s">
        <v>374</v>
      </c>
      <c r="C25" s="280">
        <v>138.0</v>
      </c>
      <c r="D25" s="280">
        <v>60.0</v>
      </c>
      <c r="E25" s="280">
        <v>118.0</v>
      </c>
      <c r="F25" s="280">
        <v>89.0</v>
      </c>
      <c r="G25" s="280">
        <v>14.0</v>
      </c>
      <c r="H25" s="308">
        <v>0.024704</v>
      </c>
      <c r="I25" s="269"/>
      <c r="J25" s="269"/>
      <c r="K25" s="269"/>
    </row>
    <row r="26" ht="13.5" customHeight="1">
      <c r="A26" s="279">
        <v>21.0</v>
      </c>
      <c r="B26" s="280" t="s">
        <v>326</v>
      </c>
      <c r="C26" s="280">
        <v>164.0</v>
      </c>
      <c r="D26" s="280">
        <v>73.0</v>
      </c>
      <c r="E26" s="280">
        <v>158.0</v>
      </c>
      <c r="F26" s="280">
        <v>135.0</v>
      </c>
      <c r="G26" s="280">
        <v>22.0</v>
      </c>
      <c r="H26" s="308">
        <v>0.022283477</v>
      </c>
      <c r="I26" s="269"/>
      <c r="J26" s="269"/>
      <c r="K26" s="269"/>
    </row>
    <row r="27" ht="13.5" customHeight="1">
      <c r="A27" s="279">
        <v>22.0</v>
      </c>
      <c r="B27" s="280" t="s">
        <v>375</v>
      </c>
      <c r="C27" s="280">
        <v>6945.0</v>
      </c>
      <c r="D27" s="280">
        <v>2565.0</v>
      </c>
      <c r="E27" s="280">
        <v>438.0</v>
      </c>
      <c r="F27" s="280">
        <v>4564.0</v>
      </c>
      <c r="G27" s="280">
        <v>2610.0</v>
      </c>
      <c r="H27" s="308">
        <v>0.8368386170000001</v>
      </c>
      <c r="I27" s="269"/>
      <c r="J27" s="269"/>
      <c r="K27" s="269"/>
    </row>
    <row r="28" ht="13.5" customHeight="1">
      <c r="A28" s="279">
        <v>23.0</v>
      </c>
      <c r="B28" s="280" t="s">
        <v>376</v>
      </c>
      <c r="C28" s="280">
        <v>515.0</v>
      </c>
      <c r="D28" s="280">
        <v>200.0</v>
      </c>
      <c r="E28" s="280">
        <v>391.0</v>
      </c>
      <c r="F28" s="280">
        <v>274.0</v>
      </c>
      <c r="G28" s="280">
        <v>51.0</v>
      </c>
      <c r="H28" s="308">
        <v>0.08117055100000001</v>
      </c>
      <c r="I28" s="269"/>
      <c r="J28" s="269"/>
      <c r="K28" s="269"/>
    </row>
    <row r="29" ht="13.5" customHeight="1">
      <c r="A29" s="279">
        <v>24.0</v>
      </c>
      <c r="B29" s="280" t="s">
        <v>377</v>
      </c>
      <c r="C29" s="280">
        <v>17524.0</v>
      </c>
      <c r="D29" s="280">
        <v>17519.0</v>
      </c>
      <c r="E29" s="280">
        <v>17524.0</v>
      </c>
      <c r="F29" s="280">
        <v>9812.0</v>
      </c>
      <c r="G29" s="280">
        <v>7.0</v>
      </c>
      <c r="H29" s="308">
        <v>2.660165281</v>
      </c>
      <c r="I29" s="269"/>
      <c r="J29" s="269"/>
      <c r="K29" s="269"/>
    </row>
    <row r="30" ht="13.5" customHeight="1">
      <c r="A30" s="279">
        <v>25.0</v>
      </c>
      <c r="B30" s="280" t="s">
        <v>378</v>
      </c>
      <c r="C30" s="280">
        <v>189.0</v>
      </c>
      <c r="D30" s="280">
        <v>78.0</v>
      </c>
      <c r="E30" s="280">
        <v>102.0</v>
      </c>
      <c r="F30" s="280">
        <v>166.0</v>
      </c>
      <c r="G30" s="280">
        <v>51.0</v>
      </c>
      <c r="H30" s="308">
        <v>0.046350026</v>
      </c>
      <c r="I30" s="269"/>
      <c r="J30" s="269"/>
      <c r="K30" s="269"/>
    </row>
    <row r="31" ht="13.5" customHeight="1">
      <c r="A31" s="279">
        <v>26.0</v>
      </c>
      <c r="B31" s="280" t="s">
        <v>379</v>
      </c>
      <c r="C31" s="280">
        <v>848.0</v>
      </c>
      <c r="D31" s="280">
        <v>518.0</v>
      </c>
      <c r="E31" s="280">
        <v>796.0</v>
      </c>
      <c r="F31" s="280">
        <v>624.0</v>
      </c>
      <c r="G31" s="280">
        <v>216.0</v>
      </c>
      <c r="H31" s="308">
        <v>0.105648001</v>
      </c>
      <c r="I31" s="269"/>
      <c r="J31" s="269"/>
      <c r="K31" s="269"/>
    </row>
    <row r="32" ht="13.5" customHeight="1">
      <c r="A32" s="276"/>
      <c r="B32" s="277" t="s">
        <v>380</v>
      </c>
      <c r="C32" s="277" t="str">
        <f t="shared" ref="C32:H32" si="2">SUM(C18:C31)</f>
        <v>581379</v>
      </c>
      <c r="D32" s="277" t="str">
        <f t="shared" si="2"/>
        <v>286020</v>
      </c>
      <c r="E32" s="277" t="str">
        <f t="shared" si="2"/>
        <v>552173</v>
      </c>
      <c r="F32" s="277" t="str">
        <f t="shared" si="2"/>
        <v>414313</v>
      </c>
      <c r="G32" s="277" t="str">
        <f t="shared" si="2"/>
        <v>182221</v>
      </c>
      <c r="H32" s="309" t="str">
        <f t="shared" si="2"/>
        <v>99.6</v>
      </c>
      <c r="I32" s="285"/>
      <c r="J32" s="285"/>
      <c r="K32" s="285"/>
    </row>
    <row r="33" ht="13.5" customHeight="1">
      <c r="A33" s="279">
        <v>27.0</v>
      </c>
      <c r="B33" s="280" t="s">
        <v>381</v>
      </c>
      <c r="C33" s="280">
        <v>3620472.0</v>
      </c>
      <c r="D33" s="280">
        <v>2052854.0</v>
      </c>
      <c r="E33" s="280">
        <v>3329296.0</v>
      </c>
      <c r="F33" s="280">
        <v>2964861.0</v>
      </c>
      <c r="G33" s="280">
        <v>476085.0</v>
      </c>
      <c r="H33" s="308">
        <v>739.075203951</v>
      </c>
      <c r="I33" s="269"/>
      <c r="J33" s="269"/>
      <c r="K33" s="269"/>
    </row>
    <row r="34" ht="13.5" customHeight="1">
      <c r="A34" s="279">
        <v>28.0</v>
      </c>
      <c r="B34" s="280" t="s">
        <v>382</v>
      </c>
      <c r="C34" s="280">
        <v>1664391.0</v>
      </c>
      <c r="D34" s="280">
        <v>908177.0</v>
      </c>
      <c r="E34" s="280">
        <v>603833.0</v>
      </c>
      <c r="F34" s="280">
        <v>1555592.0</v>
      </c>
      <c r="G34" s="280">
        <v>323245.0</v>
      </c>
      <c r="H34" s="308">
        <v>403.18394470499993</v>
      </c>
      <c r="I34" s="269"/>
      <c r="J34" s="269"/>
      <c r="K34" s="269"/>
    </row>
    <row r="35" ht="13.5" customHeight="1">
      <c r="A35" s="276"/>
      <c r="B35" s="277" t="s">
        <v>383</v>
      </c>
      <c r="C35" s="277" t="str">
        <f t="shared" ref="C35:H35" si="3">C34+C33</f>
        <v>5284863</v>
      </c>
      <c r="D35" s="277" t="str">
        <f t="shared" si="3"/>
        <v>2961031</v>
      </c>
      <c r="E35" s="277" t="str">
        <f t="shared" si="3"/>
        <v>3933129</v>
      </c>
      <c r="F35" s="277" t="str">
        <f t="shared" si="3"/>
        <v>4520453</v>
      </c>
      <c r="G35" s="277" t="str">
        <f t="shared" si="3"/>
        <v>799330</v>
      </c>
      <c r="H35" s="309" t="str">
        <f t="shared" si="3"/>
        <v>1142.3</v>
      </c>
      <c r="I35" s="285"/>
      <c r="J35" s="285"/>
      <c r="K35" s="285"/>
    </row>
    <row r="36" ht="13.5" customHeight="1">
      <c r="A36" s="276"/>
      <c r="B36" s="277" t="s">
        <v>384</v>
      </c>
      <c r="C36" s="277" t="str">
        <f t="shared" ref="C36:H36" si="4">C35+C32+C17</f>
        <v>35397016</v>
      </c>
      <c r="D36" s="277" t="str">
        <f t="shared" si="4"/>
        <v>18825979</v>
      </c>
      <c r="E36" s="277" t="str">
        <f t="shared" si="4"/>
        <v>29140872</v>
      </c>
      <c r="F36" s="277" t="str">
        <f t="shared" si="4"/>
        <v>29447554</v>
      </c>
      <c r="G36" s="277" t="str">
        <f t="shared" si="4"/>
        <v>2761916</v>
      </c>
      <c r="H36" s="309" t="str">
        <f t="shared" si="4"/>
        <v>8257.4</v>
      </c>
      <c r="I36" s="285"/>
      <c r="J36" s="285"/>
      <c r="K36" s="285"/>
    </row>
    <row r="37" ht="13.5" customHeight="1">
      <c r="A37" s="283"/>
      <c r="B37" s="269"/>
      <c r="C37" s="269"/>
      <c r="D37" s="285" t="s">
        <v>231</v>
      </c>
      <c r="E37" s="269"/>
      <c r="F37" s="269"/>
      <c r="G37" s="269"/>
      <c r="H37" s="304"/>
      <c r="I37" s="269"/>
      <c r="J37" s="269"/>
      <c r="K37" s="269"/>
    </row>
    <row r="38" ht="13.5" customHeight="1">
      <c r="A38" s="283"/>
      <c r="B38" s="269"/>
      <c r="C38" s="269"/>
      <c r="D38" s="269"/>
      <c r="E38" s="269"/>
      <c r="F38" s="269"/>
      <c r="G38" s="269"/>
      <c r="H38" s="304"/>
      <c r="I38" s="269"/>
      <c r="J38" s="269"/>
      <c r="K38" s="269"/>
    </row>
    <row r="39" ht="13.5" customHeight="1">
      <c r="A39" s="283"/>
      <c r="B39" s="269"/>
      <c r="C39" s="269"/>
      <c r="D39" s="269"/>
      <c r="E39" s="269"/>
      <c r="F39" s="269"/>
      <c r="G39" s="269"/>
      <c r="H39" s="304"/>
      <c r="I39" s="269"/>
      <c r="J39" s="269"/>
      <c r="K39" s="269"/>
    </row>
    <row r="40" ht="13.5" customHeight="1">
      <c r="A40" s="283"/>
      <c r="B40" s="269"/>
      <c r="C40" s="269"/>
      <c r="D40" s="269"/>
      <c r="E40" s="269"/>
      <c r="F40" s="269"/>
      <c r="G40" s="269"/>
      <c r="H40" s="304"/>
      <c r="I40" s="269"/>
      <c r="J40" s="269"/>
      <c r="K40" s="269"/>
    </row>
    <row r="41" ht="13.5" customHeight="1">
      <c r="A41" s="283"/>
      <c r="B41" s="269"/>
      <c r="C41" s="269"/>
      <c r="D41" s="269"/>
      <c r="E41" s="269"/>
      <c r="F41" s="269"/>
      <c r="G41" s="269"/>
      <c r="H41" s="304"/>
      <c r="I41" s="269"/>
      <c r="J41" s="269"/>
      <c r="K41" s="269"/>
    </row>
    <row r="42" ht="13.5" customHeight="1">
      <c r="A42" s="283"/>
      <c r="B42" s="269"/>
      <c r="C42" s="269"/>
      <c r="D42" s="269"/>
      <c r="E42" s="269"/>
      <c r="F42" s="269"/>
      <c r="G42" s="269"/>
      <c r="H42" s="304"/>
      <c r="I42" s="269"/>
      <c r="J42" s="269"/>
      <c r="K42" s="269"/>
    </row>
    <row r="43" ht="13.5" customHeight="1">
      <c r="A43" s="283"/>
      <c r="B43" s="269"/>
      <c r="C43" s="269"/>
      <c r="D43" s="269"/>
      <c r="E43" s="269"/>
      <c r="F43" s="269"/>
      <c r="G43" s="269"/>
      <c r="H43" s="304"/>
      <c r="I43" s="269"/>
      <c r="J43" s="269"/>
      <c r="K43" s="269"/>
    </row>
    <row r="44" ht="13.5" customHeight="1">
      <c r="A44" s="283"/>
      <c r="B44" s="269"/>
      <c r="C44" s="269"/>
      <c r="D44" s="269"/>
      <c r="E44" s="269"/>
      <c r="F44" s="269"/>
      <c r="G44" s="269"/>
      <c r="H44" s="304"/>
      <c r="I44" s="269"/>
      <c r="J44" s="269"/>
      <c r="K44" s="269"/>
    </row>
    <row r="45" ht="13.5" customHeight="1">
      <c r="A45" s="283"/>
      <c r="B45" s="269"/>
      <c r="C45" s="269"/>
      <c r="D45" s="269"/>
      <c r="E45" s="269"/>
      <c r="F45" s="269"/>
      <c r="G45" s="269"/>
      <c r="H45" s="304"/>
      <c r="I45" s="269"/>
      <c r="J45" s="269"/>
      <c r="K45" s="269"/>
    </row>
    <row r="46" ht="13.5" customHeight="1">
      <c r="A46" s="283"/>
      <c r="B46" s="269"/>
      <c r="C46" s="269"/>
      <c r="D46" s="269"/>
      <c r="E46" s="269"/>
      <c r="F46" s="269"/>
      <c r="G46" s="269"/>
      <c r="H46" s="304"/>
      <c r="I46" s="269"/>
      <c r="J46" s="269"/>
      <c r="K46" s="269"/>
    </row>
    <row r="47" ht="13.5" customHeight="1">
      <c r="A47" s="283"/>
      <c r="B47" s="269"/>
      <c r="C47" s="269"/>
      <c r="D47" s="269"/>
      <c r="E47" s="269"/>
      <c r="F47" s="269"/>
      <c r="G47" s="269"/>
      <c r="H47" s="304"/>
      <c r="I47" s="269"/>
      <c r="J47" s="269"/>
      <c r="K47" s="269"/>
    </row>
    <row r="48" ht="13.5" customHeight="1">
      <c r="A48" s="283"/>
      <c r="B48" s="269"/>
      <c r="C48" s="269"/>
      <c r="D48" s="269"/>
      <c r="E48" s="269"/>
      <c r="F48" s="269"/>
      <c r="G48" s="269"/>
      <c r="H48" s="304"/>
      <c r="I48" s="269"/>
      <c r="J48" s="269"/>
      <c r="K48" s="269"/>
    </row>
    <row r="49" ht="13.5" customHeight="1">
      <c r="A49" s="283"/>
      <c r="B49" s="269"/>
      <c r="C49" s="269"/>
      <c r="D49" s="269"/>
      <c r="E49" s="269"/>
      <c r="F49" s="269"/>
      <c r="G49" s="269"/>
      <c r="H49" s="304"/>
      <c r="I49" s="269"/>
      <c r="J49" s="269"/>
      <c r="K49" s="269"/>
    </row>
    <row r="50" ht="13.5" customHeight="1">
      <c r="A50" s="283"/>
      <c r="B50" s="269"/>
      <c r="C50" s="269"/>
      <c r="D50" s="269"/>
      <c r="E50" s="269"/>
      <c r="F50" s="269"/>
      <c r="G50" s="269"/>
      <c r="H50" s="304"/>
      <c r="I50" s="269"/>
      <c r="J50" s="269"/>
      <c r="K50" s="269"/>
    </row>
    <row r="51" ht="13.5" customHeight="1">
      <c r="A51" s="283"/>
      <c r="B51" s="269"/>
      <c r="C51" s="269"/>
      <c r="D51" s="269"/>
      <c r="E51" s="269"/>
      <c r="F51" s="269"/>
      <c r="G51" s="269"/>
      <c r="H51" s="304"/>
      <c r="I51" s="269"/>
      <c r="J51" s="269"/>
      <c r="K51" s="269"/>
    </row>
    <row r="52" ht="13.5" customHeight="1">
      <c r="A52" s="283"/>
      <c r="B52" s="269"/>
      <c r="C52" s="269"/>
      <c r="D52" s="269"/>
      <c r="E52" s="269"/>
      <c r="F52" s="269"/>
      <c r="G52" s="269"/>
      <c r="H52" s="304"/>
      <c r="I52" s="269"/>
      <c r="J52" s="269"/>
      <c r="K52" s="269"/>
    </row>
    <row r="53" ht="13.5" customHeight="1">
      <c r="A53" s="283"/>
      <c r="B53" s="269"/>
      <c r="C53" s="269"/>
      <c r="D53" s="269"/>
      <c r="E53" s="269"/>
      <c r="F53" s="269"/>
      <c r="G53" s="269"/>
      <c r="H53" s="304"/>
      <c r="I53" s="269"/>
      <c r="J53" s="269"/>
      <c r="K53" s="269"/>
    </row>
    <row r="54" ht="13.5" customHeight="1">
      <c r="A54" s="283"/>
      <c r="B54" s="269"/>
      <c r="C54" s="269"/>
      <c r="D54" s="269"/>
      <c r="E54" s="269"/>
      <c r="F54" s="269"/>
      <c r="G54" s="269"/>
      <c r="H54" s="304"/>
      <c r="I54" s="269"/>
      <c r="J54" s="269"/>
      <c r="K54" s="269"/>
    </row>
    <row r="55" ht="13.5" customHeight="1">
      <c r="A55" s="283"/>
      <c r="B55" s="269"/>
      <c r="C55" s="269"/>
      <c r="D55" s="269"/>
      <c r="E55" s="269"/>
      <c r="F55" s="269"/>
      <c r="G55" s="269"/>
      <c r="H55" s="304"/>
      <c r="I55" s="269"/>
      <c r="J55" s="269"/>
      <c r="K55" s="269"/>
    </row>
    <row r="56" ht="13.5" customHeight="1">
      <c r="A56" s="283"/>
      <c r="B56" s="269"/>
      <c r="C56" s="269"/>
      <c r="D56" s="269"/>
      <c r="E56" s="269"/>
      <c r="F56" s="269"/>
      <c r="G56" s="269"/>
      <c r="H56" s="304"/>
      <c r="I56" s="269"/>
      <c r="J56" s="269"/>
      <c r="K56" s="269"/>
    </row>
    <row r="57" ht="13.5" customHeight="1">
      <c r="A57" s="283"/>
      <c r="B57" s="269"/>
      <c r="C57" s="269"/>
      <c r="D57" s="269"/>
      <c r="E57" s="269"/>
      <c r="F57" s="269"/>
      <c r="G57" s="269"/>
      <c r="H57" s="304"/>
      <c r="I57" s="269"/>
      <c r="J57" s="269"/>
      <c r="K57" s="269"/>
    </row>
    <row r="58" ht="13.5" customHeight="1">
      <c r="A58" s="283"/>
      <c r="B58" s="269"/>
      <c r="C58" s="269"/>
      <c r="D58" s="269"/>
      <c r="E58" s="269"/>
      <c r="F58" s="269"/>
      <c r="G58" s="269"/>
      <c r="H58" s="304"/>
      <c r="I58" s="269"/>
      <c r="J58" s="269"/>
      <c r="K58" s="269"/>
    </row>
    <row r="59" ht="13.5" customHeight="1">
      <c r="A59" s="283"/>
      <c r="B59" s="269"/>
      <c r="C59" s="269"/>
      <c r="D59" s="269"/>
      <c r="E59" s="269"/>
      <c r="F59" s="269"/>
      <c r="G59" s="269"/>
      <c r="H59" s="304"/>
      <c r="I59" s="269"/>
      <c r="J59" s="269"/>
      <c r="K59" s="269"/>
    </row>
    <row r="60" ht="13.5" customHeight="1">
      <c r="A60" s="283"/>
      <c r="B60" s="269"/>
      <c r="C60" s="269"/>
      <c r="D60" s="269"/>
      <c r="E60" s="269"/>
      <c r="F60" s="269"/>
      <c r="G60" s="269"/>
      <c r="H60" s="304"/>
      <c r="I60" s="269"/>
      <c r="J60" s="269"/>
      <c r="K60" s="269"/>
    </row>
    <row r="61" ht="13.5" customHeight="1">
      <c r="A61" s="283"/>
      <c r="B61" s="269"/>
      <c r="C61" s="269"/>
      <c r="D61" s="269"/>
      <c r="E61" s="269"/>
      <c r="F61" s="269"/>
      <c r="G61" s="269"/>
      <c r="H61" s="304"/>
      <c r="I61" s="269"/>
      <c r="J61" s="269"/>
      <c r="K61" s="269"/>
    </row>
    <row r="62" ht="13.5" customHeight="1">
      <c r="A62" s="283"/>
      <c r="B62" s="269"/>
      <c r="C62" s="269"/>
      <c r="D62" s="269"/>
      <c r="E62" s="269"/>
      <c r="F62" s="269"/>
      <c r="G62" s="269"/>
      <c r="H62" s="304"/>
      <c r="I62" s="269"/>
      <c r="J62" s="269"/>
      <c r="K62" s="269"/>
    </row>
    <row r="63" ht="13.5" customHeight="1">
      <c r="A63" s="283"/>
      <c r="B63" s="269"/>
      <c r="C63" s="269"/>
      <c r="D63" s="269"/>
      <c r="E63" s="269"/>
      <c r="F63" s="269"/>
      <c r="G63" s="269"/>
      <c r="H63" s="304"/>
      <c r="I63" s="269"/>
      <c r="J63" s="269"/>
      <c r="K63" s="269"/>
    </row>
    <row r="64" ht="13.5" customHeight="1">
      <c r="A64" s="283"/>
      <c r="B64" s="269"/>
      <c r="C64" s="269"/>
      <c r="D64" s="269"/>
      <c r="E64" s="269"/>
      <c r="F64" s="269"/>
      <c r="G64" s="269"/>
      <c r="H64" s="304"/>
      <c r="I64" s="269"/>
      <c r="J64" s="269"/>
      <c r="K64" s="269"/>
    </row>
    <row r="65" ht="13.5" customHeight="1">
      <c r="A65" s="283"/>
      <c r="B65" s="269"/>
      <c r="C65" s="269"/>
      <c r="D65" s="269"/>
      <c r="E65" s="269"/>
      <c r="F65" s="269"/>
      <c r="G65" s="269"/>
      <c r="H65" s="304"/>
      <c r="I65" s="269"/>
      <c r="J65" s="269"/>
      <c r="K65" s="269"/>
    </row>
    <row r="66" ht="13.5" customHeight="1">
      <c r="A66" s="283"/>
      <c r="B66" s="269"/>
      <c r="C66" s="269"/>
      <c r="D66" s="269"/>
      <c r="E66" s="269"/>
      <c r="F66" s="269"/>
      <c r="G66" s="269"/>
      <c r="H66" s="304"/>
      <c r="I66" s="269"/>
      <c r="J66" s="269"/>
      <c r="K66" s="269"/>
    </row>
    <row r="67" ht="13.5" customHeight="1">
      <c r="A67" s="283"/>
      <c r="B67" s="269"/>
      <c r="C67" s="269"/>
      <c r="D67" s="269"/>
      <c r="E67" s="269"/>
      <c r="F67" s="269"/>
      <c r="G67" s="269"/>
      <c r="H67" s="304"/>
      <c r="I67" s="269"/>
      <c r="J67" s="269"/>
      <c r="K67" s="269"/>
    </row>
    <row r="68" ht="13.5" customHeight="1">
      <c r="A68" s="283"/>
      <c r="B68" s="269"/>
      <c r="C68" s="269"/>
      <c r="D68" s="269"/>
      <c r="E68" s="269"/>
      <c r="F68" s="269"/>
      <c r="G68" s="269"/>
      <c r="H68" s="304"/>
      <c r="I68" s="269"/>
      <c r="J68" s="269"/>
      <c r="K68" s="269"/>
    </row>
    <row r="69" ht="13.5" customHeight="1">
      <c r="A69" s="283"/>
      <c r="B69" s="269"/>
      <c r="C69" s="269"/>
      <c r="D69" s="269"/>
      <c r="E69" s="269"/>
      <c r="F69" s="269"/>
      <c r="G69" s="269"/>
      <c r="H69" s="304"/>
      <c r="I69" s="269"/>
      <c r="J69" s="269"/>
      <c r="K69" s="269"/>
    </row>
    <row r="70" ht="13.5" customHeight="1">
      <c r="A70" s="283"/>
      <c r="B70" s="269"/>
      <c r="C70" s="269"/>
      <c r="D70" s="269"/>
      <c r="E70" s="269"/>
      <c r="F70" s="269"/>
      <c r="G70" s="269"/>
      <c r="H70" s="304"/>
      <c r="I70" s="269"/>
      <c r="J70" s="269"/>
      <c r="K70" s="269"/>
    </row>
    <row r="71" ht="13.5" customHeight="1">
      <c r="A71" s="283"/>
      <c r="B71" s="269"/>
      <c r="C71" s="269"/>
      <c r="D71" s="269"/>
      <c r="E71" s="269"/>
      <c r="F71" s="269"/>
      <c r="G71" s="269"/>
      <c r="H71" s="304"/>
      <c r="I71" s="269"/>
      <c r="J71" s="269"/>
      <c r="K71" s="269"/>
    </row>
    <row r="72" ht="13.5" customHeight="1">
      <c r="A72" s="283"/>
      <c r="B72" s="269"/>
      <c r="C72" s="269"/>
      <c r="D72" s="269"/>
      <c r="E72" s="269"/>
      <c r="F72" s="269"/>
      <c r="G72" s="269"/>
      <c r="H72" s="304"/>
      <c r="I72" s="269"/>
      <c r="J72" s="269"/>
      <c r="K72" s="269"/>
    </row>
    <row r="73" ht="13.5" customHeight="1">
      <c r="A73" s="283"/>
      <c r="B73" s="269"/>
      <c r="C73" s="269"/>
      <c r="D73" s="269"/>
      <c r="E73" s="269"/>
      <c r="F73" s="269"/>
      <c r="G73" s="269"/>
      <c r="H73" s="304"/>
      <c r="I73" s="269"/>
      <c r="J73" s="269"/>
      <c r="K73" s="269"/>
    </row>
    <row r="74" ht="13.5" customHeight="1">
      <c r="A74" s="283"/>
      <c r="B74" s="269"/>
      <c r="C74" s="269"/>
      <c r="D74" s="269"/>
      <c r="E74" s="269"/>
      <c r="F74" s="269"/>
      <c r="G74" s="269"/>
      <c r="H74" s="304"/>
      <c r="I74" s="269"/>
      <c r="J74" s="269"/>
      <c r="K74" s="269"/>
    </row>
    <row r="75" ht="13.5" customHeight="1">
      <c r="A75" s="283"/>
      <c r="B75" s="269"/>
      <c r="C75" s="269"/>
      <c r="D75" s="269"/>
      <c r="E75" s="269"/>
      <c r="F75" s="269"/>
      <c r="G75" s="269"/>
      <c r="H75" s="304"/>
      <c r="I75" s="269"/>
      <c r="J75" s="269"/>
      <c r="K75" s="269"/>
    </row>
    <row r="76" ht="13.5" customHeight="1">
      <c r="A76" s="283"/>
      <c r="B76" s="269"/>
      <c r="C76" s="269"/>
      <c r="D76" s="269"/>
      <c r="E76" s="269"/>
      <c r="F76" s="269"/>
      <c r="G76" s="269"/>
      <c r="H76" s="304"/>
      <c r="I76" s="269"/>
      <c r="J76" s="269"/>
      <c r="K76" s="269"/>
    </row>
    <row r="77" ht="13.5" customHeight="1">
      <c r="A77" s="283"/>
      <c r="B77" s="269"/>
      <c r="C77" s="269"/>
      <c r="D77" s="269"/>
      <c r="E77" s="269"/>
      <c r="F77" s="269"/>
      <c r="G77" s="269"/>
      <c r="H77" s="304"/>
      <c r="I77" s="269"/>
      <c r="J77" s="269"/>
      <c r="K77" s="269"/>
    </row>
    <row r="78" ht="13.5" customHeight="1">
      <c r="A78" s="283"/>
      <c r="B78" s="269"/>
      <c r="C78" s="269"/>
      <c r="D78" s="269"/>
      <c r="E78" s="269"/>
      <c r="F78" s="269"/>
      <c r="G78" s="269"/>
      <c r="H78" s="304"/>
      <c r="I78" s="269"/>
      <c r="J78" s="269"/>
      <c r="K78" s="269"/>
    </row>
    <row r="79" ht="13.5" customHeight="1">
      <c r="A79" s="283"/>
      <c r="B79" s="269"/>
      <c r="C79" s="269"/>
      <c r="D79" s="269"/>
      <c r="E79" s="269"/>
      <c r="F79" s="269"/>
      <c r="G79" s="269"/>
      <c r="H79" s="304"/>
      <c r="I79" s="269"/>
      <c r="J79" s="269"/>
      <c r="K79" s="269"/>
    </row>
    <row r="80" ht="13.5" customHeight="1">
      <c r="A80" s="283"/>
      <c r="B80" s="269"/>
      <c r="C80" s="269"/>
      <c r="D80" s="269"/>
      <c r="E80" s="269"/>
      <c r="F80" s="269"/>
      <c r="G80" s="269"/>
      <c r="H80" s="304"/>
      <c r="I80" s="269"/>
      <c r="J80" s="269"/>
      <c r="K80" s="269"/>
    </row>
    <row r="81" ht="13.5" customHeight="1">
      <c r="A81" s="283"/>
      <c r="B81" s="269"/>
      <c r="C81" s="269"/>
      <c r="D81" s="269"/>
      <c r="E81" s="269"/>
      <c r="F81" s="269"/>
      <c r="G81" s="269"/>
      <c r="H81" s="304"/>
      <c r="I81" s="269"/>
      <c r="J81" s="269"/>
      <c r="K81" s="269"/>
    </row>
    <row r="82" ht="13.5" customHeight="1">
      <c r="A82" s="283"/>
      <c r="B82" s="269"/>
      <c r="C82" s="269"/>
      <c r="D82" s="269"/>
      <c r="E82" s="269"/>
      <c r="F82" s="269"/>
      <c r="G82" s="269"/>
      <c r="H82" s="304"/>
      <c r="I82" s="269"/>
      <c r="J82" s="269"/>
      <c r="K82" s="269"/>
    </row>
    <row r="83" ht="13.5" customHeight="1">
      <c r="A83" s="283"/>
      <c r="B83" s="269"/>
      <c r="C83" s="269"/>
      <c r="D83" s="269"/>
      <c r="E83" s="269"/>
      <c r="F83" s="269"/>
      <c r="G83" s="269"/>
      <c r="H83" s="304"/>
      <c r="I83" s="269"/>
      <c r="J83" s="269"/>
      <c r="K83" s="269"/>
    </row>
    <row r="84" ht="13.5" customHeight="1">
      <c r="A84" s="283"/>
      <c r="B84" s="269"/>
      <c r="C84" s="269"/>
      <c r="D84" s="269"/>
      <c r="E84" s="269"/>
      <c r="F84" s="269"/>
      <c r="G84" s="269"/>
      <c r="H84" s="304"/>
      <c r="I84" s="269"/>
      <c r="J84" s="269"/>
      <c r="K84" s="269"/>
    </row>
    <row r="85" ht="13.5" customHeight="1">
      <c r="A85" s="283"/>
      <c r="B85" s="269"/>
      <c r="C85" s="269"/>
      <c r="D85" s="269"/>
      <c r="E85" s="269"/>
      <c r="F85" s="269"/>
      <c r="G85" s="269"/>
      <c r="H85" s="304"/>
      <c r="I85" s="269"/>
      <c r="J85" s="269"/>
      <c r="K85" s="269"/>
    </row>
    <row r="86" ht="13.5" customHeight="1">
      <c r="A86" s="283"/>
      <c r="B86" s="269"/>
      <c r="C86" s="269"/>
      <c r="D86" s="269"/>
      <c r="E86" s="269"/>
      <c r="F86" s="269"/>
      <c r="G86" s="269"/>
      <c r="H86" s="304"/>
      <c r="I86" s="269"/>
      <c r="J86" s="269"/>
      <c r="K86" s="269"/>
    </row>
    <row r="87" ht="13.5" customHeight="1">
      <c r="A87" s="283"/>
      <c r="B87" s="269"/>
      <c r="C87" s="269"/>
      <c r="D87" s="269"/>
      <c r="E87" s="269"/>
      <c r="F87" s="269"/>
      <c r="G87" s="269"/>
      <c r="H87" s="304"/>
      <c r="I87" s="269"/>
      <c r="J87" s="269"/>
      <c r="K87" s="269"/>
    </row>
    <row r="88" ht="13.5" customHeight="1">
      <c r="A88" s="283"/>
      <c r="B88" s="269"/>
      <c r="C88" s="269"/>
      <c r="D88" s="269"/>
      <c r="E88" s="269"/>
      <c r="F88" s="269"/>
      <c r="G88" s="269"/>
      <c r="H88" s="304"/>
      <c r="I88" s="269"/>
      <c r="J88" s="269"/>
      <c r="K88" s="269"/>
    </row>
    <row r="89" ht="13.5" customHeight="1">
      <c r="A89" s="283"/>
      <c r="B89" s="269"/>
      <c r="C89" s="269"/>
      <c r="D89" s="269"/>
      <c r="E89" s="269"/>
      <c r="F89" s="269"/>
      <c r="G89" s="269"/>
      <c r="H89" s="304"/>
      <c r="I89" s="269"/>
      <c r="J89" s="269"/>
      <c r="K89" s="269"/>
    </row>
    <row r="90" ht="13.5" customHeight="1">
      <c r="A90" s="283"/>
      <c r="B90" s="269"/>
      <c r="C90" s="269"/>
      <c r="D90" s="269"/>
      <c r="E90" s="269"/>
      <c r="F90" s="269"/>
      <c r="G90" s="269"/>
      <c r="H90" s="304"/>
      <c r="I90" s="269"/>
      <c r="J90" s="269"/>
      <c r="K90" s="269"/>
    </row>
    <row r="91" ht="13.5" customHeight="1">
      <c r="A91" s="283"/>
      <c r="B91" s="269"/>
      <c r="C91" s="269"/>
      <c r="D91" s="269"/>
      <c r="E91" s="269"/>
      <c r="F91" s="269"/>
      <c r="G91" s="269"/>
      <c r="H91" s="304"/>
      <c r="I91" s="269"/>
      <c r="J91" s="269"/>
      <c r="K91" s="269"/>
    </row>
    <row r="92" ht="13.5" customHeight="1">
      <c r="A92" s="283"/>
      <c r="B92" s="269"/>
      <c r="C92" s="269"/>
      <c r="D92" s="269"/>
      <c r="E92" s="269"/>
      <c r="F92" s="269"/>
      <c r="G92" s="269"/>
      <c r="H92" s="304"/>
      <c r="I92" s="269"/>
      <c r="J92" s="269"/>
      <c r="K92" s="269"/>
    </row>
    <row r="93" ht="13.5" customHeight="1">
      <c r="A93" s="283"/>
      <c r="B93" s="269"/>
      <c r="C93" s="269"/>
      <c r="D93" s="269"/>
      <c r="E93" s="269"/>
      <c r="F93" s="269"/>
      <c r="G93" s="269"/>
      <c r="H93" s="304"/>
      <c r="I93" s="269"/>
      <c r="J93" s="269"/>
      <c r="K93" s="269"/>
    </row>
    <row r="94" ht="13.5" customHeight="1">
      <c r="A94" s="283"/>
      <c r="B94" s="269"/>
      <c r="C94" s="269"/>
      <c r="D94" s="269"/>
      <c r="E94" s="269"/>
      <c r="F94" s="269"/>
      <c r="G94" s="269"/>
      <c r="H94" s="304"/>
      <c r="I94" s="269"/>
      <c r="J94" s="269"/>
      <c r="K94" s="269"/>
    </row>
    <row r="95" ht="13.5" customHeight="1">
      <c r="A95" s="283"/>
      <c r="B95" s="269"/>
      <c r="C95" s="269"/>
      <c r="D95" s="269"/>
      <c r="E95" s="269"/>
      <c r="F95" s="269"/>
      <c r="G95" s="269"/>
      <c r="H95" s="304"/>
      <c r="I95" s="269"/>
      <c r="J95" s="269"/>
      <c r="K95" s="269"/>
    </row>
    <row r="96" ht="13.5" customHeight="1">
      <c r="A96" s="283"/>
      <c r="B96" s="269"/>
      <c r="C96" s="269"/>
      <c r="D96" s="269"/>
      <c r="E96" s="269"/>
      <c r="F96" s="269"/>
      <c r="G96" s="269"/>
      <c r="H96" s="304"/>
      <c r="I96" s="269"/>
      <c r="J96" s="269"/>
      <c r="K96" s="269"/>
    </row>
    <row r="97" ht="13.5" customHeight="1">
      <c r="A97" s="283"/>
      <c r="B97" s="269"/>
      <c r="C97" s="269"/>
      <c r="D97" s="269"/>
      <c r="E97" s="269"/>
      <c r="F97" s="269"/>
      <c r="G97" s="269"/>
      <c r="H97" s="304"/>
      <c r="I97" s="269"/>
      <c r="J97" s="269"/>
      <c r="K97" s="269"/>
    </row>
    <row r="98" ht="13.5" customHeight="1">
      <c r="A98" s="283"/>
      <c r="B98" s="269"/>
      <c r="C98" s="269"/>
      <c r="D98" s="269"/>
      <c r="E98" s="269"/>
      <c r="F98" s="269"/>
      <c r="G98" s="269"/>
      <c r="H98" s="304"/>
      <c r="I98" s="269"/>
      <c r="J98" s="269"/>
      <c r="K98" s="269"/>
    </row>
    <row r="99" ht="13.5" customHeight="1">
      <c r="A99" s="283"/>
      <c r="B99" s="269"/>
      <c r="C99" s="269"/>
      <c r="D99" s="269"/>
      <c r="E99" s="269"/>
      <c r="F99" s="269"/>
      <c r="G99" s="269"/>
      <c r="H99" s="304"/>
      <c r="I99" s="269"/>
      <c r="J99" s="269"/>
      <c r="K99" s="269"/>
    </row>
    <row r="100" ht="13.5" customHeight="1">
      <c r="A100" s="283"/>
      <c r="B100" s="269"/>
      <c r="C100" s="269"/>
      <c r="D100" s="269"/>
      <c r="E100" s="269"/>
      <c r="F100" s="269"/>
      <c r="G100" s="269"/>
      <c r="H100" s="304"/>
      <c r="I100" s="269"/>
      <c r="J100" s="269"/>
      <c r="K100" s="269"/>
    </row>
  </sheetData>
  <mergeCells count="1">
    <mergeCell ref="A1:H1"/>
  </mergeCells>
  <printOptions/>
  <pageMargins bottom="0.75" footer="0.0" header="0.0" left="1.2" right="0.4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FADCC"/>
    <pageSetUpPr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4.43" defaultRowHeight="15.0"/>
  <cols>
    <col customWidth="1" min="1" max="1" width="4.86"/>
    <col customWidth="1" min="2" max="2" width="27.43"/>
    <col customWidth="1" min="3" max="3" width="12.43"/>
    <col customWidth="1" min="4" max="4" width="12.0"/>
    <col customWidth="1" min="5" max="6" width="11.43"/>
    <col customWidth="1" min="7" max="7" width="11.14"/>
    <col customWidth="1" min="8" max="8" width="11.71"/>
    <col customWidth="1" min="9" max="9" width="11.29"/>
    <col customWidth="1" min="10" max="10" width="11.86"/>
    <col customWidth="1" hidden="1" min="11" max="11" width="10.14"/>
    <col customWidth="1" hidden="1" min="12" max="12" width="10.29"/>
    <col customWidth="1" hidden="1" min="13" max="13" width="8.57"/>
    <col customWidth="1" hidden="1" min="14" max="14" width="8.14"/>
  </cols>
  <sheetData>
    <row r="1" ht="12.75" customHeight="1">
      <c r="A1" s="1" t="s">
        <v>75</v>
      </c>
      <c r="B1" s="2"/>
      <c r="C1" s="2"/>
      <c r="D1" s="2"/>
      <c r="E1" s="2"/>
      <c r="F1" s="2"/>
      <c r="G1" s="2"/>
      <c r="H1" s="2"/>
      <c r="I1" s="2"/>
      <c r="J1" s="3"/>
      <c r="K1" s="52"/>
      <c r="L1" s="52"/>
      <c r="M1" s="52"/>
      <c r="N1" s="52"/>
    </row>
    <row r="2" ht="18.0" customHeight="1">
      <c r="A2" s="53" t="s">
        <v>76</v>
      </c>
      <c r="B2" s="2"/>
      <c r="C2" s="2"/>
      <c r="D2" s="2"/>
      <c r="E2" s="2"/>
      <c r="F2" s="2"/>
      <c r="G2" s="2"/>
      <c r="H2" s="2"/>
      <c r="I2" s="2"/>
      <c r="J2" s="3"/>
      <c r="K2" s="52"/>
      <c r="L2" s="52"/>
      <c r="M2" s="52"/>
      <c r="N2" s="52"/>
    </row>
    <row r="3" ht="14.25" customHeight="1">
      <c r="A3" s="54"/>
      <c r="B3" s="26" t="s">
        <v>65</v>
      </c>
      <c r="C3" s="55"/>
      <c r="D3" s="56"/>
      <c r="E3" s="55"/>
      <c r="F3" s="57"/>
      <c r="G3" s="57"/>
      <c r="H3" s="58" t="s">
        <v>77</v>
      </c>
      <c r="I3" s="2"/>
      <c r="J3" s="3"/>
      <c r="K3" s="52"/>
      <c r="L3" s="52"/>
      <c r="M3" s="52"/>
      <c r="N3" s="52"/>
    </row>
    <row r="4" ht="18.0" customHeight="1">
      <c r="A4" s="30" t="s">
        <v>78</v>
      </c>
      <c r="B4" s="30" t="s">
        <v>4</v>
      </c>
      <c r="C4" s="34" t="s">
        <v>79</v>
      </c>
      <c r="D4" s="33"/>
      <c r="E4" s="34" t="s">
        <v>68</v>
      </c>
      <c r="F4" s="32"/>
      <c r="G4" s="33"/>
      <c r="H4" s="59" t="s">
        <v>69</v>
      </c>
      <c r="I4" s="32"/>
      <c r="J4" s="33"/>
      <c r="K4" s="60"/>
      <c r="L4" s="3"/>
      <c r="M4" s="61" t="s">
        <v>80</v>
      </c>
      <c r="N4" s="3"/>
    </row>
    <row r="5" ht="69.75" customHeight="1">
      <c r="A5" s="62"/>
      <c r="B5" s="62"/>
      <c r="C5" s="63" t="s">
        <v>81</v>
      </c>
      <c r="D5" s="63" t="s">
        <v>82</v>
      </c>
      <c r="E5" s="63" t="s">
        <v>81</v>
      </c>
      <c r="F5" s="63" t="s">
        <v>82</v>
      </c>
      <c r="G5" s="63" t="s">
        <v>83</v>
      </c>
      <c r="H5" s="63" t="s">
        <v>81</v>
      </c>
      <c r="I5" s="63" t="s">
        <v>82</v>
      </c>
      <c r="J5" s="63" t="s">
        <v>84</v>
      </c>
      <c r="K5" s="64" t="s">
        <v>85</v>
      </c>
      <c r="L5" s="64" t="s">
        <v>86</v>
      </c>
      <c r="M5" s="64" t="s">
        <v>85</v>
      </c>
      <c r="N5" s="64" t="s">
        <v>86</v>
      </c>
    </row>
    <row r="6" ht="13.5" customHeight="1">
      <c r="A6" s="38">
        <v>1.0</v>
      </c>
      <c r="B6" s="39" t="s">
        <v>10</v>
      </c>
      <c r="C6" s="65">
        <v>2340972.18826</v>
      </c>
      <c r="D6" s="65">
        <v>2399434.2600000007</v>
      </c>
      <c r="E6" s="65">
        <v>1666572.4670936</v>
      </c>
      <c r="F6" s="65">
        <v>1748285.14</v>
      </c>
      <c r="G6" s="65"/>
      <c r="H6" s="66" t="str">
        <f t="shared" ref="H6:I6" si="1">E6*100/C6</f>
        <v>71.19</v>
      </c>
      <c r="I6" s="66" t="str">
        <f t="shared" si="1"/>
        <v>72.86</v>
      </c>
      <c r="J6" s="66" t="str">
        <f t="shared" ref="J6:J58" si="3">(F6+G6)*100/D6</f>
        <v>72.86</v>
      </c>
      <c r="K6" s="52" t="str">
        <f>'CD Ratio_2'!C6+'CD Ratio_2'!D6+'CD Ratio_2'!E6</f>
        <v>2399434</v>
      </c>
      <c r="L6" s="52" t="str">
        <f>'CD Ratio_2'!F6+'CD Ratio_2'!G6+'CD Ratio_2'!H6</f>
        <v>1748285</v>
      </c>
      <c r="M6" s="52" t="str">
        <f t="shared" ref="M6:M55" si="4">D6-K6</f>
        <v>0</v>
      </c>
      <c r="N6" s="52" t="str">
        <f t="shared" ref="N6:N55" si="5">F6-L6</f>
        <v>0</v>
      </c>
    </row>
    <row r="7" ht="13.5" customHeight="1">
      <c r="A7" s="67">
        <v>2.0</v>
      </c>
      <c r="B7" s="47" t="s">
        <v>11</v>
      </c>
      <c r="C7" s="65">
        <v>3410321.798725501</v>
      </c>
      <c r="D7" s="65">
        <v>3443950.6699999976</v>
      </c>
      <c r="E7" s="65">
        <v>2815565.8101444</v>
      </c>
      <c r="F7" s="65">
        <v>2930478.68</v>
      </c>
      <c r="G7" s="65"/>
      <c r="H7" s="66" t="str">
        <f t="shared" ref="H7:I7" si="2">E7*100/C7</f>
        <v>82.56</v>
      </c>
      <c r="I7" s="66" t="str">
        <f t="shared" si="2"/>
        <v>85.09</v>
      </c>
      <c r="J7" s="66" t="str">
        <f t="shared" si="3"/>
        <v>85.09</v>
      </c>
      <c r="K7" s="52" t="str">
        <f>'CD Ratio_2'!C7+'CD Ratio_2'!D7+'CD Ratio_2'!E7</f>
        <v>3443951</v>
      </c>
      <c r="L7" s="52" t="str">
        <f>'CD Ratio_2'!F7+'CD Ratio_2'!G7+'CD Ratio_2'!H7</f>
        <v>2930479</v>
      </c>
      <c r="M7" s="52" t="str">
        <f t="shared" si="4"/>
        <v>0</v>
      </c>
      <c r="N7" s="52" t="str">
        <f t="shared" si="5"/>
        <v>0</v>
      </c>
    </row>
    <row r="8" ht="13.5" customHeight="1">
      <c r="A8" s="38">
        <v>3.0</v>
      </c>
      <c r="B8" s="47" t="s">
        <v>12</v>
      </c>
      <c r="C8" s="65">
        <v>861235.98191</v>
      </c>
      <c r="D8" s="65">
        <v>878935.09</v>
      </c>
      <c r="E8" s="65">
        <v>686926.44648</v>
      </c>
      <c r="F8" s="65">
        <v>719608.1799999998</v>
      </c>
      <c r="G8" s="65"/>
      <c r="H8" s="66" t="str">
        <f t="shared" ref="H8:I8" si="6">E8*100/C8</f>
        <v>79.76</v>
      </c>
      <c r="I8" s="66" t="str">
        <f t="shared" si="6"/>
        <v>81.87</v>
      </c>
      <c r="J8" s="66" t="str">
        <f t="shared" si="3"/>
        <v>81.87</v>
      </c>
      <c r="K8" s="52" t="str">
        <f>'CD Ratio_2'!C8+'CD Ratio_2'!D8+'CD Ratio_2'!E8</f>
        <v>878935</v>
      </c>
      <c r="L8" s="52" t="str">
        <f>'CD Ratio_2'!F8+'CD Ratio_2'!G8+'CD Ratio_2'!H8</f>
        <v>719608</v>
      </c>
      <c r="M8" s="52" t="str">
        <f t="shared" si="4"/>
        <v>0</v>
      </c>
      <c r="N8" s="52" t="str">
        <f t="shared" si="5"/>
        <v>0</v>
      </c>
    </row>
    <row r="9" ht="13.5" customHeight="1">
      <c r="A9" s="67">
        <v>4.0</v>
      </c>
      <c r="B9" s="47" t="s">
        <v>13</v>
      </c>
      <c r="C9" s="65">
        <v>1789026.0361531998</v>
      </c>
      <c r="D9" s="65">
        <v>1773487.1700000009</v>
      </c>
      <c r="E9" s="65">
        <v>1741733.528055</v>
      </c>
      <c r="F9" s="65">
        <v>1779799.6300000004</v>
      </c>
      <c r="G9" s="65"/>
      <c r="H9" s="66" t="str">
        <f t="shared" ref="H9:I9" si="7">E9*100/C9</f>
        <v>97.36</v>
      </c>
      <c r="I9" s="66" t="str">
        <f t="shared" si="7"/>
        <v>100.36</v>
      </c>
      <c r="J9" s="66" t="str">
        <f t="shared" si="3"/>
        <v>100.36</v>
      </c>
      <c r="K9" s="52" t="str">
        <f>'CD Ratio_2'!C9+'CD Ratio_2'!D9+'CD Ratio_2'!E9</f>
        <v>1773487</v>
      </c>
      <c r="L9" s="52" t="str">
        <f>'CD Ratio_2'!F9+'CD Ratio_2'!G9+'CD Ratio_2'!H9</f>
        <v>1779800</v>
      </c>
      <c r="M9" s="52" t="str">
        <f t="shared" si="4"/>
        <v>0</v>
      </c>
      <c r="N9" s="52" t="str">
        <f t="shared" si="5"/>
        <v>0</v>
      </c>
    </row>
    <row r="10" ht="13.5" customHeight="1">
      <c r="A10" s="38">
        <v>5.0</v>
      </c>
      <c r="B10" s="47" t="s">
        <v>14</v>
      </c>
      <c r="C10" s="65">
        <v>3788990.9969778997</v>
      </c>
      <c r="D10" s="65">
        <v>3807835.999999998</v>
      </c>
      <c r="E10" s="65">
        <v>1901857.3558799997</v>
      </c>
      <c r="F10" s="65">
        <v>1951634.56</v>
      </c>
      <c r="G10" s="65"/>
      <c r="H10" s="66" t="str">
        <f t="shared" ref="H10:I10" si="8">E10*100/C10</f>
        <v>50.19</v>
      </c>
      <c r="I10" s="66" t="str">
        <f t="shared" si="8"/>
        <v>51.25</v>
      </c>
      <c r="J10" s="66" t="str">
        <f t="shared" si="3"/>
        <v>51.25</v>
      </c>
      <c r="K10" s="52" t="str">
        <f>'CD Ratio_2'!C10+'CD Ratio_2'!D10+'CD Ratio_2'!E10</f>
        <v>3807836</v>
      </c>
      <c r="L10" s="52" t="str">
        <f>'CD Ratio_2'!F10+'CD Ratio_2'!G10+'CD Ratio_2'!H10</f>
        <v>1951635</v>
      </c>
      <c r="M10" s="52" t="str">
        <f t="shared" si="4"/>
        <v>0</v>
      </c>
      <c r="N10" s="52" t="str">
        <f t="shared" si="5"/>
        <v>0</v>
      </c>
    </row>
    <row r="11" ht="13.5" customHeight="1">
      <c r="A11" s="67">
        <v>6.0</v>
      </c>
      <c r="B11" s="47" t="s">
        <v>15</v>
      </c>
      <c r="C11" s="65">
        <v>1662307.0798606002</v>
      </c>
      <c r="D11" s="65">
        <v>1623616.8899999997</v>
      </c>
      <c r="E11" s="65">
        <v>1065268.9487690001</v>
      </c>
      <c r="F11" s="65">
        <v>1062263.3599999996</v>
      </c>
      <c r="G11" s="65"/>
      <c r="H11" s="66" t="str">
        <f t="shared" ref="H11:I11" si="9">E11*100/C11</f>
        <v>64.08</v>
      </c>
      <c r="I11" s="66" t="str">
        <f t="shared" si="9"/>
        <v>65.43</v>
      </c>
      <c r="J11" s="66" t="str">
        <f t="shared" si="3"/>
        <v>65.43</v>
      </c>
      <c r="K11" s="52" t="str">
        <f>'CD Ratio_2'!C11+'CD Ratio_2'!D11+'CD Ratio_2'!E11</f>
        <v>1623617</v>
      </c>
      <c r="L11" s="52" t="str">
        <f>'CD Ratio_2'!F11+'CD Ratio_2'!G11+'CD Ratio_2'!H11</f>
        <v>1062263</v>
      </c>
      <c r="M11" s="52" t="str">
        <f t="shared" si="4"/>
        <v>0</v>
      </c>
      <c r="N11" s="52" t="str">
        <f t="shared" si="5"/>
        <v>0</v>
      </c>
    </row>
    <row r="12" ht="13.5" customHeight="1">
      <c r="A12" s="38">
        <v>7.0</v>
      </c>
      <c r="B12" s="47" t="s">
        <v>16</v>
      </c>
      <c r="C12" s="65">
        <v>221545.937885</v>
      </c>
      <c r="D12" s="65">
        <v>219295.56</v>
      </c>
      <c r="E12" s="65">
        <v>132770.0259554</v>
      </c>
      <c r="F12" s="65">
        <v>147973.99999999994</v>
      </c>
      <c r="G12" s="65"/>
      <c r="H12" s="66" t="str">
        <f t="shared" ref="H12:I12" si="10">E12*100/C12</f>
        <v>59.93</v>
      </c>
      <c r="I12" s="66" t="str">
        <f t="shared" si="10"/>
        <v>67.48</v>
      </c>
      <c r="J12" s="66" t="str">
        <f t="shared" si="3"/>
        <v>67.48</v>
      </c>
      <c r="K12" s="52" t="str">
        <f>'CD Ratio_2'!C12+'CD Ratio_2'!D12+'CD Ratio_2'!E12</f>
        <v>219296</v>
      </c>
      <c r="L12" s="52" t="str">
        <f>'CD Ratio_2'!F12+'CD Ratio_2'!G12+'CD Ratio_2'!H12</f>
        <v>147974</v>
      </c>
      <c r="M12" s="52" t="str">
        <f t="shared" si="4"/>
        <v>0</v>
      </c>
      <c r="N12" s="52" t="str">
        <f t="shared" si="5"/>
        <v>0</v>
      </c>
    </row>
    <row r="13" ht="13.5" customHeight="1">
      <c r="A13" s="67">
        <v>8.0</v>
      </c>
      <c r="B13" s="47" t="s">
        <v>17</v>
      </c>
      <c r="C13" s="65">
        <v>124269.01928179996</v>
      </c>
      <c r="D13" s="65">
        <v>214919.94999999992</v>
      </c>
      <c r="E13" s="65">
        <v>59579.0</v>
      </c>
      <c r="F13" s="65">
        <v>106973.67999999998</v>
      </c>
      <c r="G13" s="65"/>
      <c r="H13" s="66" t="str">
        <f t="shared" ref="H13:I13" si="11">E13*100/C13</f>
        <v>47.94</v>
      </c>
      <c r="I13" s="66" t="str">
        <f t="shared" si="11"/>
        <v>49.77</v>
      </c>
      <c r="J13" s="66" t="str">
        <f t="shared" si="3"/>
        <v>49.77</v>
      </c>
      <c r="K13" s="52" t="str">
        <f>'CD Ratio_2'!C13+'CD Ratio_2'!D13+'CD Ratio_2'!E13</f>
        <v>214920</v>
      </c>
      <c r="L13" s="52" t="str">
        <f>'CD Ratio_2'!F13+'CD Ratio_2'!G13+'CD Ratio_2'!H13</f>
        <v>106974</v>
      </c>
      <c r="M13" s="52" t="str">
        <f t="shared" si="4"/>
        <v>0</v>
      </c>
      <c r="N13" s="52" t="str">
        <f t="shared" si="5"/>
        <v>0</v>
      </c>
    </row>
    <row r="14" ht="13.5" customHeight="1">
      <c r="A14" s="38">
        <v>9.0</v>
      </c>
      <c r="B14" s="47" t="s">
        <v>18</v>
      </c>
      <c r="C14" s="65">
        <v>3524232.0800739</v>
      </c>
      <c r="D14" s="65">
        <v>3501120.4899999984</v>
      </c>
      <c r="E14" s="65">
        <v>2742338.0093187015</v>
      </c>
      <c r="F14" s="65">
        <v>2704068.45</v>
      </c>
      <c r="G14" s="65"/>
      <c r="H14" s="66" t="str">
        <f t="shared" ref="H14:I14" si="12">E14*100/C14</f>
        <v>77.81</v>
      </c>
      <c r="I14" s="66" t="str">
        <f t="shared" si="12"/>
        <v>77.23</v>
      </c>
      <c r="J14" s="66" t="str">
        <f t="shared" si="3"/>
        <v>77.23</v>
      </c>
      <c r="K14" s="52" t="str">
        <f>'CD Ratio_2'!C14+'CD Ratio_2'!D14+'CD Ratio_2'!E14</f>
        <v>3501120</v>
      </c>
      <c r="L14" s="52" t="str">
        <f>'CD Ratio_2'!F14+'CD Ratio_2'!G14+'CD Ratio_2'!H14</f>
        <v>2704068</v>
      </c>
      <c r="M14" s="52" t="str">
        <f t="shared" si="4"/>
        <v>0</v>
      </c>
      <c r="N14" s="52" t="str">
        <f t="shared" si="5"/>
        <v>0</v>
      </c>
    </row>
    <row r="15" ht="13.5" customHeight="1">
      <c r="A15" s="67">
        <v>10.0</v>
      </c>
      <c r="B15" s="47" t="s">
        <v>19</v>
      </c>
      <c r="C15" s="65">
        <v>1.7269887853454597E7</v>
      </c>
      <c r="D15" s="65">
        <v>1.696380674E7</v>
      </c>
      <c r="E15" s="65">
        <v>8171540.221187498</v>
      </c>
      <c r="F15" s="65">
        <v>8485188.440000003</v>
      </c>
      <c r="G15" s="65"/>
      <c r="H15" s="66" t="str">
        <f t="shared" ref="H15:I15" si="13">E15*100/C15</f>
        <v>47.32</v>
      </c>
      <c r="I15" s="66" t="str">
        <f t="shared" si="13"/>
        <v>50.02</v>
      </c>
      <c r="J15" s="66" t="str">
        <f t="shared" si="3"/>
        <v>50.02</v>
      </c>
      <c r="K15" s="52" t="str">
        <f>'CD Ratio_2'!C15+'CD Ratio_2'!D15+'CD Ratio_2'!E15</f>
        <v>16963807</v>
      </c>
      <c r="L15" s="52" t="str">
        <f>'CD Ratio_2'!F15+'CD Ratio_2'!G15+'CD Ratio_2'!H15</f>
        <v>8485188</v>
      </c>
      <c r="M15" s="52" t="str">
        <f t="shared" si="4"/>
        <v>0</v>
      </c>
      <c r="N15" s="52" t="str">
        <f t="shared" si="5"/>
        <v>0</v>
      </c>
    </row>
    <row r="16" ht="13.5" customHeight="1">
      <c r="A16" s="38">
        <v>11.0</v>
      </c>
      <c r="B16" s="47" t="s">
        <v>20</v>
      </c>
      <c r="C16" s="65">
        <v>968247.0951182</v>
      </c>
      <c r="D16" s="65">
        <v>962172.5100000004</v>
      </c>
      <c r="E16" s="65">
        <v>673631.6260498001</v>
      </c>
      <c r="F16" s="65">
        <v>717009.2300000001</v>
      </c>
      <c r="G16" s="65"/>
      <c r="H16" s="66" t="str">
        <f t="shared" ref="H16:I16" si="14">E16*100/C16</f>
        <v>69.57</v>
      </c>
      <c r="I16" s="66" t="str">
        <f t="shared" si="14"/>
        <v>74.52</v>
      </c>
      <c r="J16" s="66" t="str">
        <f t="shared" si="3"/>
        <v>74.52</v>
      </c>
      <c r="K16" s="52" t="str">
        <f>'CD Ratio_2'!C16+'CD Ratio_2'!D16+'CD Ratio_2'!E16</f>
        <v>962173</v>
      </c>
      <c r="L16" s="52" t="str">
        <f>'CD Ratio_2'!F16+'CD Ratio_2'!G16+'CD Ratio_2'!H16</f>
        <v>717009</v>
      </c>
      <c r="M16" s="52" t="str">
        <f t="shared" si="4"/>
        <v>0</v>
      </c>
      <c r="N16" s="52" t="str">
        <f t="shared" si="5"/>
        <v>0</v>
      </c>
    </row>
    <row r="17" ht="13.5" customHeight="1">
      <c r="A17" s="67">
        <v>12.0</v>
      </c>
      <c r="B17" s="47" t="s">
        <v>21</v>
      </c>
      <c r="C17" s="65">
        <v>3693365.3829109</v>
      </c>
      <c r="D17" s="65">
        <v>3777432.5099999993</v>
      </c>
      <c r="E17" s="65">
        <v>1681444.0440790993</v>
      </c>
      <c r="F17" s="65">
        <v>1774072.5499999996</v>
      </c>
      <c r="G17" s="40"/>
      <c r="H17" s="66" t="str">
        <f t="shared" ref="H17:I17" si="15">E17*100/C17</f>
        <v>45.53</v>
      </c>
      <c r="I17" s="66" t="str">
        <f t="shared" si="15"/>
        <v>46.97</v>
      </c>
      <c r="J17" s="66" t="str">
        <f t="shared" si="3"/>
        <v>46.97</v>
      </c>
      <c r="K17" s="52" t="str">
        <f>'CD Ratio_2'!C17+'CD Ratio_2'!D17+'CD Ratio_2'!E17</f>
        <v>3777433</v>
      </c>
      <c r="L17" s="52" t="str">
        <f>'CD Ratio_2'!F17+'CD Ratio_2'!G17+'CD Ratio_2'!H17</f>
        <v>1774073</v>
      </c>
      <c r="M17" s="52" t="str">
        <f t="shared" si="4"/>
        <v>0</v>
      </c>
      <c r="N17" s="52" t="str">
        <f t="shared" si="5"/>
        <v>0</v>
      </c>
    </row>
    <row r="18" ht="13.5" customHeight="1">
      <c r="A18" s="43"/>
      <c r="B18" s="48" t="s">
        <v>22</v>
      </c>
      <c r="C18" s="68" t="str">
        <f t="shared" ref="C18:G18" si="16">SUM(C6:C17)</f>
        <v>39654401</v>
      </c>
      <c r="D18" s="68" t="str">
        <f t="shared" si="16"/>
        <v>39566008</v>
      </c>
      <c r="E18" s="68" t="str">
        <f t="shared" si="16"/>
        <v>23339227</v>
      </c>
      <c r="F18" s="68" t="str">
        <f t="shared" si="16"/>
        <v>24127356</v>
      </c>
      <c r="G18" s="68" t="str">
        <f t="shared" si="16"/>
        <v>0</v>
      </c>
      <c r="H18" s="69" t="str">
        <f t="shared" ref="H18:I18" si="17">E18*100/C18</f>
        <v>58.86</v>
      </c>
      <c r="I18" s="69" t="str">
        <f t="shared" si="17"/>
        <v>60.98</v>
      </c>
      <c r="J18" s="69" t="str">
        <f t="shared" si="3"/>
        <v>60.98</v>
      </c>
      <c r="K18" s="52" t="str">
        <f>'CD Ratio_2'!C18+'CD Ratio_2'!D18+'CD Ratio_2'!E18</f>
        <v>39566008</v>
      </c>
      <c r="L18" s="52" t="str">
        <f>'CD Ratio_2'!F18+'CD Ratio_2'!G18+'CD Ratio_2'!H18</f>
        <v>24127356</v>
      </c>
      <c r="M18" s="70" t="str">
        <f t="shared" si="4"/>
        <v>0</v>
      </c>
      <c r="N18" s="70" t="str">
        <f t="shared" si="5"/>
        <v>0</v>
      </c>
    </row>
    <row r="19" ht="13.5" customHeight="1">
      <c r="A19" s="67">
        <v>13.0</v>
      </c>
      <c r="B19" s="47" t="s">
        <v>23</v>
      </c>
      <c r="C19" s="65">
        <v>1711923.32155</v>
      </c>
      <c r="D19" s="65">
        <v>1728008.6999999997</v>
      </c>
      <c r="E19" s="65">
        <v>1351311.6652245997</v>
      </c>
      <c r="F19" s="65">
        <v>1693444.5700000003</v>
      </c>
      <c r="G19" s="65"/>
      <c r="H19" s="66" t="str">
        <f t="shared" ref="H19:I19" si="18">E19*100/C19</f>
        <v>78.94</v>
      </c>
      <c r="I19" s="66" t="str">
        <f t="shared" si="18"/>
        <v>98.00</v>
      </c>
      <c r="J19" s="66" t="str">
        <f t="shared" si="3"/>
        <v>98.00</v>
      </c>
      <c r="K19" s="52" t="str">
        <f>'CD Ratio_2'!C19+'CD Ratio_2'!D19+'CD Ratio_2'!E19</f>
        <v>1728009</v>
      </c>
      <c r="L19" s="52" t="str">
        <f>'CD Ratio_2'!F19+'CD Ratio_2'!G19+'CD Ratio_2'!H19</f>
        <v>1693445</v>
      </c>
      <c r="M19" s="52" t="str">
        <f t="shared" si="4"/>
        <v>0</v>
      </c>
      <c r="N19" s="52" t="str">
        <f t="shared" si="5"/>
        <v>0</v>
      </c>
    </row>
    <row r="20" ht="13.5" customHeight="1">
      <c r="A20" s="38">
        <v>14.0</v>
      </c>
      <c r="B20" s="47" t="s">
        <v>24</v>
      </c>
      <c r="C20" s="65">
        <v>188334.76631239997</v>
      </c>
      <c r="D20" s="65">
        <v>206949.3500000001</v>
      </c>
      <c r="E20" s="65">
        <v>782791.5417387999</v>
      </c>
      <c r="F20" s="65">
        <v>804502.7400000001</v>
      </c>
      <c r="G20" s="65"/>
      <c r="H20" s="66" t="str">
        <f t="shared" ref="H20:I20" si="19">E20*100/C20</f>
        <v>415.64</v>
      </c>
      <c r="I20" s="66" t="str">
        <f t="shared" si="19"/>
        <v>388.74</v>
      </c>
      <c r="J20" s="66" t="str">
        <f t="shared" si="3"/>
        <v>388.74</v>
      </c>
      <c r="K20" s="52" t="str">
        <f>'CD Ratio_2'!C20+'CD Ratio_2'!D20+'CD Ratio_2'!E20</f>
        <v>206949</v>
      </c>
      <c r="L20" s="52" t="str">
        <f>'CD Ratio_2'!F20+'CD Ratio_2'!G20+'CD Ratio_2'!H20</f>
        <v>804503</v>
      </c>
      <c r="M20" s="52" t="str">
        <f t="shared" si="4"/>
        <v>0</v>
      </c>
      <c r="N20" s="52" t="str">
        <f t="shared" si="5"/>
        <v>0</v>
      </c>
    </row>
    <row r="21" ht="13.5" customHeight="1">
      <c r="A21" s="67">
        <v>15.0</v>
      </c>
      <c r="B21" s="47" t="s">
        <v>25</v>
      </c>
      <c r="C21" s="65">
        <v>7035.977021000001</v>
      </c>
      <c r="D21" s="65">
        <v>11541.849999999999</v>
      </c>
      <c r="E21" s="65">
        <v>1333.0926949</v>
      </c>
      <c r="F21" s="65">
        <v>1419.21</v>
      </c>
      <c r="G21" s="65"/>
      <c r="H21" s="66" t="str">
        <f t="shared" ref="H21:I21" si="20">E21*100/C21</f>
        <v>18.95</v>
      </c>
      <c r="I21" s="66" t="str">
        <f t="shared" si="20"/>
        <v>12.30</v>
      </c>
      <c r="J21" s="66" t="str">
        <f t="shared" si="3"/>
        <v>12.30</v>
      </c>
      <c r="K21" s="52" t="str">
        <f>'CD Ratio_2'!C21+'CD Ratio_2'!D21+'CD Ratio_2'!E21</f>
        <v>11542</v>
      </c>
      <c r="L21" s="52" t="str">
        <f>'CD Ratio_2'!F21+'CD Ratio_2'!G21+'CD Ratio_2'!H21</f>
        <v>1419</v>
      </c>
      <c r="M21" s="52" t="str">
        <f t="shared" si="4"/>
        <v>0</v>
      </c>
      <c r="N21" s="52" t="str">
        <f t="shared" si="5"/>
        <v>0</v>
      </c>
    </row>
    <row r="22" ht="13.5" customHeight="1">
      <c r="A22" s="38">
        <v>16.0</v>
      </c>
      <c r="B22" s="47" t="s">
        <v>26</v>
      </c>
      <c r="C22" s="65">
        <v>6906.8061374</v>
      </c>
      <c r="D22" s="65">
        <v>6593.57</v>
      </c>
      <c r="E22" s="65">
        <v>0.0</v>
      </c>
      <c r="F22" s="65">
        <v>14459.279999999999</v>
      </c>
      <c r="G22" s="65"/>
      <c r="H22" s="66" t="str">
        <f t="shared" ref="H22:I22" si="21">E22*100/C22</f>
        <v>0.00</v>
      </c>
      <c r="I22" s="66" t="str">
        <f t="shared" si="21"/>
        <v>219.29</v>
      </c>
      <c r="J22" s="66" t="str">
        <f t="shared" si="3"/>
        <v>219.29</v>
      </c>
      <c r="K22" s="52" t="str">
        <f>'CD Ratio_2'!C22+'CD Ratio_2'!D22+'CD Ratio_2'!E22</f>
        <v>6594</v>
      </c>
      <c r="L22" s="52" t="str">
        <f>'CD Ratio_2'!F22+'CD Ratio_2'!G22+'CD Ratio_2'!H22</f>
        <v>14459</v>
      </c>
      <c r="M22" s="52" t="str">
        <f t="shared" si="4"/>
        <v>0</v>
      </c>
      <c r="N22" s="52" t="str">
        <f t="shared" si="5"/>
        <v>0</v>
      </c>
    </row>
    <row r="23" ht="13.5" customHeight="1">
      <c r="A23" s="67">
        <v>17.0</v>
      </c>
      <c r="B23" s="47" t="s">
        <v>27</v>
      </c>
      <c r="C23" s="65">
        <v>64402.1199559</v>
      </c>
      <c r="D23" s="65">
        <v>64507.520000000004</v>
      </c>
      <c r="E23" s="65">
        <v>140407.4720159</v>
      </c>
      <c r="F23" s="65">
        <v>148684.55999999997</v>
      </c>
      <c r="G23" s="65"/>
      <c r="H23" s="66" t="str">
        <f t="shared" ref="H23:I23" si="22">E23*100/C23</f>
        <v>218.02</v>
      </c>
      <c r="I23" s="66" t="str">
        <f t="shared" si="22"/>
        <v>230.49</v>
      </c>
      <c r="J23" s="66" t="str">
        <f t="shared" si="3"/>
        <v>230.49</v>
      </c>
      <c r="K23" s="52" t="str">
        <f>'CD Ratio_2'!C23+'CD Ratio_2'!D23+'CD Ratio_2'!E23</f>
        <v>64508</v>
      </c>
      <c r="L23" s="52" t="str">
        <f>'CD Ratio_2'!F23+'CD Ratio_2'!G23+'CD Ratio_2'!H23</f>
        <v>148685</v>
      </c>
      <c r="M23" s="52" t="str">
        <f t="shared" si="4"/>
        <v>0</v>
      </c>
      <c r="N23" s="52" t="str">
        <f t="shared" si="5"/>
        <v>0</v>
      </c>
    </row>
    <row r="24" ht="13.5" customHeight="1">
      <c r="A24" s="67">
        <v>18.0</v>
      </c>
      <c r="B24" s="47" t="s">
        <v>28</v>
      </c>
      <c r="C24" s="71">
        <v>3868.4725054</v>
      </c>
      <c r="D24" s="65">
        <v>3903.31</v>
      </c>
      <c r="E24" s="71">
        <v>560.4416252000001</v>
      </c>
      <c r="F24" s="65">
        <v>630.7</v>
      </c>
      <c r="G24" s="65"/>
      <c r="H24" s="66" t="str">
        <f t="shared" ref="H24:I24" si="23">E24*100/C24</f>
        <v>14.49</v>
      </c>
      <c r="I24" s="66" t="str">
        <f t="shared" si="23"/>
        <v>16.16</v>
      </c>
      <c r="J24" s="66" t="str">
        <f t="shared" si="3"/>
        <v>16.16</v>
      </c>
      <c r="K24" s="52" t="str">
        <f>'CD Ratio_2'!C24+'CD Ratio_2'!D24+'CD Ratio_2'!E24</f>
        <v>3903</v>
      </c>
      <c r="L24" s="52" t="str">
        <f>'CD Ratio_2'!F24+'CD Ratio_2'!G24+'CD Ratio_2'!H24</f>
        <v>631</v>
      </c>
      <c r="M24" s="52" t="str">
        <f t="shared" si="4"/>
        <v>0</v>
      </c>
      <c r="N24" s="52" t="str">
        <f t="shared" si="5"/>
        <v>0</v>
      </c>
    </row>
    <row r="25" ht="13.5" customHeight="1">
      <c r="A25" s="38">
        <v>19.0</v>
      </c>
      <c r="B25" s="47" t="s">
        <v>29</v>
      </c>
      <c r="C25" s="65">
        <v>91116.04207900002</v>
      </c>
      <c r="D25" s="65">
        <v>99233.89</v>
      </c>
      <c r="E25" s="65">
        <v>48975.0005208</v>
      </c>
      <c r="F25" s="65">
        <v>46698.17</v>
      </c>
      <c r="G25" s="65"/>
      <c r="H25" s="66" t="str">
        <f t="shared" ref="H25:I25" si="24">E25*100/C25</f>
        <v>53.75</v>
      </c>
      <c r="I25" s="66" t="str">
        <f t="shared" si="24"/>
        <v>47.06</v>
      </c>
      <c r="J25" s="66" t="str">
        <f t="shared" si="3"/>
        <v>47.06</v>
      </c>
      <c r="K25" s="52" t="str">
        <f>'CD Ratio_2'!C25+'CD Ratio_2'!D25+'CD Ratio_2'!E25</f>
        <v>99234</v>
      </c>
      <c r="L25" s="52" t="str">
        <f>'CD Ratio_2'!F25+'CD Ratio_2'!G25+'CD Ratio_2'!H25</f>
        <v>46698</v>
      </c>
      <c r="M25" s="52" t="str">
        <f t="shared" si="4"/>
        <v>0</v>
      </c>
      <c r="N25" s="52" t="str">
        <f t="shared" si="5"/>
        <v>0</v>
      </c>
    </row>
    <row r="26" ht="13.5" customHeight="1">
      <c r="A26" s="67">
        <v>20.0</v>
      </c>
      <c r="B26" s="47" t="s">
        <v>30</v>
      </c>
      <c r="C26" s="65">
        <v>2743311.9002</v>
      </c>
      <c r="D26" s="65">
        <v>2817807.929999998</v>
      </c>
      <c r="E26" s="65">
        <v>3245303.35069</v>
      </c>
      <c r="F26" s="65">
        <v>3527292.4099999983</v>
      </c>
      <c r="G26" s="65"/>
      <c r="H26" s="66" t="str">
        <f t="shared" ref="H26:I26" si="25">E26*100/C26</f>
        <v>118.30</v>
      </c>
      <c r="I26" s="66" t="str">
        <f t="shared" si="25"/>
        <v>125.18</v>
      </c>
      <c r="J26" s="66" t="str">
        <f t="shared" si="3"/>
        <v>125.18</v>
      </c>
      <c r="K26" s="52" t="str">
        <f>'CD Ratio_2'!C26+'CD Ratio_2'!D26+'CD Ratio_2'!E26</f>
        <v>2817808</v>
      </c>
      <c r="L26" s="52" t="str">
        <f>'CD Ratio_2'!F26+'CD Ratio_2'!G26+'CD Ratio_2'!H26</f>
        <v>3527292</v>
      </c>
      <c r="M26" s="52" t="str">
        <f t="shared" si="4"/>
        <v>0</v>
      </c>
      <c r="N26" s="52" t="str">
        <f t="shared" si="5"/>
        <v>0</v>
      </c>
    </row>
    <row r="27" ht="13.5" customHeight="1">
      <c r="A27" s="38">
        <v>21.0</v>
      </c>
      <c r="B27" s="47" t="s">
        <v>31</v>
      </c>
      <c r="C27" s="65">
        <v>2089283.0326878002</v>
      </c>
      <c r="D27" s="65">
        <v>2124367.6000000015</v>
      </c>
      <c r="E27" s="65">
        <v>2629959.6155329</v>
      </c>
      <c r="F27" s="65">
        <v>2794099.7499999986</v>
      </c>
      <c r="G27" s="65"/>
      <c r="H27" s="66" t="str">
        <f t="shared" ref="H27:I27" si="26">E27*100/C27</f>
        <v>125.88</v>
      </c>
      <c r="I27" s="66" t="str">
        <f t="shared" si="26"/>
        <v>131.53</v>
      </c>
      <c r="J27" s="66" t="str">
        <f t="shared" si="3"/>
        <v>131.53</v>
      </c>
      <c r="K27" s="52" t="str">
        <f>'CD Ratio_2'!C27+'CD Ratio_2'!D27+'CD Ratio_2'!E27</f>
        <v>2124368</v>
      </c>
      <c r="L27" s="52" t="str">
        <f>'CD Ratio_2'!F27+'CD Ratio_2'!G27+'CD Ratio_2'!H27</f>
        <v>2794100</v>
      </c>
      <c r="M27" s="52" t="str">
        <f t="shared" si="4"/>
        <v>0</v>
      </c>
      <c r="N27" s="52" t="str">
        <f t="shared" si="5"/>
        <v>0</v>
      </c>
    </row>
    <row r="28" ht="13.5" customHeight="1">
      <c r="A28" s="67">
        <v>22.0</v>
      </c>
      <c r="B28" s="47" t="s">
        <v>32</v>
      </c>
      <c r="C28" s="71">
        <v>863587.0366418998</v>
      </c>
      <c r="D28" s="65">
        <v>862945.2899999999</v>
      </c>
      <c r="E28" s="65">
        <v>388240.5617879</v>
      </c>
      <c r="F28" s="65">
        <v>392333.4200000001</v>
      </c>
      <c r="G28" s="65"/>
      <c r="H28" s="66" t="str">
        <f t="shared" ref="H28:I28" si="27">E28*100/C28</f>
        <v>44.96</v>
      </c>
      <c r="I28" s="66" t="str">
        <f t="shared" si="27"/>
        <v>45.46</v>
      </c>
      <c r="J28" s="66" t="str">
        <f t="shared" si="3"/>
        <v>45.46</v>
      </c>
      <c r="K28" s="52" t="str">
        <f>'CD Ratio_2'!C28+'CD Ratio_2'!D28+'CD Ratio_2'!E28</f>
        <v>862945</v>
      </c>
      <c r="L28" s="52" t="str">
        <f>'CD Ratio_2'!F28+'CD Ratio_2'!G28+'CD Ratio_2'!H28</f>
        <v>392333</v>
      </c>
      <c r="M28" s="52" t="str">
        <f t="shared" si="4"/>
        <v>0</v>
      </c>
      <c r="N28" s="52" t="str">
        <f t="shared" si="5"/>
        <v>0</v>
      </c>
    </row>
    <row r="29" ht="13.5" customHeight="1">
      <c r="A29" s="38">
        <v>23.0</v>
      </c>
      <c r="B29" s="47" t="s">
        <v>33</v>
      </c>
      <c r="C29" s="65">
        <v>253632.65845339996</v>
      </c>
      <c r="D29" s="65">
        <v>275717.69999999995</v>
      </c>
      <c r="E29" s="65">
        <v>466416.4968388999</v>
      </c>
      <c r="F29" s="65">
        <v>524747.2999999999</v>
      </c>
      <c r="G29" s="65"/>
      <c r="H29" s="66" t="str">
        <f t="shared" ref="H29:I29" si="28">E29*100/C29</f>
        <v>183.89</v>
      </c>
      <c r="I29" s="66" t="str">
        <f t="shared" si="28"/>
        <v>190.32</v>
      </c>
      <c r="J29" s="66" t="str">
        <f t="shared" si="3"/>
        <v>190.32</v>
      </c>
      <c r="K29" s="52" t="str">
        <f>'CD Ratio_2'!C29+'CD Ratio_2'!D29+'CD Ratio_2'!E29</f>
        <v>275718</v>
      </c>
      <c r="L29" s="52" t="str">
        <f>'CD Ratio_2'!F29+'CD Ratio_2'!G29+'CD Ratio_2'!H29</f>
        <v>524747</v>
      </c>
      <c r="M29" s="52" t="str">
        <f t="shared" si="4"/>
        <v>0</v>
      </c>
      <c r="N29" s="52" t="str">
        <f t="shared" si="5"/>
        <v>0</v>
      </c>
    </row>
    <row r="30" ht="13.5" customHeight="1">
      <c r="A30" s="67">
        <v>24.0</v>
      </c>
      <c r="B30" s="47" t="s">
        <v>34</v>
      </c>
      <c r="C30" s="65">
        <v>531428.60595</v>
      </c>
      <c r="D30" s="65">
        <v>582003.7399999999</v>
      </c>
      <c r="E30" s="65">
        <v>783302.8289</v>
      </c>
      <c r="F30" s="65">
        <v>836205.02</v>
      </c>
      <c r="G30" s="65"/>
      <c r="H30" s="66" t="str">
        <f t="shared" ref="H30:I30" si="29">E30*100/C30</f>
        <v>147.40</v>
      </c>
      <c r="I30" s="66" t="str">
        <f t="shared" si="29"/>
        <v>143.68</v>
      </c>
      <c r="J30" s="66" t="str">
        <f t="shared" si="3"/>
        <v>143.68</v>
      </c>
      <c r="K30" s="52" t="str">
        <f>'CD Ratio_2'!C30+'CD Ratio_2'!D30+'CD Ratio_2'!E30</f>
        <v>582004</v>
      </c>
      <c r="L30" s="52" t="str">
        <f>'CD Ratio_2'!F30+'CD Ratio_2'!G30+'CD Ratio_2'!H30</f>
        <v>836205</v>
      </c>
      <c r="M30" s="52" t="str">
        <f t="shared" si="4"/>
        <v>0</v>
      </c>
      <c r="N30" s="52" t="str">
        <f t="shared" si="5"/>
        <v>0</v>
      </c>
    </row>
    <row r="31" ht="13.5" customHeight="1">
      <c r="A31" s="38">
        <v>25.0</v>
      </c>
      <c r="B31" s="47" t="s">
        <v>35</v>
      </c>
      <c r="C31" s="65">
        <v>6174.379969199999</v>
      </c>
      <c r="D31" s="65">
        <v>6123.23</v>
      </c>
      <c r="E31" s="65">
        <v>4039.9044185000002</v>
      </c>
      <c r="F31" s="65">
        <v>4166.83</v>
      </c>
      <c r="G31" s="65"/>
      <c r="H31" s="66" t="str">
        <f t="shared" ref="H31:I31" si="30">E31*100/C31</f>
        <v>65.43</v>
      </c>
      <c r="I31" s="66" t="str">
        <f t="shared" si="30"/>
        <v>68.05</v>
      </c>
      <c r="J31" s="66" t="str">
        <f t="shared" si="3"/>
        <v>68.05</v>
      </c>
      <c r="K31" s="52" t="str">
        <f>'CD Ratio_2'!C31+'CD Ratio_2'!D31+'CD Ratio_2'!E31</f>
        <v>6123</v>
      </c>
      <c r="L31" s="52" t="str">
        <f>'CD Ratio_2'!F31+'CD Ratio_2'!G31+'CD Ratio_2'!H31</f>
        <v>4167</v>
      </c>
      <c r="M31" s="52" t="str">
        <f t="shared" si="4"/>
        <v>0</v>
      </c>
      <c r="N31" s="52" t="str">
        <f t="shared" si="5"/>
        <v>0</v>
      </c>
    </row>
    <row r="32" ht="13.5" customHeight="1">
      <c r="A32" s="67">
        <v>26.0</v>
      </c>
      <c r="B32" s="47" t="s">
        <v>36</v>
      </c>
      <c r="C32" s="65">
        <v>26767.424665799997</v>
      </c>
      <c r="D32" s="65">
        <v>27771.289999999994</v>
      </c>
      <c r="E32" s="65">
        <v>40160.6593568</v>
      </c>
      <c r="F32" s="65">
        <v>37156.0</v>
      </c>
      <c r="G32" s="65"/>
      <c r="H32" s="66" t="str">
        <f t="shared" ref="H32:I32" si="31">E32*100/C32</f>
        <v>150.04</v>
      </c>
      <c r="I32" s="66" t="str">
        <f t="shared" si="31"/>
        <v>133.79</v>
      </c>
      <c r="J32" s="66" t="str">
        <f t="shared" si="3"/>
        <v>133.79</v>
      </c>
      <c r="K32" s="52" t="str">
        <f>'CD Ratio_2'!C32+'CD Ratio_2'!D32+'CD Ratio_2'!E32</f>
        <v>27771</v>
      </c>
      <c r="L32" s="52" t="str">
        <f>'CD Ratio_2'!F32+'CD Ratio_2'!G32+'CD Ratio_2'!H32</f>
        <v>37156</v>
      </c>
      <c r="M32" s="52" t="str">
        <f t="shared" si="4"/>
        <v>0</v>
      </c>
      <c r="N32" s="52" t="str">
        <f t="shared" si="5"/>
        <v>0</v>
      </c>
    </row>
    <row r="33" ht="13.5" customHeight="1">
      <c r="A33" s="38">
        <v>27.0</v>
      </c>
      <c r="B33" s="47" t="s">
        <v>37</v>
      </c>
      <c r="C33" s="65">
        <v>25493.2812344</v>
      </c>
      <c r="D33" s="65">
        <v>26533.160000000003</v>
      </c>
      <c r="E33" s="65">
        <v>11329.9560181</v>
      </c>
      <c r="F33" s="65">
        <v>13472.210000000001</v>
      </c>
      <c r="G33" s="65"/>
      <c r="H33" s="66" t="str">
        <f t="shared" ref="H33:I33" si="32">E33*100/C33</f>
        <v>44.44</v>
      </c>
      <c r="I33" s="66" t="str">
        <f t="shared" si="32"/>
        <v>50.77</v>
      </c>
      <c r="J33" s="66" t="str">
        <f t="shared" si="3"/>
        <v>50.77</v>
      </c>
      <c r="K33" s="52" t="str">
        <f>'CD Ratio_2'!C33+'CD Ratio_2'!D33+'CD Ratio_2'!E33</f>
        <v>26533</v>
      </c>
      <c r="L33" s="52" t="str">
        <f>'CD Ratio_2'!F33+'CD Ratio_2'!G33+'CD Ratio_2'!H33</f>
        <v>13472</v>
      </c>
      <c r="M33" s="52" t="str">
        <f t="shared" si="4"/>
        <v>0</v>
      </c>
      <c r="N33" s="52" t="str">
        <f t="shared" si="5"/>
        <v>0</v>
      </c>
    </row>
    <row r="34" ht="13.5" customHeight="1">
      <c r="A34" s="67">
        <v>28.0</v>
      </c>
      <c r="B34" s="47" t="s">
        <v>38</v>
      </c>
      <c r="C34" s="65">
        <v>382406.9928935001</v>
      </c>
      <c r="D34" s="65">
        <v>376375.51999999996</v>
      </c>
      <c r="E34" s="65">
        <v>768795.5892695001</v>
      </c>
      <c r="F34" s="65">
        <v>826387.5700000001</v>
      </c>
      <c r="G34" s="65"/>
      <c r="H34" s="66" t="str">
        <f t="shared" ref="H34:I34" si="33">E34*100/C34</f>
        <v>201.04</v>
      </c>
      <c r="I34" s="66" t="str">
        <f t="shared" si="33"/>
        <v>219.56</v>
      </c>
      <c r="J34" s="66" t="str">
        <f t="shared" si="3"/>
        <v>219.56</v>
      </c>
      <c r="K34" s="52" t="str">
        <f>'CD Ratio_2'!C34+'CD Ratio_2'!D34+'CD Ratio_2'!E34</f>
        <v>376376</v>
      </c>
      <c r="L34" s="52" t="str">
        <f>'CD Ratio_2'!F34+'CD Ratio_2'!G34+'CD Ratio_2'!H34</f>
        <v>826388</v>
      </c>
      <c r="M34" s="52" t="str">
        <f t="shared" si="4"/>
        <v>0</v>
      </c>
      <c r="N34" s="52" t="str">
        <f t="shared" si="5"/>
        <v>0</v>
      </c>
    </row>
    <row r="35" ht="13.5" customHeight="1">
      <c r="A35" s="38">
        <v>29.0</v>
      </c>
      <c r="B35" s="47" t="s">
        <v>39</v>
      </c>
      <c r="C35" s="65">
        <v>6806.945777100001</v>
      </c>
      <c r="D35" s="65">
        <v>6773.05</v>
      </c>
      <c r="E35" s="65">
        <v>4261.6748612</v>
      </c>
      <c r="F35" s="65">
        <v>4286.98</v>
      </c>
      <c r="G35" s="65"/>
      <c r="H35" s="66" t="str">
        <f t="shared" ref="H35:I35" si="34">E35*100/C35</f>
        <v>62.61</v>
      </c>
      <c r="I35" s="66" t="str">
        <f t="shared" si="34"/>
        <v>63.29</v>
      </c>
      <c r="J35" s="66" t="str">
        <f t="shared" si="3"/>
        <v>63.29</v>
      </c>
      <c r="K35" s="52" t="str">
        <f>'CD Ratio_2'!C35+'CD Ratio_2'!D35+'CD Ratio_2'!E35</f>
        <v>6773</v>
      </c>
      <c r="L35" s="52" t="str">
        <f>'CD Ratio_2'!F35+'CD Ratio_2'!G35+'CD Ratio_2'!H35</f>
        <v>4287</v>
      </c>
      <c r="M35" s="52" t="str">
        <f t="shared" si="4"/>
        <v>0</v>
      </c>
      <c r="N35" s="52" t="str">
        <f t="shared" si="5"/>
        <v>0</v>
      </c>
    </row>
    <row r="36" ht="13.5" customHeight="1">
      <c r="A36" s="67">
        <v>30.0</v>
      </c>
      <c r="B36" s="47" t="s">
        <v>40</v>
      </c>
      <c r="C36" s="65">
        <v>80914.17818</v>
      </c>
      <c r="D36" s="65">
        <v>92116.84</v>
      </c>
      <c r="E36" s="65">
        <v>73811.923511</v>
      </c>
      <c r="F36" s="65">
        <v>79191.31000000001</v>
      </c>
      <c r="G36" s="65"/>
      <c r="H36" s="66" t="str">
        <f t="shared" ref="H36:I36" si="35">E36*100/C36</f>
        <v>91.22</v>
      </c>
      <c r="I36" s="66" t="str">
        <f t="shared" si="35"/>
        <v>85.97</v>
      </c>
      <c r="J36" s="66" t="str">
        <f t="shared" si="3"/>
        <v>85.97</v>
      </c>
      <c r="K36" s="52" t="str">
        <f>'CD Ratio_2'!C36+'CD Ratio_2'!D36+'CD Ratio_2'!E36</f>
        <v>92117</v>
      </c>
      <c r="L36" s="52" t="str">
        <f>'CD Ratio_2'!F36+'CD Ratio_2'!G36+'CD Ratio_2'!H36</f>
        <v>79191</v>
      </c>
      <c r="M36" s="52" t="str">
        <f t="shared" si="4"/>
        <v>0</v>
      </c>
      <c r="N36" s="52" t="str">
        <f t="shared" si="5"/>
        <v>0</v>
      </c>
    </row>
    <row r="37" ht="13.5" customHeight="1">
      <c r="A37" s="38">
        <v>31.0</v>
      </c>
      <c r="B37" s="47" t="s">
        <v>73</v>
      </c>
      <c r="C37" s="65">
        <v>34029.4251863</v>
      </c>
      <c r="D37" s="65">
        <v>30259.45</v>
      </c>
      <c r="E37" s="65">
        <v>20850.5816362</v>
      </c>
      <c r="F37" s="65">
        <v>43578.259999999995</v>
      </c>
      <c r="G37" s="65"/>
      <c r="H37" s="66" t="str">
        <f t="shared" ref="H37:I37" si="36">E37*100/C37</f>
        <v>61.27</v>
      </c>
      <c r="I37" s="66" t="str">
        <f t="shared" si="36"/>
        <v>144.02</v>
      </c>
      <c r="J37" s="66" t="str">
        <f t="shared" si="3"/>
        <v>144.02</v>
      </c>
      <c r="K37" s="52" t="str">
        <f>'CD Ratio_2'!C37+'CD Ratio_2'!D37+'CD Ratio_2'!E37</f>
        <v>30259</v>
      </c>
      <c r="L37" s="52" t="str">
        <f>'CD Ratio_2'!F37+'CD Ratio_2'!G37+'CD Ratio_2'!H37</f>
        <v>43578</v>
      </c>
      <c r="M37" s="52" t="str">
        <f t="shared" si="4"/>
        <v>0</v>
      </c>
      <c r="N37" s="52" t="str">
        <f t="shared" si="5"/>
        <v>0</v>
      </c>
    </row>
    <row r="38" ht="13.5" customHeight="1">
      <c r="A38" s="38">
        <v>33.0</v>
      </c>
      <c r="B38" s="47" t="s">
        <v>42</v>
      </c>
      <c r="C38" s="65">
        <v>2860.5489327</v>
      </c>
      <c r="D38" s="65">
        <v>2432.98</v>
      </c>
      <c r="E38" s="65">
        <v>6286.5514711000005</v>
      </c>
      <c r="F38" s="65">
        <v>6411.66</v>
      </c>
      <c r="G38" s="65"/>
      <c r="H38" s="66" t="str">
        <f t="shared" ref="H38:I38" si="37">E38*100/C38</f>
        <v>219.77</v>
      </c>
      <c r="I38" s="66" t="str">
        <f t="shared" si="37"/>
        <v>263.53</v>
      </c>
      <c r="J38" s="66" t="str">
        <f t="shared" si="3"/>
        <v>263.53</v>
      </c>
      <c r="K38" s="52" t="str">
        <f>'CD Ratio_2'!C39+'CD Ratio_2'!D39+'CD Ratio_2'!E39</f>
        <v>2433</v>
      </c>
      <c r="L38" s="52" t="str">
        <f>'CD Ratio_2'!F39+'CD Ratio_2'!G39+'CD Ratio_2'!H39</f>
        <v>6412</v>
      </c>
      <c r="M38" s="52" t="str">
        <f t="shared" si="4"/>
        <v>0</v>
      </c>
      <c r="N38" s="52" t="str">
        <f t="shared" si="5"/>
        <v>0</v>
      </c>
    </row>
    <row r="39" ht="13.5" customHeight="1">
      <c r="A39" s="67">
        <v>34.0</v>
      </c>
      <c r="B39" s="47" t="s">
        <v>43</v>
      </c>
      <c r="C39" s="65">
        <v>237862.776</v>
      </c>
      <c r="D39" s="65">
        <v>265849.56</v>
      </c>
      <c r="E39" s="65">
        <v>351386.7737</v>
      </c>
      <c r="F39" s="65">
        <v>404719.93999999994</v>
      </c>
      <c r="G39" s="65"/>
      <c r="H39" s="66" t="str">
        <f t="shared" ref="H39:I39" si="38">E39*100/C39</f>
        <v>147.73</v>
      </c>
      <c r="I39" s="66" t="str">
        <f t="shared" si="38"/>
        <v>152.24</v>
      </c>
      <c r="J39" s="66" t="str">
        <f t="shared" si="3"/>
        <v>152.24</v>
      </c>
      <c r="K39" s="52" t="str">
        <f>'CD Ratio_2'!C40+'CD Ratio_2'!D40+'CD Ratio_2'!E40</f>
        <v>265850</v>
      </c>
      <c r="L39" s="52" t="str">
        <f>'CD Ratio_2'!F40+'CD Ratio_2'!G40+'CD Ratio_2'!H40</f>
        <v>404720</v>
      </c>
      <c r="M39" s="52" t="str">
        <f t="shared" si="4"/>
        <v>0</v>
      </c>
      <c r="N39" s="52" t="str">
        <f t="shared" si="5"/>
        <v>0</v>
      </c>
    </row>
    <row r="40" ht="13.5" customHeight="1">
      <c r="A40" s="43"/>
      <c r="B40" s="48" t="s">
        <v>44</v>
      </c>
      <c r="C40" s="68" t="str">
        <f t="shared" ref="C40:G40" si="39">SUM(C19:C39)</f>
        <v>9358147</v>
      </c>
      <c r="D40" s="68" t="str">
        <f t="shared" si="39"/>
        <v>9617816</v>
      </c>
      <c r="E40" s="68" t="str">
        <f t="shared" si="39"/>
        <v>11119526</v>
      </c>
      <c r="F40" s="68" t="str">
        <f t="shared" si="39"/>
        <v>12203888</v>
      </c>
      <c r="G40" s="68" t="str">
        <f t="shared" si="39"/>
        <v>0</v>
      </c>
      <c r="H40" s="69" t="str">
        <f t="shared" ref="H40:I40" si="40">E40*100/C40</f>
        <v>118.82</v>
      </c>
      <c r="I40" s="69" t="str">
        <f t="shared" si="40"/>
        <v>126.89</v>
      </c>
      <c r="J40" s="69" t="str">
        <f t="shared" si="3"/>
        <v>126.89</v>
      </c>
      <c r="K40" s="52" t="str">
        <f>'CD Ratio_2'!C41+'CD Ratio_2'!D41+'CD Ratio_2'!E41</f>
        <v>9617816</v>
      </c>
      <c r="L40" s="52" t="str">
        <f>'CD Ratio_2'!F41+'CD Ratio_2'!G41+'CD Ratio_2'!H41</f>
        <v>12203888</v>
      </c>
      <c r="M40" s="70" t="str">
        <f t="shared" si="4"/>
        <v>0</v>
      </c>
      <c r="N40" s="70" t="str">
        <f t="shared" si="5"/>
        <v>0</v>
      </c>
    </row>
    <row r="41" ht="13.5" customHeight="1">
      <c r="A41" s="72"/>
      <c r="B41" s="48" t="s">
        <v>45</v>
      </c>
      <c r="C41" s="68" t="str">
        <f t="shared" ref="C41:G41" si="41">C40+C18</f>
        <v>49012548</v>
      </c>
      <c r="D41" s="68" t="str">
        <f t="shared" si="41"/>
        <v>49183823</v>
      </c>
      <c r="E41" s="68" t="str">
        <f t="shared" si="41"/>
        <v>34458753</v>
      </c>
      <c r="F41" s="68" t="str">
        <f t="shared" si="41"/>
        <v>36331244</v>
      </c>
      <c r="G41" s="68" t="str">
        <f t="shared" si="41"/>
        <v>0</v>
      </c>
      <c r="H41" s="69" t="str">
        <f t="shared" ref="H41:I41" si="42">E41*100/C41</f>
        <v>70.31</v>
      </c>
      <c r="I41" s="69" t="str">
        <f t="shared" si="42"/>
        <v>73.87</v>
      </c>
      <c r="J41" s="69" t="str">
        <f t="shared" si="3"/>
        <v>73.87</v>
      </c>
      <c r="K41" s="52" t="str">
        <f>'CD Ratio_2'!C42+'CD Ratio_2'!D42+'CD Ratio_2'!E42</f>
        <v>49183823</v>
      </c>
      <c r="L41" s="52" t="str">
        <f>'CD Ratio_2'!F42+'CD Ratio_2'!G42+'CD Ratio_2'!H42</f>
        <v>36331244</v>
      </c>
      <c r="M41" s="70" t="str">
        <f t="shared" si="4"/>
        <v>0</v>
      </c>
      <c r="N41" s="70" t="str">
        <f t="shared" si="5"/>
        <v>0</v>
      </c>
    </row>
    <row r="42" ht="13.5" customHeight="1">
      <c r="A42" s="38">
        <v>35.0</v>
      </c>
      <c r="B42" s="47" t="s">
        <v>46</v>
      </c>
      <c r="C42" s="65">
        <v>979965.5891734997</v>
      </c>
      <c r="D42" s="65">
        <v>995411.3500000001</v>
      </c>
      <c r="E42" s="65">
        <v>355132.83156</v>
      </c>
      <c r="F42" s="65">
        <v>371267.7299999999</v>
      </c>
      <c r="G42" s="65"/>
      <c r="H42" s="66" t="str">
        <f t="shared" ref="H42:I42" si="43">E42*100/C42</f>
        <v>36.24</v>
      </c>
      <c r="I42" s="66" t="str">
        <f t="shared" si="43"/>
        <v>37.30</v>
      </c>
      <c r="J42" s="66" t="str">
        <f t="shared" si="3"/>
        <v>37.30</v>
      </c>
      <c r="K42" s="52" t="str">
        <f>'CD Ratio_2'!C43+'CD Ratio_2'!D43+'CD Ratio_2'!E43</f>
        <v>995411</v>
      </c>
      <c r="L42" s="52" t="str">
        <f>'CD Ratio_2'!F43+'CD Ratio_2'!G43+'CD Ratio_2'!H43</f>
        <v>371268</v>
      </c>
      <c r="M42" s="52" t="str">
        <f t="shared" si="4"/>
        <v>0</v>
      </c>
      <c r="N42" s="52" t="str">
        <f t="shared" si="5"/>
        <v>0</v>
      </c>
    </row>
    <row r="43" ht="13.5" customHeight="1">
      <c r="A43" s="67">
        <v>36.0</v>
      </c>
      <c r="B43" s="47" t="s">
        <v>47</v>
      </c>
      <c r="C43" s="65">
        <v>1692606.6127335</v>
      </c>
      <c r="D43" s="65">
        <v>1700652.1400000001</v>
      </c>
      <c r="E43" s="65">
        <v>1283443.98259</v>
      </c>
      <c r="F43" s="65">
        <v>1337005.7099999997</v>
      </c>
      <c r="G43" s="65"/>
      <c r="H43" s="66" t="str">
        <f t="shared" ref="H43:I43" si="44">E43*100/C43</f>
        <v>75.83</v>
      </c>
      <c r="I43" s="66" t="str">
        <f t="shared" si="44"/>
        <v>78.62</v>
      </c>
      <c r="J43" s="66" t="str">
        <f t="shared" si="3"/>
        <v>78.62</v>
      </c>
      <c r="K43" s="52" t="str">
        <f>'CD Ratio_2'!C44+'CD Ratio_2'!D44+'CD Ratio_2'!E44</f>
        <v>1700652</v>
      </c>
      <c r="L43" s="52" t="str">
        <f>'CD Ratio_2'!F44+'CD Ratio_2'!G44+'CD Ratio_2'!H44</f>
        <v>1337006</v>
      </c>
      <c r="M43" s="52" t="str">
        <f t="shared" si="4"/>
        <v>0</v>
      </c>
      <c r="N43" s="52" t="str">
        <f t="shared" si="5"/>
        <v>0</v>
      </c>
    </row>
    <row r="44" ht="13.5" customHeight="1">
      <c r="A44" s="43"/>
      <c r="B44" s="48" t="s">
        <v>48</v>
      </c>
      <c r="C44" s="68" t="str">
        <f t="shared" ref="C44:G44" si="45">C42+C43</f>
        <v>2672572</v>
      </c>
      <c r="D44" s="68" t="str">
        <f t="shared" si="45"/>
        <v>2696063</v>
      </c>
      <c r="E44" s="68" t="str">
        <f t="shared" si="45"/>
        <v>1638577</v>
      </c>
      <c r="F44" s="68" t="str">
        <f t="shared" si="45"/>
        <v>1708273</v>
      </c>
      <c r="G44" s="68" t="str">
        <f t="shared" si="45"/>
        <v>0</v>
      </c>
      <c r="H44" s="69" t="str">
        <f t="shared" ref="H44:I44" si="46">E44*100/C44</f>
        <v>61.31</v>
      </c>
      <c r="I44" s="69" t="str">
        <f t="shared" si="46"/>
        <v>63.36</v>
      </c>
      <c r="J44" s="69" t="str">
        <f t="shared" si="3"/>
        <v>63.36</v>
      </c>
      <c r="K44" s="52" t="str">
        <f>'CD Ratio_2'!C45+'CD Ratio_2'!D45+'CD Ratio_2'!E45</f>
        <v>2696063</v>
      </c>
      <c r="L44" s="52" t="str">
        <f>'CD Ratio_2'!F45+'CD Ratio_2'!G45+'CD Ratio_2'!H45</f>
        <v>1708273</v>
      </c>
      <c r="M44" s="70" t="str">
        <f t="shared" si="4"/>
        <v>0</v>
      </c>
      <c r="N44" s="70" t="str">
        <f t="shared" si="5"/>
        <v>0</v>
      </c>
    </row>
    <row r="45" ht="13.5" customHeight="1">
      <c r="A45" s="67">
        <v>37.0</v>
      </c>
      <c r="B45" s="47" t="s">
        <v>49</v>
      </c>
      <c r="C45" s="65">
        <v>3324222.3900000006</v>
      </c>
      <c r="D45" s="65">
        <v>3338767.0</v>
      </c>
      <c r="E45" s="65">
        <v>4257051.499999999</v>
      </c>
      <c r="F45" s="65">
        <v>4372850.0</v>
      </c>
      <c r="G45" s="65"/>
      <c r="H45" s="66" t="str">
        <f t="shared" ref="H45:I45" si="47">E45*100/C45</f>
        <v>128.06</v>
      </c>
      <c r="I45" s="66" t="str">
        <f t="shared" si="47"/>
        <v>130.97</v>
      </c>
      <c r="J45" s="66" t="str">
        <f t="shared" si="3"/>
        <v>130.97</v>
      </c>
      <c r="K45" s="52" t="str">
        <f>'CD Ratio_2'!C46+'CD Ratio_2'!D46+'CD Ratio_2'!E46</f>
        <v>3338767</v>
      </c>
      <c r="L45" s="52" t="str">
        <f>'CD Ratio_2'!F46+'CD Ratio_2'!G46+'CD Ratio_2'!H46</f>
        <v>4372850</v>
      </c>
      <c r="M45" s="52" t="str">
        <f t="shared" si="4"/>
        <v>0</v>
      </c>
      <c r="N45" s="52" t="str">
        <f t="shared" si="5"/>
        <v>0</v>
      </c>
    </row>
    <row r="46" ht="13.5" customHeight="1">
      <c r="A46" s="72"/>
      <c r="B46" s="48" t="s">
        <v>50</v>
      </c>
      <c r="C46" s="68" t="str">
        <f t="shared" ref="C46:G46" si="48">C45</f>
        <v>3324222</v>
      </c>
      <c r="D46" s="68" t="str">
        <f t="shared" si="48"/>
        <v>3338767</v>
      </c>
      <c r="E46" s="68" t="str">
        <f t="shared" si="48"/>
        <v>4257052</v>
      </c>
      <c r="F46" s="68" t="str">
        <f t="shared" si="48"/>
        <v>4372850</v>
      </c>
      <c r="G46" s="68" t="str">
        <f t="shared" si="48"/>
        <v/>
      </c>
      <c r="H46" s="69" t="str">
        <f t="shared" ref="H46:I46" si="49">E46*100/C46</f>
        <v>128.06</v>
      </c>
      <c r="I46" s="69" t="str">
        <f t="shared" si="49"/>
        <v>130.97</v>
      </c>
      <c r="J46" s="69" t="str">
        <f t="shared" si="3"/>
        <v>130.97</v>
      </c>
      <c r="K46" s="52" t="str">
        <f>'CD Ratio_2'!C47+'CD Ratio_2'!D47+'CD Ratio_2'!E47</f>
        <v>3338767</v>
      </c>
      <c r="L46" s="52" t="str">
        <f>'CD Ratio_2'!F47+'CD Ratio_2'!G47+'CD Ratio_2'!H47</f>
        <v>4372850</v>
      </c>
      <c r="M46" s="70" t="str">
        <f t="shared" si="4"/>
        <v>0</v>
      </c>
      <c r="N46" s="70" t="str">
        <f t="shared" si="5"/>
        <v>0</v>
      </c>
    </row>
    <row r="47" ht="13.5" customHeight="1">
      <c r="A47" s="67">
        <v>38.0</v>
      </c>
      <c r="B47" s="47" t="s">
        <v>51</v>
      </c>
      <c r="C47" s="71">
        <v>260126.73586</v>
      </c>
      <c r="D47" s="65">
        <v>277923.14</v>
      </c>
      <c r="E47" s="71">
        <v>876866.9447999999</v>
      </c>
      <c r="F47" s="65">
        <v>921049.7799999998</v>
      </c>
      <c r="G47" s="65"/>
      <c r="H47" s="66" t="str">
        <f t="shared" ref="H47:I47" si="50">E47*100/C47</f>
        <v>337.09</v>
      </c>
      <c r="I47" s="66" t="str">
        <f t="shared" si="50"/>
        <v>331.40</v>
      </c>
      <c r="J47" s="66" t="str">
        <f t="shared" si="3"/>
        <v>331.40</v>
      </c>
      <c r="K47" s="52" t="str">
        <f>'CD Ratio_2'!C48+'CD Ratio_2'!D48+'CD Ratio_2'!E48</f>
        <v>277923</v>
      </c>
      <c r="L47" s="52" t="str">
        <f>'CD Ratio_2'!F48+'CD Ratio_2'!G48+'CD Ratio_2'!H48</f>
        <v>921050</v>
      </c>
      <c r="M47" s="52" t="str">
        <f t="shared" si="4"/>
        <v>0</v>
      </c>
      <c r="N47" s="52" t="str">
        <f t="shared" si="5"/>
        <v>0</v>
      </c>
    </row>
    <row r="48" ht="13.5" customHeight="1">
      <c r="A48" s="67">
        <v>39.0</v>
      </c>
      <c r="B48" s="47" t="s">
        <v>52</v>
      </c>
      <c r="C48" s="65">
        <v>90782.43341</v>
      </c>
      <c r="D48" s="65">
        <v>98968.19999999997</v>
      </c>
      <c r="E48" s="65">
        <v>65714.5239</v>
      </c>
      <c r="F48" s="65">
        <v>69192.48</v>
      </c>
      <c r="G48" s="65"/>
      <c r="H48" s="66" t="str">
        <f t="shared" ref="H48:I48" si="51">E48*100/C48</f>
        <v>72.39</v>
      </c>
      <c r="I48" s="66" t="str">
        <f t="shared" si="51"/>
        <v>69.91</v>
      </c>
      <c r="J48" s="66" t="str">
        <f t="shared" si="3"/>
        <v>69.91</v>
      </c>
      <c r="K48" s="52" t="str">
        <f>'CD Ratio_2'!C49+'CD Ratio_2'!D49+'CD Ratio_2'!E49</f>
        <v>98968</v>
      </c>
      <c r="L48" s="52" t="str">
        <f>'CD Ratio_2'!F49+'CD Ratio_2'!G49+'CD Ratio_2'!H49</f>
        <v>69192</v>
      </c>
      <c r="M48" s="52" t="str">
        <f t="shared" si="4"/>
        <v>0</v>
      </c>
      <c r="N48" s="52" t="str">
        <f t="shared" si="5"/>
        <v>0</v>
      </c>
    </row>
    <row r="49" ht="13.5" customHeight="1">
      <c r="A49" s="38">
        <v>40.0</v>
      </c>
      <c r="B49" s="47" t="s">
        <v>53</v>
      </c>
      <c r="C49" s="65">
        <v>13761.4442</v>
      </c>
      <c r="D49" s="65">
        <v>16551.97</v>
      </c>
      <c r="E49" s="65">
        <v>99522.190804</v>
      </c>
      <c r="F49" s="65">
        <v>106746.95999999998</v>
      </c>
      <c r="G49" s="65"/>
      <c r="H49" s="66" t="str">
        <f t="shared" ref="H49:I49" si="52">E49*100/C49</f>
        <v>723.20</v>
      </c>
      <c r="I49" s="66" t="str">
        <f t="shared" si="52"/>
        <v>644.92</v>
      </c>
      <c r="J49" s="66" t="str">
        <f t="shared" si="3"/>
        <v>644.92</v>
      </c>
      <c r="K49" s="52" t="str">
        <f>'CD Ratio_2'!C50+'CD Ratio_2'!D50+'CD Ratio_2'!E50</f>
        <v>16552</v>
      </c>
      <c r="L49" s="52" t="str">
        <f>'CD Ratio_2'!F50+'CD Ratio_2'!G50+'CD Ratio_2'!H50</f>
        <v>106747</v>
      </c>
      <c r="M49" s="52" t="str">
        <f t="shared" si="4"/>
        <v>0</v>
      </c>
      <c r="N49" s="52" t="str">
        <f t="shared" si="5"/>
        <v>0</v>
      </c>
    </row>
    <row r="50" ht="13.5" customHeight="1">
      <c r="A50" s="67">
        <v>41.0</v>
      </c>
      <c r="B50" s="47" t="s">
        <v>54</v>
      </c>
      <c r="C50" s="71">
        <v>19136.850390199997</v>
      </c>
      <c r="D50" s="65">
        <v>2455.3000000000006</v>
      </c>
      <c r="E50" s="71">
        <v>57809.783878999995</v>
      </c>
      <c r="F50" s="65">
        <v>57373.979999999974</v>
      </c>
      <c r="G50" s="65"/>
      <c r="H50" s="66" t="str">
        <f t="shared" ref="H50:I50" si="53">E50*100/C50</f>
        <v>302.09</v>
      </c>
      <c r="I50" s="66" t="str">
        <f t="shared" si="53"/>
        <v>2336.74</v>
      </c>
      <c r="J50" s="66" t="str">
        <f t="shared" si="3"/>
        <v>2336.74</v>
      </c>
      <c r="K50" s="52" t="str">
        <f>'CD Ratio_2'!C51+'CD Ratio_2'!D51+'CD Ratio_2'!E51</f>
        <v>2455</v>
      </c>
      <c r="L50" s="52" t="str">
        <f>'CD Ratio_2'!F51+'CD Ratio_2'!G51+'CD Ratio_2'!H51</f>
        <v>57374</v>
      </c>
      <c r="M50" s="52" t="str">
        <f t="shared" si="4"/>
        <v>0</v>
      </c>
      <c r="N50" s="52" t="str">
        <f t="shared" si="5"/>
        <v>0</v>
      </c>
    </row>
    <row r="51" ht="13.5" customHeight="1">
      <c r="A51" s="67">
        <v>42.0</v>
      </c>
      <c r="B51" s="47" t="s">
        <v>55</v>
      </c>
      <c r="C51" s="65">
        <v>40334.08691</v>
      </c>
      <c r="D51" s="65">
        <v>44287.310000000005</v>
      </c>
      <c r="E51" s="65">
        <v>121679.25647</v>
      </c>
      <c r="F51" s="65">
        <v>130872.5</v>
      </c>
      <c r="G51" s="65"/>
      <c r="H51" s="66" t="str">
        <f t="shared" ref="H51:I51" si="54">E51*100/C51</f>
        <v>301.68</v>
      </c>
      <c r="I51" s="66" t="str">
        <f t="shared" si="54"/>
        <v>295.51</v>
      </c>
      <c r="J51" s="66" t="str">
        <f t="shared" si="3"/>
        <v>295.51</v>
      </c>
      <c r="K51" s="52" t="str">
        <f>'CD Ratio_2'!C52+'CD Ratio_2'!D52+'CD Ratio_2'!E52</f>
        <v>44287</v>
      </c>
      <c r="L51" s="52" t="str">
        <f>'CD Ratio_2'!F52+'CD Ratio_2'!G52+'CD Ratio_2'!H52</f>
        <v>130873</v>
      </c>
      <c r="M51" s="52" t="str">
        <f t="shared" si="4"/>
        <v>0</v>
      </c>
      <c r="N51" s="52" t="str">
        <f t="shared" si="5"/>
        <v>0</v>
      </c>
    </row>
    <row r="52" ht="13.5" customHeight="1">
      <c r="A52" s="38">
        <v>43.0</v>
      </c>
      <c r="B52" s="47" t="s">
        <v>56</v>
      </c>
      <c r="C52" s="71">
        <v>5289.5521336</v>
      </c>
      <c r="D52" s="65">
        <v>5313.719999999999</v>
      </c>
      <c r="E52" s="71">
        <v>38215.219722</v>
      </c>
      <c r="F52" s="65">
        <v>23692.0</v>
      </c>
      <c r="G52" s="65"/>
      <c r="H52" s="66" t="str">
        <f t="shared" ref="H52:I52" si="55">E52*100/C52</f>
        <v>722.47</v>
      </c>
      <c r="I52" s="66" t="str">
        <f t="shared" si="55"/>
        <v>445.86</v>
      </c>
      <c r="J52" s="66" t="str">
        <f t="shared" si="3"/>
        <v>445.86</v>
      </c>
      <c r="K52" s="52" t="str">
        <f>'CD Ratio_2'!C53+'CD Ratio_2'!D53+'CD Ratio_2'!E53</f>
        <v>5314</v>
      </c>
      <c r="L52" s="52" t="str">
        <f>'CD Ratio_2'!F53+'CD Ratio_2'!G53+'CD Ratio_2'!H53</f>
        <v>41081</v>
      </c>
      <c r="M52" s="52" t="str">
        <f t="shared" si="4"/>
        <v>0</v>
      </c>
      <c r="N52" s="52" t="str">
        <f t="shared" si="5"/>
        <v>-17389</v>
      </c>
    </row>
    <row r="53" ht="13.5" customHeight="1">
      <c r="A53" s="67">
        <v>44.0</v>
      </c>
      <c r="B53" s="47" t="s">
        <v>57</v>
      </c>
      <c r="C53" s="65">
        <v>15724.420623400001</v>
      </c>
      <c r="D53" s="65">
        <v>17934.09</v>
      </c>
      <c r="E53" s="65">
        <v>30894.208883</v>
      </c>
      <c r="F53" s="65">
        <v>19737.0</v>
      </c>
      <c r="G53" s="65"/>
      <c r="H53" s="66" t="str">
        <f t="shared" ref="H53:I53" si="56">E53*100/C53</f>
        <v>196.47</v>
      </c>
      <c r="I53" s="66" t="str">
        <f t="shared" si="56"/>
        <v>110.05</v>
      </c>
      <c r="J53" s="66" t="str">
        <f t="shared" si="3"/>
        <v>110.05</v>
      </c>
      <c r="K53" s="52" t="str">
        <f>'CD Ratio_2'!C54+'CD Ratio_2'!D54+'CD Ratio_2'!E54</f>
        <v>17934</v>
      </c>
      <c r="L53" s="52" t="str">
        <f>'CD Ratio_2'!F54+'CD Ratio_2'!G54+'CD Ratio_2'!H54</f>
        <v>33387</v>
      </c>
      <c r="M53" s="52" t="str">
        <f t="shared" si="4"/>
        <v>0</v>
      </c>
      <c r="N53" s="52" t="str">
        <f t="shared" si="5"/>
        <v>-13650</v>
      </c>
    </row>
    <row r="54" ht="13.5" customHeight="1">
      <c r="A54" s="67">
        <v>45.0</v>
      </c>
      <c r="B54" s="47" t="s">
        <v>58</v>
      </c>
      <c r="C54" s="71">
        <v>26979.3533801</v>
      </c>
      <c r="D54" s="71">
        <v>29957.499999999993</v>
      </c>
      <c r="E54" s="65">
        <v>40200.447239999994</v>
      </c>
      <c r="F54" s="65">
        <v>43124.86</v>
      </c>
      <c r="G54" s="65"/>
      <c r="H54" s="66" t="str">
        <f t="shared" ref="H54:I54" si="57">E54*100/C54</f>
        <v>149.00</v>
      </c>
      <c r="I54" s="66" t="str">
        <f t="shared" si="57"/>
        <v>143.95</v>
      </c>
      <c r="J54" s="66" t="str">
        <f t="shared" si="3"/>
        <v>143.95</v>
      </c>
      <c r="K54" s="52" t="str">
        <f>'CD Ratio_2'!C55+'CD Ratio_2'!D55+'CD Ratio_2'!E55</f>
        <v>29958</v>
      </c>
      <c r="L54" s="52" t="str">
        <f>'CD Ratio_2'!F55+'CD Ratio_2'!G55+'CD Ratio_2'!H55</f>
        <v>43125</v>
      </c>
      <c r="M54" s="52" t="str">
        <f t="shared" si="4"/>
        <v>0</v>
      </c>
      <c r="N54" s="52" t="str">
        <f t="shared" si="5"/>
        <v>0</v>
      </c>
    </row>
    <row r="55" ht="13.5" customHeight="1">
      <c r="A55" s="72"/>
      <c r="B55" s="48" t="s">
        <v>59</v>
      </c>
      <c r="C55" s="68" t="str">
        <f t="shared" ref="C55:G55" si="58">SUM(C47:C54)</f>
        <v>472135</v>
      </c>
      <c r="D55" s="68" t="str">
        <f t="shared" si="58"/>
        <v>493391</v>
      </c>
      <c r="E55" s="68" t="str">
        <f t="shared" si="58"/>
        <v>1330903</v>
      </c>
      <c r="F55" s="68" t="str">
        <f t="shared" si="58"/>
        <v>1371790</v>
      </c>
      <c r="G55" s="68" t="str">
        <f t="shared" si="58"/>
        <v>0</v>
      </c>
      <c r="H55" s="69" t="str">
        <f t="shared" ref="H55:I55" si="59">E55*100/C55</f>
        <v>281.89</v>
      </c>
      <c r="I55" s="69" t="str">
        <f t="shared" si="59"/>
        <v>278.03</v>
      </c>
      <c r="J55" s="69" t="str">
        <f t="shared" si="3"/>
        <v>278.03</v>
      </c>
      <c r="K55" s="52" t="str">
        <f>'CD Ratio_2'!C56+'CD Ratio_2'!D56+'CD Ratio_2'!E56</f>
        <v>493391</v>
      </c>
      <c r="L55" s="52" t="str">
        <f>'CD Ratio_2'!F56+'CD Ratio_2'!G56+'CD Ratio_2'!H56</f>
        <v>1402829</v>
      </c>
      <c r="M55" s="70" t="str">
        <f t="shared" si="4"/>
        <v>0</v>
      </c>
      <c r="N55" s="70" t="str">
        <f t="shared" si="5"/>
        <v>-31039</v>
      </c>
    </row>
    <row r="56" ht="13.5" customHeight="1">
      <c r="A56" s="72">
        <v>46.0</v>
      </c>
      <c r="B56" s="20" t="s">
        <v>60</v>
      </c>
      <c r="C56" s="68">
        <v>14746.06978</v>
      </c>
      <c r="D56" s="68">
        <v>23762.850000000006</v>
      </c>
      <c r="E56" s="68"/>
      <c r="F56" s="68"/>
      <c r="G56" s="68"/>
      <c r="H56" s="69" t="str">
        <f t="shared" ref="H56:I56" si="60">E56*100/C56</f>
        <v>0.00</v>
      </c>
      <c r="I56" s="69" t="str">
        <f t="shared" si="60"/>
        <v>0.00</v>
      </c>
      <c r="J56" s="69" t="str">
        <f t="shared" si="3"/>
        <v>0.00</v>
      </c>
      <c r="K56" s="52"/>
      <c r="L56" s="52"/>
      <c r="M56" s="70"/>
      <c r="N56" s="70"/>
    </row>
    <row r="57" ht="23.25" customHeight="1">
      <c r="A57" s="72"/>
      <c r="B57" s="21" t="s">
        <v>61</v>
      </c>
      <c r="C57" s="68">
        <v>14746.06978</v>
      </c>
      <c r="D57" s="68" t="str">
        <f>D56</f>
        <v>23763</v>
      </c>
      <c r="E57" s="68"/>
      <c r="F57" s="68"/>
      <c r="G57" s="68"/>
      <c r="H57" s="69" t="str">
        <f t="shared" ref="H57:I57" si="61">E57*100/C57</f>
        <v>0.00</v>
      </c>
      <c r="I57" s="69" t="str">
        <f t="shared" si="61"/>
        <v>0.00</v>
      </c>
      <c r="J57" s="69" t="str">
        <f t="shared" si="3"/>
        <v>0.00</v>
      </c>
      <c r="K57" s="52"/>
      <c r="L57" s="52"/>
      <c r="M57" s="70"/>
      <c r="N57" s="70"/>
    </row>
    <row r="58" ht="13.5" customHeight="1">
      <c r="A58" s="72"/>
      <c r="B58" s="48" t="s">
        <v>8</v>
      </c>
      <c r="C58" s="68" t="str">
        <f t="shared" ref="C58:G58" si="62">C55+C46+C44+C41+C57</f>
        <v>55496224</v>
      </c>
      <c r="D58" s="68" t="str">
        <f t="shared" si="62"/>
        <v>55735808</v>
      </c>
      <c r="E58" s="68" t="str">
        <f t="shared" si="62"/>
        <v>41685284</v>
      </c>
      <c r="F58" s="68" t="str">
        <f t="shared" si="62"/>
        <v>43784157</v>
      </c>
      <c r="G58" s="68" t="str">
        <f t="shared" si="62"/>
        <v>0</v>
      </c>
      <c r="H58" s="69" t="str">
        <f t="shared" ref="H58:I58" si="63">E58*100/C58</f>
        <v>75.11</v>
      </c>
      <c r="I58" s="69" t="str">
        <f t="shared" si="63"/>
        <v>78.56</v>
      </c>
      <c r="J58" s="69" t="str">
        <f t="shared" si="3"/>
        <v>78.56</v>
      </c>
      <c r="K58" s="52" t="str">
        <f>'CD Ratio_2'!C59+'CD Ratio_2'!D59+'CD Ratio_2'!E59-'CD Ratio_2'!E58</f>
        <v>55718427</v>
      </c>
      <c r="L58" s="52" t="str">
        <f>'CD Ratio_2'!F59+'CD Ratio_2'!G59+'CD Ratio_2'!H59</f>
        <v>43815196</v>
      </c>
      <c r="M58" s="70" t="str">
        <f>D58-K58</f>
        <v>17381</v>
      </c>
      <c r="N58" s="70" t="str">
        <f>F58-L58</f>
        <v>-31039</v>
      </c>
    </row>
    <row r="59" ht="13.5" customHeight="1">
      <c r="A59" s="73"/>
      <c r="B59" s="74"/>
      <c r="C59" s="75"/>
      <c r="D59" s="75"/>
      <c r="E59" s="75" t="s">
        <v>62</v>
      </c>
      <c r="F59" s="75"/>
      <c r="G59" s="75"/>
      <c r="H59" s="69"/>
      <c r="I59" s="76"/>
      <c r="J59" s="74"/>
      <c r="K59" s="52"/>
      <c r="L59" s="52"/>
      <c r="M59" s="52"/>
      <c r="N59" s="52"/>
    </row>
    <row r="60" ht="18.0" customHeight="1">
      <c r="A60" s="73"/>
      <c r="B60" s="74"/>
      <c r="C60" s="56"/>
      <c r="D60" s="56"/>
      <c r="E60" s="56"/>
      <c r="F60" s="57"/>
      <c r="G60" s="57"/>
      <c r="H60" s="74"/>
      <c r="I60" s="74"/>
      <c r="J60" s="74"/>
      <c r="K60" s="52"/>
      <c r="L60" s="52"/>
      <c r="M60" s="52"/>
      <c r="N60" s="52"/>
    </row>
    <row r="61" ht="18.0" customHeight="1">
      <c r="A61" s="73"/>
      <c r="B61" s="74"/>
      <c r="C61" s="56"/>
      <c r="D61" s="56"/>
      <c r="E61" s="56"/>
      <c r="F61" s="57"/>
      <c r="G61" s="57"/>
      <c r="H61" s="74"/>
      <c r="I61" s="74"/>
      <c r="J61" s="74"/>
      <c r="K61" s="52"/>
      <c r="L61" s="52"/>
      <c r="M61" s="52"/>
      <c r="N61" s="52"/>
    </row>
    <row r="62" ht="18.0" customHeight="1">
      <c r="A62" s="73"/>
      <c r="B62" s="74"/>
      <c r="C62" s="56"/>
      <c r="D62" s="56"/>
      <c r="E62" s="56"/>
      <c r="F62" s="57"/>
      <c r="G62" s="57"/>
      <c r="H62" s="74"/>
      <c r="I62" s="74"/>
      <c r="J62" s="74"/>
      <c r="K62" s="52"/>
      <c r="L62" s="52"/>
      <c r="M62" s="52"/>
      <c r="N62" s="52"/>
    </row>
    <row r="63" ht="18.0" customHeight="1">
      <c r="A63" s="73"/>
      <c r="B63" s="74"/>
      <c r="C63" s="56"/>
      <c r="D63" s="56"/>
      <c r="E63" s="56"/>
      <c r="F63" s="57"/>
      <c r="G63" s="57"/>
      <c r="H63" s="74"/>
      <c r="I63" s="74"/>
      <c r="J63" s="74"/>
      <c r="K63" s="52"/>
      <c r="L63" s="52"/>
      <c r="M63" s="52"/>
      <c r="N63" s="52"/>
    </row>
    <row r="64" ht="18.0" customHeight="1">
      <c r="A64" s="73"/>
      <c r="B64" s="74"/>
      <c r="C64" s="56"/>
      <c r="D64" s="56"/>
      <c r="E64" s="56"/>
      <c r="F64" s="57"/>
      <c r="G64" s="57"/>
      <c r="H64" s="74"/>
      <c r="I64" s="74"/>
      <c r="J64" s="74"/>
      <c r="K64" s="52"/>
      <c r="L64" s="52"/>
      <c r="M64" s="52"/>
      <c r="N64" s="52"/>
    </row>
    <row r="65" ht="18.0" customHeight="1">
      <c r="A65" s="73"/>
      <c r="B65" s="74"/>
      <c r="C65" s="56"/>
      <c r="D65" s="56"/>
      <c r="E65" s="56"/>
      <c r="F65" s="57"/>
      <c r="G65" s="57"/>
      <c r="H65" s="74"/>
      <c r="I65" s="74"/>
      <c r="J65" s="74"/>
      <c r="K65" s="52"/>
      <c r="L65" s="52"/>
      <c r="M65" s="52"/>
      <c r="N65" s="52"/>
    </row>
    <row r="66" ht="18.0" customHeight="1">
      <c r="A66" s="73"/>
      <c r="B66" s="74"/>
      <c r="C66" s="56"/>
      <c r="D66" s="56"/>
      <c r="E66" s="56"/>
      <c r="F66" s="57"/>
      <c r="G66" s="57"/>
      <c r="H66" s="74"/>
      <c r="I66" s="74"/>
      <c r="J66" s="74"/>
      <c r="K66" s="52"/>
      <c r="L66" s="52"/>
      <c r="M66" s="52"/>
      <c r="N66" s="52"/>
    </row>
    <row r="67" ht="18.0" customHeight="1">
      <c r="A67" s="73"/>
      <c r="B67" s="74"/>
      <c r="C67" s="56"/>
      <c r="D67" s="56"/>
      <c r="E67" s="56"/>
      <c r="F67" s="57"/>
      <c r="G67" s="57"/>
      <c r="H67" s="74"/>
      <c r="I67" s="74"/>
      <c r="J67" s="74"/>
      <c r="K67" s="52"/>
      <c r="L67" s="52"/>
      <c r="M67" s="52"/>
      <c r="N67" s="52"/>
    </row>
    <row r="68" ht="18.0" customHeight="1">
      <c r="A68" s="73"/>
      <c r="B68" s="74"/>
      <c r="C68" s="56"/>
      <c r="D68" s="56"/>
      <c r="E68" s="56"/>
      <c r="F68" s="57"/>
      <c r="G68" s="57"/>
      <c r="H68" s="74"/>
      <c r="I68" s="74"/>
      <c r="J68" s="74"/>
      <c r="K68" s="52"/>
      <c r="L68" s="52"/>
      <c r="M68" s="52"/>
      <c r="N68" s="52"/>
    </row>
    <row r="69" ht="18.0" customHeight="1">
      <c r="A69" s="73"/>
      <c r="B69" s="74"/>
      <c r="C69" s="56"/>
      <c r="D69" s="56"/>
      <c r="E69" s="56"/>
      <c r="F69" s="57"/>
      <c r="G69" s="57"/>
      <c r="H69" s="74"/>
      <c r="I69" s="74"/>
      <c r="J69" s="74"/>
      <c r="K69" s="52"/>
      <c r="L69" s="52"/>
      <c r="M69" s="52"/>
      <c r="N69" s="52"/>
    </row>
    <row r="70" ht="18.0" customHeight="1">
      <c r="A70" s="73"/>
      <c r="B70" s="74"/>
      <c r="C70" s="56"/>
      <c r="D70" s="56"/>
      <c r="E70" s="56"/>
      <c r="F70" s="57"/>
      <c r="G70" s="57"/>
      <c r="H70" s="74"/>
      <c r="I70" s="74"/>
      <c r="J70" s="74"/>
      <c r="K70" s="52"/>
      <c r="L70" s="52"/>
      <c r="M70" s="52"/>
      <c r="N70" s="52"/>
    </row>
    <row r="71" ht="18.0" customHeight="1">
      <c r="A71" s="73"/>
      <c r="B71" s="74"/>
      <c r="C71" s="56"/>
      <c r="D71" s="56"/>
      <c r="E71" s="56"/>
      <c r="F71" s="57"/>
      <c r="G71" s="57"/>
      <c r="H71" s="74"/>
      <c r="I71" s="74"/>
      <c r="J71" s="74"/>
      <c r="K71" s="52"/>
      <c r="L71" s="52"/>
      <c r="M71" s="52"/>
      <c r="N71" s="52"/>
    </row>
    <row r="72" ht="18.0" customHeight="1">
      <c r="A72" s="73"/>
      <c r="B72" s="74"/>
      <c r="C72" s="56"/>
      <c r="D72" s="56"/>
      <c r="E72" s="56"/>
      <c r="F72" s="57"/>
      <c r="G72" s="57"/>
      <c r="H72" s="74"/>
      <c r="I72" s="74"/>
      <c r="J72" s="74"/>
      <c r="K72" s="52"/>
      <c r="L72" s="52"/>
      <c r="M72" s="52"/>
      <c r="N72" s="52"/>
    </row>
    <row r="73" ht="18.0" customHeight="1">
      <c r="A73" s="73"/>
      <c r="B73" s="74"/>
      <c r="C73" s="56"/>
      <c r="D73" s="56"/>
      <c r="E73" s="56"/>
      <c r="F73" s="57"/>
      <c r="G73" s="57"/>
      <c r="H73" s="74"/>
      <c r="I73" s="74"/>
      <c r="J73" s="74"/>
      <c r="K73" s="52"/>
      <c r="L73" s="52"/>
      <c r="M73" s="52"/>
      <c r="N73" s="52"/>
    </row>
    <row r="74" ht="18.0" customHeight="1">
      <c r="A74" s="73"/>
      <c r="B74" s="74"/>
      <c r="C74" s="56"/>
      <c r="D74" s="56"/>
      <c r="E74" s="56"/>
      <c r="F74" s="57"/>
      <c r="G74" s="57"/>
      <c r="H74" s="74"/>
      <c r="I74" s="74"/>
      <c r="J74" s="74"/>
      <c r="K74" s="52"/>
      <c r="L74" s="52"/>
      <c r="M74" s="52"/>
      <c r="N74" s="52"/>
    </row>
    <row r="75" ht="18.0" customHeight="1">
      <c r="A75" s="73"/>
      <c r="B75" s="74"/>
      <c r="C75" s="56"/>
      <c r="D75" s="56"/>
      <c r="E75" s="56"/>
      <c r="F75" s="57"/>
      <c r="G75" s="57"/>
      <c r="H75" s="74"/>
      <c r="I75" s="74"/>
      <c r="J75" s="74"/>
      <c r="K75" s="52"/>
      <c r="L75" s="52"/>
      <c r="M75" s="52"/>
      <c r="N75" s="52"/>
    </row>
    <row r="76" ht="18.0" customHeight="1">
      <c r="A76" s="73"/>
      <c r="B76" s="74"/>
      <c r="C76" s="56"/>
      <c r="D76" s="56"/>
      <c r="E76" s="56"/>
      <c r="F76" s="57"/>
      <c r="G76" s="57"/>
      <c r="H76" s="74"/>
      <c r="I76" s="74"/>
      <c r="J76" s="74"/>
      <c r="K76" s="52"/>
      <c r="L76" s="52"/>
      <c r="M76" s="52"/>
      <c r="N76" s="52"/>
    </row>
    <row r="77" ht="18.0" customHeight="1">
      <c r="A77" s="73"/>
      <c r="B77" s="74"/>
      <c r="C77" s="56"/>
      <c r="D77" s="56"/>
      <c r="E77" s="56"/>
      <c r="F77" s="57"/>
      <c r="G77" s="57"/>
      <c r="H77" s="74"/>
      <c r="I77" s="74"/>
      <c r="J77" s="74"/>
      <c r="K77" s="52"/>
      <c r="L77" s="52"/>
      <c r="M77" s="52"/>
      <c r="N77" s="52"/>
    </row>
    <row r="78" ht="18.0" customHeight="1">
      <c r="A78" s="73"/>
      <c r="B78" s="74"/>
      <c r="C78" s="56"/>
      <c r="D78" s="56"/>
      <c r="E78" s="56"/>
      <c r="F78" s="57"/>
      <c r="G78" s="57"/>
      <c r="H78" s="74"/>
      <c r="I78" s="74"/>
      <c r="J78" s="74"/>
      <c r="K78" s="52"/>
      <c r="L78" s="52"/>
      <c r="M78" s="52"/>
      <c r="N78" s="52"/>
    </row>
    <row r="79" ht="18.0" customHeight="1">
      <c r="A79" s="73"/>
      <c r="B79" s="74"/>
      <c r="C79" s="56"/>
      <c r="D79" s="56"/>
      <c r="E79" s="56"/>
      <c r="F79" s="57"/>
      <c r="G79" s="57"/>
      <c r="H79" s="74"/>
      <c r="I79" s="74"/>
      <c r="J79" s="74"/>
      <c r="K79" s="52"/>
      <c r="L79" s="52"/>
      <c r="M79" s="52"/>
      <c r="N79" s="52"/>
    </row>
    <row r="80" ht="18.0" customHeight="1">
      <c r="A80" s="73"/>
      <c r="B80" s="74"/>
      <c r="C80" s="56"/>
      <c r="D80" s="56"/>
      <c r="E80" s="56"/>
      <c r="F80" s="57"/>
      <c r="G80" s="57"/>
      <c r="H80" s="74"/>
      <c r="I80" s="74"/>
      <c r="J80" s="74"/>
      <c r="K80" s="52"/>
      <c r="L80" s="52"/>
      <c r="M80" s="52"/>
      <c r="N80" s="52"/>
    </row>
    <row r="81" ht="18.0" customHeight="1">
      <c r="A81" s="73"/>
      <c r="B81" s="74"/>
      <c r="C81" s="56"/>
      <c r="D81" s="56"/>
      <c r="E81" s="56"/>
      <c r="F81" s="57"/>
      <c r="G81" s="57"/>
      <c r="H81" s="74"/>
      <c r="I81" s="74"/>
      <c r="J81" s="74"/>
      <c r="K81" s="52"/>
      <c r="L81" s="52"/>
      <c r="M81" s="52"/>
      <c r="N81" s="52"/>
    </row>
    <row r="82" ht="18.0" customHeight="1">
      <c r="A82" s="73"/>
      <c r="B82" s="74"/>
      <c r="C82" s="56"/>
      <c r="D82" s="56"/>
      <c r="E82" s="56"/>
      <c r="F82" s="57"/>
      <c r="G82" s="57"/>
      <c r="H82" s="74"/>
      <c r="I82" s="74"/>
      <c r="J82" s="74"/>
      <c r="K82" s="52"/>
      <c r="L82" s="52"/>
      <c r="M82" s="52"/>
      <c r="N82" s="52"/>
    </row>
    <row r="83" ht="18.0" customHeight="1">
      <c r="A83" s="73"/>
      <c r="B83" s="74"/>
      <c r="C83" s="56"/>
      <c r="D83" s="56"/>
      <c r="E83" s="56"/>
      <c r="F83" s="57"/>
      <c r="G83" s="57"/>
      <c r="H83" s="74"/>
      <c r="I83" s="74"/>
      <c r="J83" s="74"/>
      <c r="K83" s="52"/>
      <c r="L83" s="52"/>
      <c r="M83" s="52"/>
      <c r="N83" s="52"/>
    </row>
    <row r="84" ht="18.0" customHeight="1">
      <c r="A84" s="73"/>
      <c r="B84" s="74"/>
      <c r="C84" s="56"/>
      <c r="D84" s="56"/>
      <c r="E84" s="56"/>
      <c r="F84" s="57"/>
      <c r="G84" s="57"/>
      <c r="H84" s="74"/>
      <c r="I84" s="74"/>
      <c r="J84" s="74"/>
      <c r="K84" s="52"/>
      <c r="L84" s="52"/>
      <c r="M84" s="52"/>
      <c r="N84" s="52"/>
    </row>
    <row r="85" ht="18.0" customHeight="1">
      <c r="A85" s="73"/>
      <c r="B85" s="74"/>
      <c r="C85" s="56"/>
      <c r="D85" s="56"/>
      <c r="E85" s="56"/>
      <c r="F85" s="57"/>
      <c r="G85" s="57"/>
      <c r="H85" s="74"/>
      <c r="I85" s="74"/>
      <c r="J85" s="74"/>
      <c r="K85" s="52"/>
      <c r="L85" s="52"/>
      <c r="M85" s="52"/>
      <c r="N85" s="52"/>
    </row>
    <row r="86" ht="18.0" customHeight="1">
      <c r="A86" s="73"/>
      <c r="B86" s="74"/>
      <c r="C86" s="56"/>
      <c r="D86" s="56"/>
      <c r="E86" s="56"/>
      <c r="F86" s="57"/>
      <c r="G86" s="57"/>
      <c r="H86" s="74"/>
      <c r="I86" s="74"/>
      <c r="J86" s="74"/>
      <c r="K86" s="52"/>
      <c r="L86" s="52"/>
      <c r="M86" s="52"/>
      <c r="N86" s="52"/>
    </row>
    <row r="87" ht="18.0" customHeight="1">
      <c r="A87" s="73"/>
      <c r="B87" s="74"/>
      <c r="C87" s="56"/>
      <c r="D87" s="56"/>
      <c r="E87" s="56"/>
      <c r="F87" s="57"/>
      <c r="G87" s="57"/>
      <c r="H87" s="74"/>
      <c r="I87" s="74"/>
      <c r="J87" s="74"/>
      <c r="K87" s="52"/>
      <c r="L87" s="52"/>
      <c r="M87" s="52"/>
      <c r="N87" s="52"/>
    </row>
    <row r="88" ht="18.0" customHeight="1">
      <c r="A88" s="73"/>
      <c r="B88" s="74"/>
      <c r="C88" s="56"/>
      <c r="D88" s="56"/>
      <c r="E88" s="56"/>
      <c r="F88" s="57"/>
      <c r="G88" s="57"/>
      <c r="H88" s="74"/>
      <c r="I88" s="74"/>
      <c r="J88" s="74"/>
      <c r="K88" s="52"/>
      <c r="L88" s="52"/>
      <c r="M88" s="52"/>
      <c r="N88" s="52"/>
    </row>
    <row r="89" ht="18.0" customHeight="1">
      <c r="A89" s="73"/>
      <c r="B89" s="74"/>
      <c r="C89" s="56"/>
      <c r="D89" s="56"/>
      <c r="E89" s="56"/>
      <c r="F89" s="57"/>
      <c r="G89" s="57"/>
      <c r="H89" s="74"/>
      <c r="I89" s="74"/>
      <c r="J89" s="74"/>
      <c r="K89" s="52"/>
      <c r="L89" s="52"/>
      <c r="M89" s="52"/>
      <c r="N89" s="52"/>
    </row>
    <row r="90" ht="18.0" customHeight="1">
      <c r="A90" s="73"/>
      <c r="B90" s="74"/>
      <c r="C90" s="56"/>
      <c r="D90" s="56"/>
      <c r="E90" s="56"/>
      <c r="F90" s="57"/>
      <c r="G90" s="57"/>
      <c r="H90" s="74"/>
      <c r="I90" s="74"/>
      <c r="J90" s="74"/>
      <c r="K90" s="52"/>
      <c r="L90" s="52"/>
      <c r="M90" s="52"/>
      <c r="N90" s="52"/>
    </row>
    <row r="91" ht="18.0" customHeight="1">
      <c r="A91" s="73"/>
      <c r="B91" s="74"/>
      <c r="C91" s="56"/>
      <c r="D91" s="56"/>
      <c r="E91" s="56"/>
      <c r="F91" s="57"/>
      <c r="G91" s="57"/>
      <c r="H91" s="74"/>
      <c r="I91" s="74"/>
      <c r="J91" s="74"/>
      <c r="K91" s="52"/>
      <c r="L91" s="52"/>
      <c r="M91" s="52"/>
      <c r="N91" s="52"/>
    </row>
    <row r="92" ht="18.0" customHeight="1">
      <c r="A92" s="73"/>
      <c r="B92" s="74"/>
      <c r="C92" s="56"/>
      <c r="D92" s="56"/>
      <c r="E92" s="56"/>
      <c r="F92" s="57"/>
      <c r="G92" s="57"/>
      <c r="H92" s="74"/>
      <c r="I92" s="74"/>
      <c r="J92" s="74"/>
      <c r="K92" s="52"/>
      <c r="L92" s="52"/>
      <c r="M92" s="52"/>
      <c r="N92" s="52"/>
    </row>
    <row r="93" ht="18.0" customHeight="1">
      <c r="A93" s="73"/>
      <c r="B93" s="74"/>
      <c r="C93" s="56"/>
      <c r="D93" s="56"/>
      <c r="E93" s="56"/>
      <c r="F93" s="57"/>
      <c r="G93" s="57"/>
      <c r="H93" s="74"/>
      <c r="I93" s="74"/>
      <c r="J93" s="74"/>
      <c r="K93" s="52"/>
      <c r="L93" s="52"/>
      <c r="M93" s="52"/>
      <c r="N93" s="52"/>
    </row>
    <row r="94" ht="18.0" customHeight="1">
      <c r="A94" s="73"/>
      <c r="B94" s="74"/>
      <c r="C94" s="56"/>
      <c r="D94" s="56"/>
      <c r="E94" s="56"/>
      <c r="F94" s="57"/>
      <c r="G94" s="57"/>
      <c r="H94" s="74"/>
      <c r="I94" s="74"/>
      <c r="J94" s="74"/>
      <c r="K94" s="52"/>
      <c r="L94" s="52"/>
      <c r="M94" s="52"/>
      <c r="N94" s="52"/>
    </row>
    <row r="95" ht="18.0" customHeight="1">
      <c r="A95" s="73"/>
      <c r="B95" s="74"/>
      <c r="C95" s="56"/>
      <c r="D95" s="56"/>
      <c r="E95" s="56"/>
      <c r="F95" s="57"/>
      <c r="G95" s="57"/>
      <c r="H95" s="74"/>
      <c r="I95" s="74"/>
      <c r="J95" s="74"/>
      <c r="K95" s="52"/>
      <c r="L95" s="52"/>
      <c r="M95" s="52"/>
      <c r="N95" s="52"/>
    </row>
    <row r="96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</sheetData>
  <autoFilter ref="$C$5:$J$54"/>
  <mergeCells count="10">
    <mergeCell ref="K4:L4"/>
    <mergeCell ref="H3:J3"/>
    <mergeCell ref="H4:J4"/>
    <mergeCell ref="M4:N4"/>
    <mergeCell ref="A1:J1"/>
    <mergeCell ref="A2:J2"/>
    <mergeCell ref="A4:A5"/>
    <mergeCell ref="E4:G4"/>
    <mergeCell ref="B4:B5"/>
    <mergeCell ref="C4:D4"/>
  </mergeCells>
  <conditionalFormatting sqref="M1:N95">
    <cfRule type="cellIs" dxfId="3" priority="1" operator="equal">
      <formula>0</formula>
    </cfRule>
  </conditionalFormatting>
  <conditionalFormatting sqref="M1:N95">
    <cfRule type="cellIs" dxfId="4" priority="2" operator="equal">
      <formula>0</formula>
    </cfRule>
  </conditionalFormatting>
  <printOptions/>
  <pageMargins bottom="0.5" footer="0.0" header="0.0" left="1.0" right="0.25" top="0.5"/>
  <pageSetup scale="76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4.71"/>
    <col customWidth="1" min="2" max="2" width="14.29"/>
    <col customWidth="1" min="3" max="3" width="7.86"/>
    <col customWidth="1" min="4" max="4" width="9.71"/>
    <col customWidth="1" min="5" max="5" width="7.86"/>
    <col customWidth="1" min="6" max="6" width="9.29"/>
    <col customWidth="1" min="7" max="14" width="7.86"/>
    <col customWidth="1" min="15" max="15" width="9.57"/>
    <col customWidth="1" min="16" max="19" width="7.86"/>
  </cols>
  <sheetData>
    <row r="1" ht="53.25" customHeight="1">
      <c r="A1" s="310" t="s">
        <v>385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11"/>
    </row>
    <row r="2" ht="24.0" customHeight="1">
      <c r="A2" s="273" t="s">
        <v>263</v>
      </c>
      <c r="B2" s="273" t="s">
        <v>386</v>
      </c>
      <c r="C2" s="275" t="s">
        <v>387</v>
      </c>
      <c r="D2" s="33"/>
      <c r="E2" s="268" t="s">
        <v>388</v>
      </c>
      <c r="F2" s="32"/>
      <c r="G2" s="32"/>
      <c r="H2" s="32"/>
      <c r="I2" s="32"/>
      <c r="J2" s="32"/>
      <c r="K2" s="32"/>
      <c r="L2" s="33"/>
      <c r="M2" s="268" t="s">
        <v>389</v>
      </c>
      <c r="N2" s="32"/>
      <c r="O2" s="32"/>
      <c r="P2" s="32"/>
      <c r="Q2" s="32"/>
      <c r="R2" s="33"/>
      <c r="S2" s="311"/>
    </row>
    <row r="3" ht="12.75" customHeight="1">
      <c r="A3" s="312"/>
      <c r="B3" s="312"/>
      <c r="C3" s="313" t="s">
        <v>390</v>
      </c>
      <c r="D3" s="313" t="s">
        <v>391</v>
      </c>
      <c r="E3" s="313" t="s">
        <v>392</v>
      </c>
      <c r="F3" s="313" t="s">
        <v>393</v>
      </c>
      <c r="G3" s="314" t="s">
        <v>394</v>
      </c>
      <c r="H3" s="314" t="s">
        <v>395</v>
      </c>
      <c r="I3" s="314" t="s">
        <v>396</v>
      </c>
      <c r="J3" s="314" t="s">
        <v>397</v>
      </c>
      <c r="K3" s="314" t="s">
        <v>398</v>
      </c>
      <c r="L3" s="314" t="s">
        <v>399</v>
      </c>
      <c r="M3" s="313" t="s">
        <v>400</v>
      </c>
      <c r="N3" s="313" t="s">
        <v>401</v>
      </c>
      <c r="O3" s="313" t="s">
        <v>402</v>
      </c>
      <c r="P3" s="314" t="s">
        <v>403</v>
      </c>
      <c r="Q3" s="314" t="s">
        <v>404</v>
      </c>
      <c r="R3" s="314" t="s">
        <v>405</v>
      </c>
      <c r="S3" s="311"/>
    </row>
    <row r="4" ht="12.0" customHeight="1">
      <c r="A4" s="270">
        <v>1.0</v>
      </c>
      <c r="B4" s="315" t="s">
        <v>406</v>
      </c>
      <c r="C4" s="316">
        <v>14.0</v>
      </c>
      <c r="D4" s="316">
        <v>380.0</v>
      </c>
      <c r="E4" s="316" t="s">
        <v>407</v>
      </c>
      <c r="F4" s="316">
        <v>409.0</v>
      </c>
      <c r="G4" s="316" t="s">
        <v>408</v>
      </c>
      <c r="H4" s="316" t="s">
        <v>409</v>
      </c>
      <c r="I4" s="316" t="s">
        <v>410</v>
      </c>
      <c r="J4" s="316" t="s">
        <v>411</v>
      </c>
      <c r="K4" s="316" t="s">
        <v>412</v>
      </c>
      <c r="L4" s="316">
        <v>0.0</v>
      </c>
      <c r="M4" s="316" t="s">
        <v>413</v>
      </c>
      <c r="N4" s="316" t="s">
        <v>414</v>
      </c>
      <c r="O4" s="316" t="s">
        <v>415</v>
      </c>
      <c r="P4" s="316" t="s">
        <v>416</v>
      </c>
      <c r="Q4" s="316" t="s">
        <v>417</v>
      </c>
      <c r="R4" s="316" t="s">
        <v>418</v>
      </c>
      <c r="S4" s="317" t="s">
        <v>419</v>
      </c>
    </row>
    <row r="5" ht="12.0" customHeight="1">
      <c r="A5" s="270">
        <v>2.0</v>
      </c>
      <c r="B5" s="315" t="s">
        <v>420</v>
      </c>
      <c r="C5" s="316">
        <v>18.0</v>
      </c>
      <c r="D5" s="316">
        <v>400.0</v>
      </c>
      <c r="E5" s="316" t="s">
        <v>407</v>
      </c>
      <c r="F5" s="316" t="s">
        <v>421</v>
      </c>
      <c r="G5" s="316" t="s">
        <v>422</v>
      </c>
      <c r="H5" s="316" t="s">
        <v>423</v>
      </c>
      <c r="I5" s="316" t="s">
        <v>424</v>
      </c>
      <c r="J5" s="316" t="s">
        <v>425</v>
      </c>
      <c r="K5" s="316">
        <v>0.0</v>
      </c>
      <c r="L5" s="316">
        <v>0.0</v>
      </c>
      <c r="M5" s="316" t="s">
        <v>426</v>
      </c>
      <c r="N5" s="316" t="s">
        <v>427</v>
      </c>
      <c r="O5" s="316" t="s">
        <v>428</v>
      </c>
      <c r="P5" s="316" t="s">
        <v>429</v>
      </c>
      <c r="Q5" s="316" t="s">
        <v>430</v>
      </c>
      <c r="R5" s="316" t="s">
        <v>431</v>
      </c>
      <c r="S5" s="311" t="s">
        <v>432</v>
      </c>
    </row>
    <row r="6" ht="12.0" customHeight="1">
      <c r="A6" s="270">
        <v>3.0</v>
      </c>
      <c r="B6" s="315" t="s">
        <v>433</v>
      </c>
      <c r="C6" s="316">
        <v>15.0</v>
      </c>
      <c r="D6" s="316">
        <v>375.0</v>
      </c>
      <c r="E6" s="316" t="s">
        <v>434</v>
      </c>
      <c r="F6" s="316" t="s">
        <v>435</v>
      </c>
      <c r="G6" s="316" t="s">
        <v>436</v>
      </c>
      <c r="H6" s="316">
        <v>0.0</v>
      </c>
      <c r="I6" s="316" t="s">
        <v>437</v>
      </c>
      <c r="J6" s="316" t="s">
        <v>438</v>
      </c>
      <c r="K6" s="316" t="s">
        <v>439</v>
      </c>
      <c r="L6" s="316">
        <v>0.0</v>
      </c>
      <c r="M6" s="316" t="s">
        <v>440</v>
      </c>
      <c r="N6" s="316" t="s">
        <v>441</v>
      </c>
      <c r="O6" s="316" t="s">
        <v>442</v>
      </c>
      <c r="P6" s="316" t="s">
        <v>443</v>
      </c>
      <c r="Q6" s="316" t="s">
        <v>444</v>
      </c>
      <c r="R6" s="316" t="s">
        <v>445</v>
      </c>
      <c r="S6" s="311" t="s">
        <v>446</v>
      </c>
    </row>
    <row r="7" ht="12.0" customHeight="1">
      <c r="A7" s="270">
        <v>4.0</v>
      </c>
      <c r="B7" s="315" t="s">
        <v>447</v>
      </c>
      <c r="C7" s="316">
        <v>16.0</v>
      </c>
      <c r="D7" s="316">
        <v>450.0</v>
      </c>
      <c r="E7" s="316" t="s">
        <v>448</v>
      </c>
      <c r="F7" s="316" t="s">
        <v>449</v>
      </c>
      <c r="G7" s="316" t="s">
        <v>450</v>
      </c>
      <c r="H7" s="316" t="s">
        <v>451</v>
      </c>
      <c r="I7" s="316" t="s">
        <v>437</v>
      </c>
      <c r="J7" s="316" t="s">
        <v>452</v>
      </c>
      <c r="K7" s="316" t="s">
        <v>453</v>
      </c>
      <c r="L7" s="316">
        <v>1.0</v>
      </c>
      <c r="M7" s="316" t="s">
        <v>454</v>
      </c>
      <c r="N7" s="316" t="s">
        <v>455</v>
      </c>
      <c r="O7" s="316" t="s">
        <v>456</v>
      </c>
      <c r="P7" s="316" t="s">
        <v>457</v>
      </c>
      <c r="Q7" s="316" t="s">
        <v>458</v>
      </c>
      <c r="R7" s="316" t="s">
        <v>459</v>
      </c>
      <c r="S7" s="311"/>
    </row>
    <row r="8" ht="12.0" customHeight="1">
      <c r="A8" s="270">
        <v>5.0</v>
      </c>
      <c r="B8" s="315" t="s">
        <v>460</v>
      </c>
      <c r="C8" s="316">
        <v>0.0</v>
      </c>
      <c r="D8" s="316">
        <v>0.0</v>
      </c>
      <c r="E8" s="316" t="s">
        <v>461</v>
      </c>
      <c r="F8" s="316">
        <v>0.0</v>
      </c>
      <c r="G8" s="316" t="s">
        <v>461</v>
      </c>
      <c r="H8" s="316">
        <v>0.0</v>
      </c>
      <c r="I8" s="316">
        <v>0.0</v>
      </c>
      <c r="J8" s="316">
        <v>0.0</v>
      </c>
      <c r="K8" s="316">
        <v>0.0</v>
      </c>
      <c r="L8" s="316">
        <v>0.0</v>
      </c>
      <c r="M8" s="316" t="s">
        <v>462</v>
      </c>
      <c r="N8" s="316" t="s">
        <v>463</v>
      </c>
      <c r="O8" s="316" t="s">
        <v>464</v>
      </c>
      <c r="P8" s="316" t="s">
        <v>465</v>
      </c>
      <c r="Q8" s="316" t="s">
        <v>466</v>
      </c>
      <c r="R8" s="316" t="s">
        <v>467</v>
      </c>
      <c r="S8" s="311"/>
    </row>
    <row r="9" ht="12.0" customHeight="1">
      <c r="A9" s="270">
        <v>6.0</v>
      </c>
      <c r="B9" s="315" t="s">
        <v>468</v>
      </c>
      <c r="C9" s="316">
        <v>20.0</v>
      </c>
      <c r="D9" s="316">
        <v>450.0</v>
      </c>
      <c r="E9" s="316" t="s">
        <v>469</v>
      </c>
      <c r="F9" s="316" t="s">
        <v>470</v>
      </c>
      <c r="G9" s="316" t="s">
        <v>471</v>
      </c>
      <c r="H9" s="316" t="s">
        <v>411</v>
      </c>
      <c r="I9" s="316" t="s">
        <v>472</v>
      </c>
      <c r="J9" s="316" t="s">
        <v>473</v>
      </c>
      <c r="K9" s="316" t="s">
        <v>474</v>
      </c>
      <c r="L9" s="316" t="s">
        <v>475</v>
      </c>
      <c r="M9" s="316" t="s">
        <v>476</v>
      </c>
      <c r="N9" s="316" t="s">
        <v>477</v>
      </c>
      <c r="O9" s="316" t="s">
        <v>478</v>
      </c>
      <c r="P9" s="316" t="s">
        <v>479</v>
      </c>
      <c r="Q9" s="316" t="s">
        <v>480</v>
      </c>
      <c r="R9" s="316" t="s">
        <v>481</v>
      </c>
      <c r="S9" s="311"/>
    </row>
    <row r="10" ht="12.0" customHeight="1">
      <c r="A10" s="270">
        <v>7.0</v>
      </c>
      <c r="B10" s="315" t="s">
        <v>482</v>
      </c>
      <c r="C10" s="316">
        <v>17.0</v>
      </c>
      <c r="D10" s="316">
        <v>500.0</v>
      </c>
      <c r="E10" s="316" t="s">
        <v>448</v>
      </c>
      <c r="F10" s="316" t="s">
        <v>483</v>
      </c>
      <c r="G10" s="316" t="s">
        <v>484</v>
      </c>
      <c r="H10" s="316" t="s">
        <v>485</v>
      </c>
      <c r="I10" s="316" t="s">
        <v>486</v>
      </c>
      <c r="J10" s="316" t="s">
        <v>487</v>
      </c>
      <c r="K10" s="316" t="s">
        <v>488</v>
      </c>
      <c r="L10" s="316" t="s">
        <v>489</v>
      </c>
      <c r="M10" s="316" t="s">
        <v>490</v>
      </c>
      <c r="N10" s="316" t="s">
        <v>491</v>
      </c>
      <c r="O10" s="316" t="s">
        <v>492</v>
      </c>
      <c r="P10" s="316" t="s">
        <v>493</v>
      </c>
      <c r="Q10" s="316" t="s">
        <v>494</v>
      </c>
      <c r="R10" s="316" t="s">
        <v>495</v>
      </c>
      <c r="S10" s="311"/>
    </row>
    <row r="11" ht="12.0" customHeight="1">
      <c r="A11" s="270">
        <v>8.0</v>
      </c>
      <c r="B11" s="315" t="s">
        <v>496</v>
      </c>
      <c r="C11" s="316">
        <v>14.0</v>
      </c>
      <c r="D11" s="316">
        <v>400.0</v>
      </c>
      <c r="E11" s="316" t="s">
        <v>497</v>
      </c>
      <c r="F11" s="316" t="s">
        <v>498</v>
      </c>
      <c r="G11" s="316" t="s">
        <v>499</v>
      </c>
      <c r="H11" s="316" t="s">
        <v>500</v>
      </c>
      <c r="I11" s="316" t="s">
        <v>501</v>
      </c>
      <c r="J11" s="316" t="s">
        <v>502</v>
      </c>
      <c r="K11" s="316" t="s">
        <v>503</v>
      </c>
      <c r="L11" s="316" t="s">
        <v>504</v>
      </c>
      <c r="M11" s="316" t="s">
        <v>418</v>
      </c>
      <c r="N11" s="316" t="s">
        <v>505</v>
      </c>
      <c r="O11" s="316" t="s">
        <v>506</v>
      </c>
      <c r="P11" s="316" t="s">
        <v>507</v>
      </c>
      <c r="Q11" s="316" t="s">
        <v>508</v>
      </c>
      <c r="R11" s="316" t="s">
        <v>407</v>
      </c>
      <c r="S11" s="311"/>
    </row>
    <row r="12" ht="12.0" customHeight="1">
      <c r="A12" s="270">
        <v>9.0</v>
      </c>
      <c r="B12" s="315" t="s">
        <v>509</v>
      </c>
      <c r="C12" s="316">
        <v>16.0</v>
      </c>
      <c r="D12" s="316">
        <v>450.0</v>
      </c>
      <c r="E12" s="316" t="s">
        <v>510</v>
      </c>
      <c r="F12" s="316" t="s">
        <v>511</v>
      </c>
      <c r="G12" s="316" t="s">
        <v>512</v>
      </c>
      <c r="H12" s="316" t="s">
        <v>409</v>
      </c>
      <c r="I12" s="316" t="s">
        <v>501</v>
      </c>
      <c r="J12" s="316" t="s">
        <v>513</v>
      </c>
      <c r="K12" s="316" t="s">
        <v>454</v>
      </c>
      <c r="L12" s="316" t="s">
        <v>497</v>
      </c>
      <c r="M12" s="316" t="s">
        <v>514</v>
      </c>
      <c r="N12" s="316" t="s">
        <v>515</v>
      </c>
      <c r="O12" s="316" t="s">
        <v>516</v>
      </c>
      <c r="P12" s="316" t="s">
        <v>517</v>
      </c>
      <c r="Q12" s="316" t="s">
        <v>518</v>
      </c>
      <c r="R12" s="316" t="s">
        <v>440</v>
      </c>
      <c r="S12" s="311"/>
    </row>
    <row r="13" ht="12.0" customHeight="1">
      <c r="A13" s="270">
        <v>10.0</v>
      </c>
      <c r="B13" s="315" t="s">
        <v>519</v>
      </c>
      <c r="C13" s="316">
        <v>18.0</v>
      </c>
      <c r="D13" s="316">
        <v>450.0</v>
      </c>
      <c r="E13" s="316" t="s">
        <v>520</v>
      </c>
      <c r="F13" s="316" t="s">
        <v>521</v>
      </c>
      <c r="G13" s="316" t="s">
        <v>522</v>
      </c>
      <c r="H13" s="316" t="s">
        <v>523</v>
      </c>
      <c r="I13" s="316" t="s">
        <v>524</v>
      </c>
      <c r="J13" s="316" t="s">
        <v>525</v>
      </c>
      <c r="K13" s="316" t="s">
        <v>526</v>
      </c>
      <c r="L13" s="316" t="s">
        <v>527</v>
      </c>
      <c r="M13" s="316" t="s">
        <v>528</v>
      </c>
      <c r="N13" s="316" t="s">
        <v>529</v>
      </c>
      <c r="O13" s="316" t="s">
        <v>530</v>
      </c>
      <c r="P13" s="316" t="s">
        <v>531</v>
      </c>
      <c r="Q13" s="316" t="s">
        <v>532</v>
      </c>
      <c r="R13" s="316" t="s">
        <v>533</v>
      </c>
      <c r="S13" s="311"/>
    </row>
    <row r="14" ht="12.0" customHeight="1">
      <c r="A14" s="270">
        <v>11.0</v>
      </c>
      <c r="B14" s="315" t="s">
        <v>534</v>
      </c>
      <c r="C14" s="316">
        <v>15.0</v>
      </c>
      <c r="D14" s="316">
        <v>450.0</v>
      </c>
      <c r="E14" s="316" t="s">
        <v>510</v>
      </c>
      <c r="F14" s="316" t="s">
        <v>421</v>
      </c>
      <c r="G14" s="316" t="s">
        <v>535</v>
      </c>
      <c r="H14" s="316">
        <v>0.0</v>
      </c>
      <c r="I14" s="316" t="s">
        <v>536</v>
      </c>
      <c r="J14" s="316" t="s">
        <v>485</v>
      </c>
      <c r="K14" s="316" t="s">
        <v>537</v>
      </c>
      <c r="L14" s="316" t="s">
        <v>469</v>
      </c>
      <c r="M14" s="316" t="s">
        <v>538</v>
      </c>
      <c r="N14" s="316" t="s">
        <v>539</v>
      </c>
      <c r="O14" s="316" t="s">
        <v>540</v>
      </c>
      <c r="P14" s="316" t="s">
        <v>541</v>
      </c>
      <c r="Q14" s="316" t="s">
        <v>542</v>
      </c>
      <c r="R14" s="316" t="s">
        <v>543</v>
      </c>
      <c r="S14" s="311"/>
    </row>
    <row r="15" ht="12.0" customHeight="1">
      <c r="A15" s="270">
        <v>12.0</v>
      </c>
      <c r="B15" s="315" t="s">
        <v>544</v>
      </c>
      <c r="C15" s="316">
        <v>16.0</v>
      </c>
      <c r="D15" s="316">
        <v>300.0</v>
      </c>
      <c r="E15" s="316" t="s">
        <v>545</v>
      </c>
      <c r="F15" s="316" t="s">
        <v>546</v>
      </c>
      <c r="G15" s="316" t="s">
        <v>547</v>
      </c>
      <c r="H15" s="316" t="s">
        <v>548</v>
      </c>
      <c r="I15" s="316" t="s">
        <v>549</v>
      </c>
      <c r="J15" s="316" t="s">
        <v>550</v>
      </c>
      <c r="K15" s="316" t="s">
        <v>551</v>
      </c>
      <c r="L15" s="316" t="s">
        <v>451</v>
      </c>
      <c r="M15" s="316" t="s">
        <v>552</v>
      </c>
      <c r="N15" s="316" t="s">
        <v>553</v>
      </c>
      <c r="O15" s="316" t="s">
        <v>554</v>
      </c>
      <c r="P15" s="316" t="s">
        <v>555</v>
      </c>
      <c r="Q15" s="316" t="s">
        <v>556</v>
      </c>
      <c r="R15" s="316" t="s">
        <v>557</v>
      </c>
      <c r="S15" s="311"/>
    </row>
    <row r="16" ht="12.0" customHeight="1">
      <c r="A16" s="270">
        <v>13.0</v>
      </c>
      <c r="B16" s="315" t="s">
        <v>558</v>
      </c>
      <c r="C16" s="316">
        <v>15.0</v>
      </c>
      <c r="D16" s="316">
        <v>400.0</v>
      </c>
      <c r="E16" s="316" t="s">
        <v>510</v>
      </c>
      <c r="F16" s="316" t="s">
        <v>559</v>
      </c>
      <c r="G16" s="316" t="s">
        <v>560</v>
      </c>
      <c r="H16" s="316" t="s">
        <v>561</v>
      </c>
      <c r="I16" s="316" t="s">
        <v>562</v>
      </c>
      <c r="J16" s="316" t="s">
        <v>504</v>
      </c>
      <c r="K16" s="316" t="s">
        <v>563</v>
      </c>
      <c r="L16" s="316" t="s">
        <v>469</v>
      </c>
      <c r="M16" s="316" t="s">
        <v>481</v>
      </c>
      <c r="N16" s="316" t="s">
        <v>564</v>
      </c>
      <c r="O16" s="316" t="s">
        <v>565</v>
      </c>
      <c r="P16" s="316" t="s">
        <v>566</v>
      </c>
      <c r="Q16" s="316" t="s">
        <v>567</v>
      </c>
      <c r="R16" s="316" t="s">
        <v>568</v>
      </c>
      <c r="S16" s="311"/>
    </row>
    <row r="17" ht="12.0" customHeight="1">
      <c r="A17" s="270">
        <v>14.0</v>
      </c>
      <c r="B17" s="315" t="s">
        <v>569</v>
      </c>
      <c r="C17" s="316">
        <v>17.0</v>
      </c>
      <c r="D17" s="316">
        <v>450.0</v>
      </c>
      <c r="E17" s="316" t="s">
        <v>448</v>
      </c>
      <c r="F17" s="316" t="s">
        <v>570</v>
      </c>
      <c r="G17" s="316" t="s">
        <v>571</v>
      </c>
      <c r="H17" s="316">
        <v>0.0</v>
      </c>
      <c r="I17" s="316" t="s">
        <v>533</v>
      </c>
      <c r="J17" s="316" t="s">
        <v>572</v>
      </c>
      <c r="K17" s="316" t="s">
        <v>573</v>
      </c>
      <c r="L17" s="316" t="s">
        <v>469</v>
      </c>
      <c r="M17" s="316" t="s">
        <v>574</v>
      </c>
      <c r="N17" s="316" t="s">
        <v>575</v>
      </c>
      <c r="O17" s="316" t="s">
        <v>576</v>
      </c>
      <c r="P17" s="316" t="s">
        <v>577</v>
      </c>
      <c r="Q17" s="316" t="s">
        <v>578</v>
      </c>
      <c r="R17" s="316" t="s">
        <v>434</v>
      </c>
      <c r="S17" s="311"/>
    </row>
    <row r="18" ht="12.0" customHeight="1">
      <c r="A18" s="270">
        <v>15.0</v>
      </c>
      <c r="B18" s="315" t="s">
        <v>579</v>
      </c>
      <c r="C18" s="316">
        <v>15.0</v>
      </c>
      <c r="D18" s="316">
        <v>375.0</v>
      </c>
      <c r="E18" s="316" t="s">
        <v>545</v>
      </c>
      <c r="F18" s="316" t="s">
        <v>580</v>
      </c>
      <c r="G18" s="316" t="s">
        <v>581</v>
      </c>
      <c r="H18" s="316" t="s">
        <v>582</v>
      </c>
      <c r="I18" s="316" t="s">
        <v>583</v>
      </c>
      <c r="J18" s="316" t="s">
        <v>584</v>
      </c>
      <c r="K18" s="316" t="s">
        <v>585</v>
      </c>
      <c r="L18" s="316">
        <v>0.0</v>
      </c>
      <c r="M18" s="316" t="s">
        <v>586</v>
      </c>
      <c r="N18" s="316" t="s">
        <v>587</v>
      </c>
      <c r="O18" s="316" t="s">
        <v>588</v>
      </c>
      <c r="P18" s="316" t="s">
        <v>589</v>
      </c>
      <c r="Q18" s="316" t="s">
        <v>590</v>
      </c>
      <c r="R18" s="316" t="s">
        <v>591</v>
      </c>
      <c r="S18" s="311"/>
    </row>
    <row r="19" ht="12.0" customHeight="1">
      <c r="A19" s="270">
        <v>16.0</v>
      </c>
      <c r="B19" s="315" t="s">
        <v>592</v>
      </c>
      <c r="C19" s="316">
        <v>15.0</v>
      </c>
      <c r="D19" s="316">
        <v>450.0</v>
      </c>
      <c r="E19" s="316" t="s">
        <v>497</v>
      </c>
      <c r="F19" s="316" t="s">
        <v>593</v>
      </c>
      <c r="G19" s="316" t="s">
        <v>594</v>
      </c>
      <c r="H19" s="316" t="s">
        <v>595</v>
      </c>
      <c r="I19" s="316" t="s">
        <v>504</v>
      </c>
      <c r="J19" s="316" t="s">
        <v>489</v>
      </c>
      <c r="K19" s="316" t="s">
        <v>596</v>
      </c>
      <c r="L19" s="316" t="s">
        <v>451</v>
      </c>
      <c r="M19" s="316" t="s">
        <v>490</v>
      </c>
      <c r="N19" s="316" t="s">
        <v>597</v>
      </c>
      <c r="O19" s="316" t="s">
        <v>598</v>
      </c>
      <c r="P19" s="316" t="s">
        <v>599</v>
      </c>
      <c r="Q19" s="316" t="s">
        <v>600</v>
      </c>
      <c r="R19" s="316" t="s">
        <v>601</v>
      </c>
      <c r="S19" s="311"/>
    </row>
    <row r="20" ht="12.0" customHeight="1">
      <c r="A20" s="270">
        <v>17.0</v>
      </c>
      <c r="B20" s="315" t="s">
        <v>602</v>
      </c>
      <c r="C20" s="316">
        <v>15.0</v>
      </c>
      <c r="D20" s="316">
        <v>450.0</v>
      </c>
      <c r="E20" s="316" t="s">
        <v>510</v>
      </c>
      <c r="F20" s="316" t="s">
        <v>603</v>
      </c>
      <c r="G20" s="316" t="s">
        <v>604</v>
      </c>
      <c r="H20" s="316" t="s">
        <v>605</v>
      </c>
      <c r="I20" s="316" t="s">
        <v>453</v>
      </c>
      <c r="J20" s="316" t="s">
        <v>412</v>
      </c>
      <c r="K20" s="316" t="s">
        <v>606</v>
      </c>
      <c r="L20" s="316" t="s">
        <v>437</v>
      </c>
      <c r="M20" s="316" t="s">
        <v>607</v>
      </c>
      <c r="N20" s="316" t="s">
        <v>608</v>
      </c>
      <c r="O20" s="316" t="s">
        <v>609</v>
      </c>
      <c r="P20" s="316" t="s">
        <v>610</v>
      </c>
      <c r="Q20" s="316" t="s">
        <v>611</v>
      </c>
      <c r="R20" s="316" t="s">
        <v>612</v>
      </c>
      <c r="S20" s="311"/>
    </row>
    <row r="21" ht="12.0" customHeight="1">
      <c r="A21" s="270">
        <v>18.0</v>
      </c>
      <c r="B21" s="315" t="s">
        <v>613</v>
      </c>
      <c r="C21" s="316">
        <v>17.0</v>
      </c>
      <c r="D21" s="316">
        <v>325.0</v>
      </c>
      <c r="E21" s="316" t="s">
        <v>545</v>
      </c>
      <c r="F21" s="316" t="s">
        <v>614</v>
      </c>
      <c r="G21" s="316" t="s">
        <v>615</v>
      </c>
      <c r="H21" s="316" t="s">
        <v>616</v>
      </c>
      <c r="I21" s="316" t="s">
        <v>617</v>
      </c>
      <c r="J21" s="316">
        <v>0.0</v>
      </c>
      <c r="K21" s="316" t="s">
        <v>595</v>
      </c>
      <c r="L21" s="316" t="s">
        <v>485</v>
      </c>
      <c r="M21" s="316" t="s">
        <v>618</v>
      </c>
      <c r="N21" s="316" t="s">
        <v>619</v>
      </c>
      <c r="O21" s="316" t="s">
        <v>620</v>
      </c>
      <c r="P21" s="316" t="s">
        <v>621</v>
      </c>
      <c r="Q21" s="316" t="s">
        <v>622</v>
      </c>
      <c r="R21" s="316" t="s">
        <v>623</v>
      </c>
      <c r="S21" s="311"/>
    </row>
    <row r="22" ht="12.0" customHeight="1">
      <c r="A22" s="270">
        <v>19.0</v>
      </c>
      <c r="B22" s="315" t="s">
        <v>624</v>
      </c>
      <c r="C22" s="316">
        <v>12.0</v>
      </c>
      <c r="D22" s="316">
        <v>375.0</v>
      </c>
      <c r="E22" s="316" t="s">
        <v>434</v>
      </c>
      <c r="F22" s="316" t="s">
        <v>625</v>
      </c>
      <c r="G22" s="316" t="s">
        <v>626</v>
      </c>
      <c r="H22" s="316">
        <v>0.0</v>
      </c>
      <c r="I22" s="316" t="s">
        <v>548</v>
      </c>
      <c r="J22" s="316" t="s">
        <v>627</v>
      </c>
      <c r="K22" s="316" t="s">
        <v>628</v>
      </c>
      <c r="L22" s="316">
        <v>0.0</v>
      </c>
      <c r="M22" s="316" t="s">
        <v>629</v>
      </c>
      <c r="N22" s="316" t="s">
        <v>630</v>
      </c>
      <c r="O22" s="316" t="s">
        <v>631</v>
      </c>
      <c r="P22" s="316" t="s">
        <v>632</v>
      </c>
      <c r="Q22" s="316" t="s">
        <v>633</v>
      </c>
      <c r="R22" s="316" t="s">
        <v>634</v>
      </c>
      <c r="S22" s="311"/>
    </row>
    <row r="23" ht="12.0" customHeight="1">
      <c r="A23" s="270">
        <v>20.0</v>
      </c>
      <c r="B23" s="315" t="s">
        <v>635</v>
      </c>
      <c r="C23" s="316">
        <v>15.0</v>
      </c>
      <c r="D23" s="316">
        <v>450.0</v>
      </c>
      <c r="E23" s="316" t="s">
        <v>510</v>
      </c>
      <c r="F23" s="316" t="s">
        <v>636</v>
      </c>
      <c r="G23" s="316" t="s">
        <v>637</v>
      </c>
      <c r="H23" s="316" t="s">
        <v>572</v>
      </c>
      <c r="I23" s="316" t="s">
        <v>469</v>
      </c>
      <c r="J23" s="316" t="s">
        <v>638</v>
      </c>
      <c r="K23" s="316" t="s">
        <v>410</v>
      </c>
      <c r="L23" s="316">
        <v>0.0</v>
      </c>
      <c r="M23" s="316" t="s">
        <v>639</v>
      </c>
      <c r="N23" s="316" t="s">
        <v>640</v>
      </c>
      <c r="O23" s="316" t="s">
        <v>641</v>
      </c>
      <c r="P23" s="316" t="s">
        <v>642</v>
      </c>
      <c r="Q23" s="316" t="s">
        <v>643</v>
      </c>
      <c r="R23" s="316" t="s">
        <v>644</v>
      </c>
      <c r="S23" s="311"/>
    </row>
    <row r="24" ht="12.0" customHeight="1">
      <c r="A24" s="270">
        <v>21.0</v>
      </c>
      <c r="B24" s="315" t="s">
        <v>645</v>
      </c>
      <c r="C24" s="316">
        <v>20.0</v>
      </c>
      <c r="D24" s="316">
        <v>450.0</v>
      </c>
      <c r="E24" s="316" t="s">
        <v>448</v>
      </c>
      <c r="F24" s="316" t="s">
        <v>646</v>
      </c>
      <c r="G24" s="316" t="s">
        <v>647</v>
      </c>
      <c r="H24" s="316" t="s">
        <v>648</v>
      </c>
      <c r="I24" s="316" t="s">
        <v>649</v>
      </c>
      <c r="J24" s="316" t="s">
        <v>650</v>
      </c>
      <c r="K24" s="316" t="s">
        <v>584</v>
      </c>
      <c r="L24" s="316" t="s">
        <v>651</v>
      </c>
      <c r="M24" s="316" t="s">
        <v>652</v>
      </c>
      <c r="N24" s="316" t="s">
        <v>653</v>
      </c>
      <c r="O24" s="316" t="s">
        <v>654</v>
      </c>
      <c r="P24" s="316" t="s">
        <v>655</v>
      </c>
      <c r="Q24" s="316" t="s">
        <v>465</v>
      </c>
      <c r="R24" s="316" t="s">
        <v>656</v>
      </c>
      <c r="S24" s="311"/>
    </row>
    <row r="25" ht="12.0" customHeight="1">
      <c r="A25" s="270">
        <v>22.0</v>
      </c>
      <c r="B25" s="315" t="s">
        <v>657</v>
      </c>
      <c r="C25" s="316">
        <v>14.0</v>
      </c>
      <c r="D25" s="316">
        <v>350.0</v>
      </c>
      <c r="E25" s="316" t="s">
        <v>510</v>
      </c>
      <c r="F25" s="316" t="s">
        <v>658</v>
      </c>
      <c r="G25" s="316" t="s">
        <v>659</v>
      </c>
      <c r="H25" s="316">
        <v>0.0</v>
      </c>
      <c r="I25" s="316" t="s">
        <v>595</v>
      </c>
      <c r="J25" s="316" t="s">
        <v>660</v>
      </c>
      <c r="K25" s="316" t="s">
        <v>661</v>
      </c>
      <c r="L25" s="316" t="s">
        <v>424</v>
      </c>
      <c r="M25" s="316" t="s">
        <v>662</v>
      </c>
      <c r="N25" s="316" t="s">
        <v>663</v>
      </c>
      <c r="O25" s="316" t="s">
        <v>664</v>
      </c>
      <c r="P25" s="316" t="s">
        <v>665</v>
      </c>
      <c r="Q25" s="316" t="s">
        <v>666</v>
      </c>
      <c r="R25" s="316" t="s">
        <v>451</v>
      </c>
      <c r="S25" s="311"/>
    </row>
    <row r="26" ht="12.0" customHeight="1">
      <c r="A26" s="270">
        <v>23.0</v>
      </c>
      <c r="B26" s="315" t="s">
        <v>667</v>
      </c>
      <c r="C26" s="316">
        <v>15.0</v>
      </c>
      <c r="D26" s="316">
        <v>375.0</v>
      </c>
      <c r="E26" s="316" t="s">
        <v>448</v>
      </c>
      <c r="F26" s="316" t="s">
        <v>668</v>
      </c>
      <c r="G26" s="316" t="s">
        <v>571</v>
      </c>
      <c r="H26" s="316" t="s">
        <v>669</v>
      </c>
      <c r="I26" s="316" t="s">
        <v>670</v>
      </c>
      <c r="J26" s="316" t="s">
        <v>671</v>
      </c>
      <c r="K26" s="316" t="s">
        <v>672</v>
      </c>
      <c r="L26" s="316">
        <v>0.0</v>
      </c>
      <c r="M26" s="316" t="s">
        <v>476</v>
      </c>
      <c r="N26" s="316" t="s">
        <v>673</v>
      </c>
      <c r="O26" s="316" t="s">
        <v>674</v>
      </c>
      <c r="P26" s="316" t="s">
        <v>675</v>
      </c>
      <c r="Q26" s="316" t="s">
        <v>676</v>
      </c>
      <c r="R26" s="316" t="s">
        <v>677</v>
      </c>
      <c r="S26" s="311"/>
    </row>
    <row r="27" ht="12.0" customHeight="1">
      <c r="A27" s="270">
        <v>24.0</v>
      </c>
      <c r="B27" s="315" t="s">
        <v>678</v>
      </c>
      <c r="C27" s="316">
        <v>15.0</v>
      </c>
      <c r="D27" s="316">
        <v>350.0</v>
      </c>
      <c r="E27" s="316" t="s">
        <v>434</v>
      </c>
      <c r="F27" s="316" t="s">
        <v>679</v>
      </c>
      <c r="G27" s="316" t="s">
        <v>680</v>
      </c>
      <c r="H27" s="316" t="s">
        <v>681</v>
      </c>
      <c r="I27" s="316" t="s">
        <v>572</v>
      </c>
      <c r="J27" s="316" t="s">
        <v>682</v>
      </c>
      <c r="K27" s="316" t="s">
        <v>634</v>
      </c>
      <c r="L27" s="316" t="s">
        <v>527</v>
      </c>
      <c r="M27" s="316" t="s">
        <v>683</v>
      </c>
      <c r="N27" s="316" t="s">
        <v>684</v>
      </c>
      <c r="O27" s="316" t="s">
        <v>685</v>
      </c>
      <c r="P27" s="316" t="s">
        <v>686</v>
      </c>
      <c r="Q27" s="316" t="s">
        <v>687</v>
      </c>
      <c r="R27" s="316" t="s">
        <v>688</v>
      </c>
      <c r="S27" s="311"/>
    </row>
    <row r="28" ht="12.0" customHeight="1">
      <c r="A28" s="270">
        <v>25.0</v>
      </c>
      <c r="B28" s="315" t="s">
        <v>689</v>
      </c>
      <c r="C28" s="316">
        <v>14.0</v>
      </c>
      <c r="D28" s="316">
        <v>350.0</v>
      </c>
      <c r="E28" s="316" t="s">
        <v>407</v>
      </c>
      <c r="F28" s="316" t="s">
        <v>690</v>
      </c>
      <c r="G28" s="316" t="s">
        <v>691</v>
      </c>
      <c r="H28" s="316" t="s">
        <v>692</v>
      </c>
      <c r="I28" s="316" t="s">
        <v>549</v>
      </c>
      <c r="J28" s="316" t="s">
        <v>434</v>
      </c>
      <c r="K28" s="316" t="s">
        <v>693</v>
      </c>
      <c r="L28" s="316" t="s">
        <v>497</v>
      </c>
      <c r="M28" s="316" t="s">
        <v>694</v>
      </c>
      <c r="N28" s="316" t="s">
        <v>695</v>
      </c>
      <c r="O28" s="316" t="s">
        <v>696</v>
      </c>
      <c r="P28" s="316" t="s">
        <v>697</v>
      </c>
      <c r="Q28" s="316" t="s">
        <v>698</v>
      </c>
      <c r="R28" s="316" t="s">
        <v>699</v>
      </c>
      <c r="S28" s="311"/>
    </row>
    <row r="29" ht="12.0" customHeight="1">
      <c r="A29" s="270">
        <v>26.0</v>
      </c>
      <c r="B29" s="315" t="s">
        <v>700</v>
      </c>
      <c r="C29" s="316">
        <v>15.0</v>
      </c>
      <c r="D29" s="316">
        <v>450.0</v>
      </c>
      <c r="E29" s="316" t="s">
        <v>448</v>
      </c>
      <c r="F29" s="316" t="s">
        <v>470</v>
      </c>
      <c r="G29" s="316" t="s">
        <v>701</v>
      </c>
      <c r="H29" s="316" t="s">
        <v>662</v>
      </c>
      <c r="I29" s="316" t="s">
        <v>528</v>
      </c>
      <c r="J29" s="316" t="s">
        <v>527</v>
      </c>
      <c r="K29" s="316" t="s">
        <v>682</v>
      </c>
      <c r="L29" s="316" t="s">
        <v>485</v>
      </c>
      <c r="M29" s="316" t="s">
        <v>605</v>
      </c>
      <c r="N29" s="316" t="s">
        <v>702</v>
      </c>
      <c r="O29" s="316" t="s">
        <v>703</v>
      </c>
      <c r="P29" s="316" t="s">
        <v>704</v>
      </c>
      <c r="Q29" s="316" t="s">
        <v>705</v>
      </c>
      <c r="R29" s="316" t="s">
        <v>706</v>
      </c>
      <c r="S29" s="311"/>
    </row>
    <row r="30" ht="12.0" customHeight="1">
      <c r="A30" s="270">
        <v>27.0</v>
      </c>
      <c r="B30" s="315" t="s">
        <v>707</v>
      </c>
      <c r="C30" s="316">
        <v>14.0</v>
      </c>
      <c r="D30" s="316">
        <v>375.0</v>
      </c>
      <c r="E30" s="316" t="s">
        <v>500</v>
      </c>
      <c r="F30" s="316" t="s">
        <v>706</v>
      </c>
      <c r="G30" s="316" t="s">
        <v>708</v>
      </c>
      <c r="H30" s="316" t="s">
        <v>473</v>
      </c>
      <c r="I30" s="316" t="s">
        <v>709</v>
      </c>
      <c r="J30" s="316" t="s">
        <v>710</v>
      </c>
      <c r="K30" s="316" t="s">
        <v>488</v>
      </c>
      <c r="L30" s="316" t="s">
        <v>550</v>
      </c>
      <c r="M30" s="316" t="s">
        <v>711</v>
      </c>
      <c r="N30" s="316" t="s">
        <v>712</v>
      </c>
      <c r="O30" s="316" t="s">
        <v>713</v>
      </c>
      <c r="P30" s="316" t="s">
        <v>714</v>
      </c>
      <c r="Q30" s="316" t="s">
        <v>715</v>
      </c>
      <c r="R30" s="316" t="s">
        <v>716</v>
      </c>
      <c r="S30" s="311"/>
    </row>
    <row r="31" ht="12.0" customHeight="1">
      <c r="A31" s="270">
        <v>28.0</v>
      </c>
      <c r="B31" s="315" t="s">
        <v>717</v>
      </c>
      <c r="C31" s="316">
        <v>12.0</v>
      </c>
      <c r="D31" s="316">
        <v>300.0</v>
      </c>
      <c r="E31" s="316" t="s">
        <v>504</v>
      </c>
      <c r="F31" s="316" t="s">
        <v>718</v>
      </c>
      <c r="G31" s="316" t="s">
        <v>719</v>
      </c>
      <c r="H31" s="316" t="s">
        <v>720</v>
      </c>
      <c r="I31" s="316" t="s">
        <v>721</v>
      </c>
      <c r="J31" s="316" t="s">
        <v>722</v>
      </c>
      <c r="K31" s="316" t="s">
        <v>525</v>
      </c>
      <c r="L31" s="316" t="s">
        <v>500</v>
      </c>
      <c r="M31" s="316" t="s">
        <v>723</v>
      </c>
      <c r="N31" s="316" t="s">
        <v>724</v>
      </c>
      <c r="O31" s="316" t="s">
        <v>725</v>
      </c>
      <c r="P31" s="316" t="s">
        <v>726</v>
      </c>
      <c r="Q31" s="316" t="s">
        <v>727</v>
      </c>
      <c r="R31" s="316" t="s">
        <v>500</v>
      </c>
      <c r="S31" s="311"/>
    </row>
    <row r="32" ht="12.0" customHeight="1">
      <c r="A32" s="270">
        <v>29.0</v>
      </c>
      <c r="B32" s="315" t="s">
        <v>728</v>
      </c>
      <c r="C32" s="316">
        <v>12.0</v>
      </c>
      <c r="D32" s="316">
        <v>350.0</v>
      </c>
      <c r="E32" s="316" t="s">
        <v>572</v>
      </c>
      <c r="F32" s="316" t="s">
        <v>729</v>
      </c>
      <c r="G32" s="316" t="s">
        <v>730</v>
      </c>
      <c r="H32" s="316" t="s">
        <v>731</v>
      </c>
      <c r="I32" s="316" t="s">
        <v>732</v>
      </c>
      <c r="J32" s="316" t="s">
        <v>733</v>
      </c>
      <c r="K32" s="316" t="s">
        <v>424</v>
      </c>
      <c r="L32" s="316" t="s">
        <v>424</v>
      </c>
      <c r="M32" s="316" t="s">
        <v>734</v>
      </c>
      <c r="N32" s="316" t="s">
        <v>735</v>
      </c>
      <c r="O32" s="316" t="s">
        <v>736</v>
      </c>
      <c r="P32" s="316" t="s">
        <v>737</v>
      </c>
      <c r="Q32" s="316" t="s">
        <v>738</v>
      </c>
      <c r="R32" s="316" t="s">
        <v>720</v>
      </c>
      <c r="S32" s="311"/>
    </row>
    <row r="33" ht="12.0" customHeight="1">
      <c r="A33" s="270">
        <v>30.0</v>
      </c>
      <c r="B33" s="315" t="s">
        <v>739</v>
      </c>
      <c r="C33" s="316">
        <v>12.0</v>
      </c>
      <c r="D33" s="316">
        <v>375.0</v>
      </c>
      <c r="E33" s="316" t="s">
        <v>409</v>
      </c>
      <c r="F33" s="316" t="s">
        <v>740</v>
      </c>
      <c r="G33" s="316" t="s">
        <v>741</v>
      </c>
      <c r="H33" s="316" t="s">
        <v>720</v>
      </c>
      <c r="I33" s="316" t="s">
        <v>710</v>
      </c>
      <c r="J33" s="316" t="s">
        <v>409</v>
      </c>
      <c r="K33" s="316" t="s">
        <v>742</v>
      </c>
      <c r="L33" s="316" t="s">
        <v>437</v>
      </c>
      <c r="M33" s="316" t="s">
        <v>486</v>
      </c>
      <c r="N33" s="316" t="s">
        <v>743</v>
      </c>
      <c r="O33" s="316" t="s">
        <v>744</v>
      </c>
      <c r="P33" s="316" t="s">
        <v>745</v>
      </c>
      <c r="Q33" s="316" t="s">
        <v>746</v>
      </c>
      <c r="R33" s="316" t="s">
        <v>747</v>
      </c>
      <c r="S33" s="311"/>
    </row>
    <row r="34" ht="12.0" customHeight="1">
      <c r="A34" s="270">
        <v>31.0</v>
      </c>
      <c r="B34" s="315" t="s">
        <v>748</v>
      </c>
      <c r="C34" s="316">
        <v>16.0</v>
      </c>
      <c r="D34" s="316">
        <v>300.0</v>
      </c>
      <c r="E34" s="316" t="s">
        <v>500</v>
      </c>
      <c r="F34" s="316" t="s">
        <v>749</v>
      </c>
      <c r="G34" s="316" t="s">
        <v>750</v>
      </c>
      <c r="H34" s="316" t="s">
        <v>751</v>
      </c>
      <c r="I34" s="316" t="s">
        <v>752</v>
      </c>
      <c r="J34" s="316" t="s">
        <v>753</v>
      </c>
      <c r="K34" s="316" t="s">
        <v>682</v>
      </c>
      <c r="L34" s="316" t="s">
        <v>527</v>
      </c>
      <c r="M34" s="316" t="s">
        <v>754</v>
      </c>
      <c r="N34" s="316" t="s">
        <v>755</v>
      </c>
      <c r="O34" s="316" t="s">
        <v>756</v>
      </c>
      <c r="P34" s="316" t="s">
        <v>757</v>
      </c>
      <c r="Q34" s="316" t="s">
        <v>758</v>
      </c>
      <c r="R34" s="316" t="s">
        <v>498</v>
      </c>
      <c r="S34" s="311"/>
    </row>
    <row r="35" ht="12.0" customHeight="1">
      <c r="A35" s="270">
        <v>32.0</v>
      </c>
      <c r="B35" s="315" t="s">
        <v>759</v>
      </c>
      <c r="C35" s="316">
        <v>15.0</v>
      </c>
      <c r="D35" s="316">
        <v>350.0</v>
      </c>
      <c r="E35" s="316" t="s">
        <v>434</v>
      </c>
      <c r="F35" s="316" t="s">
        <v>760</v>
      </c>
      <c r="G35" s="316" t="s">
        <v>761</v>
      </c>
      <c r="H35" s="316">
        <v>0.0</v>
      </c>
      <c r="I35" s="316" t="s">
        <v>520</v>
      </c>
      <c r="J35" s="316" t="s">
        <v>601</v>
      </c>
      <c r="K35" s="316" t="s">
        <v>551</v>
      </c>
      <c r="L35" s="316" t="s">
        <v>437</v>
      </c>
      <c r="M35" s="316" t="s">
        <v>762</v>
      </c>
      <c r="N35" s="316" t="s">
        <v>763</v>
      </c>
      <c r="O35" s="316" t="s">
        <v>764</v>
      </c>
      <c r="P35" s="316" t="s">
        <v>765</v>
      </c>
      <c r="Q35" s="316" t="s">
        <v>766</v>
      </c>
      <c r="R35" s="316" t="s">
        <v>629</v>
      </c>
      <c r="S35" s="311"/>
    </row>
    <row r="36" ht="12.0" customHeight="1">
      <c r="A36" s="270">
        <v>33.0</v>
      </c>
      <c r="B36" s="315" t="s">
        <v>767</v>
      </c>
      <c r="C36" s="316">
        <v>17.0</v>
      </c>
      <c r="D36" s="316">
        <v>500.0</v>
      </c>
      <c r="E36" s="316" t="s">
        <v>448</v>
      </c>
      <c r="F36" s="316" t="s">
        <v>768</v>
      </c>
      <c r="G36" s="316" t="s">
        <v>761</v>
      </c>
      <c r="H36" s="316" t="s">
        <v>548</v>
      </c>
      <c r="I36" s="316" t="s">
        <v>769</v>
      </c>
      <c r="J36" s="316" t="s">
        <v>448</v>
      </c>
      <c r="K36" s="316" t="s">
        <v>754</v>
      </c>
      <c r="L36" s="316" t="s">
        <v>469</v>
      </c>
      <c r="M36" s="316" t="s">
        <v>770</v>
      </c>
      <c r="N36" s="316" t="s">
        <v>771</v>
      </c>
      <c r="O36" s="316" t="s">
        <v>772</v>
      </c>
      <c r="P36" s="316" t="s">
        <v>600</v>
      </c>
      <c r="Q36" s="316" t="s">
        <v>506</v>
      </c>
      <c r="R36" s="316" t="s">
        <v>773</v>
      </c>
      <c r="S36" s="311"/>
    </row>
    <row r="37" ht="12.0" customHeight="1">
      <c r="A37" s="270">
        <v>34.0</v>
      </c>
      <c r="B37" s="318" t="s">
        <v>774</v>
      </c>
      <c r="C37" s="316">
        <v>20.0</v>
      </c>
      <c r="D37" s="316">
        <v>650.0</v>
      </c>
      <c r="E37" s="316" t="s">
        <v>720</v>
      </c>
      <c r="F37" s="316" t="s">
        <v>775</v>
      </c>
      <c r="G37" s="316" t="s">
        <v>776</v>
      </c>
      <c r="H37" s="316" t="s">
        <v>472</v>
      </c>
      <c r="I37" s="316" t="s">
        <v>426</v>
      </c>
      <c r="J37" s="316" t="s">
        <v>777</v>
      </c>
      <c r="K37" s="316" t="s">
        <v>778</v>
      </c>
      <c r="L37" s="316" t="s">
        <v>779</v>
      </c>
      <c r="M37" s="316" t="s">
        <v>780</v>
      </c>
      <c r="N37" s="316" t="s">
        <v>781</v>
      </c>
      <c r="O37" s="316" t="s">
        <v>782</v>
      </c>
      <c r="P37" s="316" t="s">
        <v>783</v>
      </c>
      <c r="Q37" s="316" t="s">
        <v>784</v>
      </c>
      <c r="R37" s="316" t="s">
        <v>785</v>
      </c>
      <c r="S37" s="311"/>
    </row>
    <row r="38" ht="12.0" customHeight="1">
      <c r="A38" s="270">
        <v>35.0</v>
      </c>
      <c r="B38" s="318" t="s">
        <v>786</v>
      </c>
      <c r="C38" s="316">
        <v>10.0</v>
      </c>
      <c r="D38" s="316">
        <v>250.0</v>
      </c>
      <c r="E38" s="316" t="s">
        <v>504</v>
      </c>
      <c r="F38" s="316" t="s">
        <v>787</v>
      </c>
      <c r="G38" s="316" t="s">
        <v>788</v>
      </c>
      <c r="H38" s="316" t="s">
        <v>451</v>
      </c>
      <c r="I38" s="316" t="s">
        <v>789</v>
      </c>
      <c r="J38" s="316" t="s">
        <v>451</v>
      </c>
      <c r="K38" s="316" t="s">
        <v>790</v>
      </c>
      <c r="L38" s="316" t="s">
        <v>545</v>
      </c>
      <c r="M38" s="316" t="s">
        <v>791</v>
      </c>
      <c r="N38" s="316" t="s">
        <v>792</v>
      </c>
      <c r="O38" s="316" t="s">
        <v>793</v>
      </c>
      <c r="P38" s="316" t="s">
        <v>794</v>
      </c>
      <c r="Q38" s="316" t="s">
        <v>795</v>
      </c>
      <c r="R38" s="316" t="s">
        <v>796</v>
      </c>
      <c r="S38" s="311"/>
    </row>
    <row r="39" ht="12.0" customHeight="1">
      <c r="A39" s="270">
        <v>36.0</v>
      </c>
      <c r="B39" s="318" t="s">
        <v>797</v>
      </c>
      <c r="C39" s="316">
        <v>16.0</v>
      </c>
      <c r="D39" s="316">
        <v>400.0</v>
      </c>
      <c r="E39" s="316" t="s">
        <v>497</v>
      </c>
      <c r="F39" s="316" t="s">
        <v>798</v>
      </c>
      <c r="G39" s="316" t="s">
        <v>436</v>
      </c>
      <c r="H39" s="316" t="s">
        <v>424</v>
      </c>
      <c r="I39" s="316" t="s">
        <v>799</v>
      </c>
      <c r="J39" s="316" t="s">
        <v>424</v>
      </c>
      <c r="K39" s="316" t="s">
        <v>800</v>
      </c>
      <c r="L39" s="316" t="s">
        <v>424</v>
      </c>
      <c r="M39" s="316" t="s">
        <v>801</v>
      </c>
      <c r="N39" s="316" t="s">
        <v>802</v>
      </c>
      <c r="O39" s="316" t="s">
        <v>803</v>
      </c>
      <c r="P39" s="316" t="s">
        <v>804</v>
      </c>
      <c r="Q39" s="316" t="s">
        <v>805</v>
      </c>
      <c r="R39" s="316" t="s">
        <v>801</v>
      </c>
      <c r="S39" s="311"/>
    </row>
    <row r="40" ht="12.0" customHeight="1">
      <c r="A40" s="270">
        <v>37.0</v>
      </c>
      <c r="B40" s="318" t="s">
        <v>806</v>
      </c>
      <c r="C40" s="316">
        <v>8.0</v>
      </c>
      <c r="D40" s="316">
        <v>300.0</v>
      </c>
      <c r="E40" s="316" t="s">
        <v>545</v>
      </c>
      <c r="F40" s="316" t="s">
        <v>807</v>
      </c>
      <c r="G40" s="316" t="s">
        <v>808</v>
      </c>
      <c r="H40" s="316">
        <v>0.0</v>
      </c>
      <c r="I40" s="316" t="s">
        <v>809</v>
      </c>
      <c r="J40" s="316" t="s">
        <v>473</v>
      </c>
      <c r="K40" s="316" t="s">
        <v>607</v>
      </c>
      <c r="L40" s="316" t="s">
        <v>424</v>
      </c>
      <c r="M40" s="316" t="s">
        <v>769</v>
      </c>
      <c r="N40" s="316" t="s">
        <v>810</v>
      </c>
      <c r="O40" s="316" t="s">
        <v>811</v>
      </c>
      <c r="P40" s="316" t="s">
        <v>812</v>
      </c>
      <c r="Q40" s="316" t="s">
        <v>813</v>
      </c>
      <c r="R40" s="316" t="s">
        <v>814</v>
      </c>
      <c r="S40" s="311"/>
    </row>
    <row r="41" ht="12.0" customHeight="1">
      <c r="A41" s="270">
        <v>38.0</v>
      </c>
      <c r="B41" s="318" t="s">
        <v>815</v>
      </c>
      <c r="C41" s="316">
        <v>10.0</v>
      </c>
      <c r="D41" s="316">
        <v>250.0</v>
      </c>
      <c r="E41" s="316" t="s">
        <v>500</v>
      </c>
      <c r="F41" s="316" t="s">
        <v>769</v>
      </c>
      <c r="G41" s="316" t="s">
        <v>816</v>
      </c>
      <c r="H41" s="316" t="s">
        <v>817</v>
      </c>
      <c r="I41" s="316" t="s">
        <v>818</v>
      </c>
      <c r="J41" s="316" t="s">
        <v>688</v>
      </c>
      <c r="K41" s="316" t="s">
        <v>819</v>
      </c>
      <c r="L41" s="316" t="s">
        <v>451</v>
      </c>
      <c r="M41" s="316" t="s">
        <v>820</v>
      </c>
      <c r="N41" s="316" t="s">
        <v>821</v>
      </c>
      <c r="O41" s="316" t="s">
        <v>822</v>
      </c>
      <c r="P41" s="316" t="s">
        <v>823</v>
      </c>
      <c r="Q41" s="316" t="s">
        <v>824</v>
      </c>
      <c r="R41" s="316" t="s">
        <v>825</v>
      </c>
      <c r="S41" s="311"/>
    </row>
    <row r="42" ht="12.0" customHeight="1">
      <c r="A42" s="270">
        <v>39.0</v>
      </c>
      <c r="B42" s="318" t="s">
        <v>826</v>
      </c>
      <c r="C42" s="316">
        <v>12.0</v>
      </c>
      <c r="D42" s="316">
        <v>280.0</v>
      </c>
      <c r="E42" s="316" t="s">
        <v>500</v>
      </c>
      <c r="F42" s="316" t="s">
        <v>574</v>
      </c>
      <c r="G42" s="316" t="s">
        <v>827</v>
      </c>
      <c r="H42" s="316" t="s">
        <v>828</v>
      </c>
      <c r="I42" s="316" t="s">
        <v>829</v>
      </c>
      <c r="J42" s="316" t="s">
        <v>681</v>
      </c>
      <c r="K42" s="316" t="s">
        <v>660</v>
      </c>
      <c r="L42" s="316" t="s">
        <v>550</v>
      </c>
      <c r="M42" s="316" t="s">
        <v>830</v>
      </c>
      <c r="N42" s="316" t="s">
        <v>831</v>
      </c>
      <c r="O42" s="316" t="s">
        <v>832</v>
      </c>
      <c r="P42" s="316" t="s">
        <v>833</v>
      </c>
      <c r="Q42" s="316" t="s">
        <v>834</v>
      </c>
      <c r="R42" s="316" t="s">
        <v>835</v>
      </c>
      <c r="S42" s="311"/>
    </row>
    <row r="43" ht="12.0" customHeight="1">
      <c r="A43" s="270">
        <v>40.0</v>
      </c>
      <c r="B43" s="318" t="s">
        <v>836</v>
      </c>
      <c r="C43" s="316">
        <v>20.0</v>
      </c>
      <c r="D43" s="316">
        <v>500.0</v>
      </c>
      <c r="E43" s="316" t="s">
        <v>837</v>
      </c>
      <c r="F43" s="316" t="s">
        <v>838</v>
      </c>
      <c r="G43" s="316" t="s">
        <v>839</v>
      </c>
      <c r="H43" s="316" t="s">
        <v>469</v>
      </c>
      <c r="I43" s="316" t="s">
        <v>789</v>
      </c>
      <c r="J43" s="316" t="s">
        <v>742</v>
      </c>
      <c r="K43" s="316" t="s">
        <v>840</v>
      </c>
      <c r="L43" s="316" t="s">
        <v>545</v>
      </c>
      <c r="M43" s="316" t="s">
        <v>476</v>
      </c>
      <c r="N43" s="316" t="s">
        <v>841</v>
      </c>
      <c r="O43" s="316" t="s">
        <v>842</v>
      </c>
      <c r="P43" s="316" t="s">
        <v>843</v>
      </c>
      <c r="Q43" s="316" t="s">
        <v>844</v>
      </c>
      <c r="R43" s="316" t="s">
        <v>845</v>
      </c>
      <c r="S43" s="311"/>
    </row>
    <row r="44" ht="12.0" customHeight="1">
      <c r="A44" s="270">
        <v>41.0</v>
      </c>
      <c r="B44" s="318" t="s">
        <v>846</v>
      </c>
      <c r="C44" s="316">
        <v>15.0</v>
      </c>
      <c r="D44" s="316">
        <v>325.0</v>
      </c>
      <c r="E44" s="316" t="s">
        <v>407</v>
      </c>
      <c r="F44" s="316" t="s">
        <v>847</v>
      </c>
      <c r="G44" s="316" t="s">
        <v>848</v>
      </c>
      <c r="H44" s="316" t="s">
        <v>501</v>
      </c>
      <c r="I44" s="316" t="s">
        <v>472</v>
      </c>
      <c r="J44" s="316" t="s">
        <v>849</v>
      </c>
      <c r="K44" s="316" t="s">
        <v>563</v>
      </c>
      <c r="L44" s="316" t="s">
        <v>424</v>
      </c>
      <c r="M44" s="316" t="s">
        <v>850</v>
      </c>
      <c r="N44" s="316" t="s">
        <v>851</v>
      </c>
      <c r="O44" s="316" t="s">
        <v>852</v>
      </c>
      <c r="P44" s="316" t="s">
        <v>853</v>
      </c>
      <c r="Q44" s="316" t="s">
        <v>854</v>
      </c>
      <c r="R44" s="316" t="s">
        <v>855</v>
      </c>
      <c r="S44" s="311"/>
    </row>
    <row r="45" ht="12.0" customHeight="1">
      <c r="A45" s="270">
        <v>42.0</v>
      </c>
      <c r="B45" s="318" t="s">
        <v>856</v>
      </c>
      <c r="C45" s="316">
        <v>10.0</v>
      </c>
      <c r="D45" s="316">
        <v>250.0</v>
      </c>
      <c r="E45" s="316" t="s">
        <v>500</v>
      </c>
      <c r="F45" s="316" t="s">
        <v>538</v>
      </c>
      <c r="G45" s="316" t="s">
        <v>857</v>
      </c>
      <c r="H45" s="316" t="s">
        <v>473</v>
      </c>
      <c r="I45" s="316" t="s">
        <v>445</v>
      </c>
      <c r="J45" s="316" t="s">
        <v>649</v>
      </c>
      <c r="K45" s="316" t="s">
        <v>523</v>
      </c>
      <c r="L45" s="316" t="s">
        <v>527</v>
      </c>
      <c r="M45" s="316" t="s">
        <v>418</v>
      </c>
      <c r="N45" s="316" t="s">
        <v>455</v>
      </c>
      <c r="O45" s="316" t="s">
        <v>858</v>
      </c>
      <c r="P45" s="316" t="s">
        <v>859</v>
      </c>
      <c r="Q45" s="316" t="s">
        <v>599</v>
      </c>
      <c r="R45" s="316" t="s">
        <v>426</v>
      </c>
      <c r="S45" s="311"/>
    </row>
    <row r="46" ht="12.0" customHeight="1">
      <c r="A46" s="270">
        <v>43.0</v>
      </c>
      <c r="B46" s="318" t="s">
        <v>860</v>
      </c>
      <c r="C46" s="316">
        <v>15.0</v>
      </c>
      <c r="D46" s="316">
        <v>350.0</v>
      </c>
      <c r="E46" s="316" t="s">
        <v>407</v>
      </c>
      <c r="F46" s="316" t="s">
        <v>861</v>
      </c>
      <c r="G46" s="316" t="s">
        <v>862</v>
      </c>
      <c r="H46" s="316" t="s">
        <v>779</v>
      </c>
      <c r="I46" s="316" t="s">
        <v>863</v>
      </c>
      <c r="J46" s="316" t="s">
        <v>672</v>
      </c>
      <c r="K46" s="316" t="s">
        <v>829</v>
      </c>
      <c r="L46" s="316" t="s">
        <v>451</v>
      </c>
      <c r="M46" s="316" t="s">
        <v>616</v>
      </c>
      <c r="N46" s="316" t="s">
        <v>864</v>
      </c>
      <c r="O46" s="316" t="s">
        <v>865</v>
      </c>
      <c r="P46" s="316" t="s">
        <v>866</v>
      </c>
      <c r="Q46" s="316" t="s">
        <v>867</v>
      </c>
      <c r="R46" s="316" t="s">
        <v>407</v>
      </c>
      <c r="S46" s="311"/>
    </row>
    <row r="47" ht="12.0" customHeight="1">
      <c r="A47" s="270">
        <v>44.0</v>
      </c>
      <c r="B47" s="318" t="s">
        <v>868</v>
      </c>
      <c r="C47" s="316">
        <v>12.0</v>
      </c>
      <c r="D47" s="316">
        <v>300.0</v>
      </c>
      <c r="E47" s="316" t="s">
        <v>504</v>
      </c>
      <c r="F47" s="316" t="s">
        <v>869</v>
      </c>
      <c r="G47" s="316" t="s">
        <v>870</v>
      </c>
      <c r="H47" s="316" t="s">
        <v>863</v>
      </c>
      <c r="I47" s="316" t="s">
        <v>871</v>
      </c>
      <c r="J47" s="316" t="s">
        <v>710</v>
      </c>
      <c r="K47" s="316" t="s">
        <v>586</v>
      </c>
      <c r="L47" s="316" t="s">
        <v>550</v>
      </c>
      <c r="M47" s="316" t="s">
        <v>872</v>
      </c>
      <c r="N47" s="316" t="s">
        <v>873</v>
      </c>
      <c r="O47" s="316" t="s">
        <v>874</v>
      </c>
      <c r="P47" s="316" t="s">
        <v>875</v>
      </c>
      <c r="Q47" s="316" t="s">
        <v>876</v>
      </c>
      <c r="R47" s="316" t="s">
        <v>877</v>
      </c>
      <c r="S47" s="311"/>
    </row>
    <row r="48" ht="12.0" customHeight="1">
      <c r="A48" s="270">
        <v>45.0</v>
      </c>
      <c r="B48" s="318" t="s">
        <v>878</v>
      </c>
      <c r="C48" s="316">
        <v>14.0</v>
      </c>
      <c r="D48" s="316">
        <v>350.0</v>
      </c>
      <c r="E48" s="316" t="s">
        <v>407</v>
      </c>
      <c r="F48" s="316" t="s">
        <v>879</v>
      </c>
      <c r="G48" s="316" t="s">
        <v>880</v>
      </c>
      <c r="H48" s="316" t="s">
        <v>520</v>
      </c>
      <c r="I48" s="316" t="s">
        <v>881</v>
      </c>
      <c r="J48" s="316" t="s">
        <v>545</v>
      </c>
      <c r="K48" s="316" t="s">
        <v>733</v>
      </c>
      <c r="L48" s="316" t="s">
        <v>527</v>
      </c>
      <c r="M48" s="316" t="s">
        <v>882</v>
      </c>
      <c r="N48" s="316" t="s">
        <v>883</v>
      </c>
      <c r="O48" s="316" t="s">
        <v>884</v>
      </c>
      <c r="P48" s="316" t="s">
        <v>885</v>
      </c>
      <c r="Q48" s="316" t="s">
        <v>886</v>
      </c>
      <c r="R48" s="316" t="s">
        <v>887</v>
      </c>
      <c r="S48" s="311"/>
    </row>
    <row r="49" ht="12.0" customHeight="1">
      <c r="A49" s="270">
        <v>46.0</v>
      </c>
      <c r="B49" s="318" t="s">
        <v>888</v>
      </c>
      <c r="C49" s="316">
        <v>10.0</v>
      </c>
      <c r="D49" s="316">
        <v>300.0</v>
      </c>
      <c r="E49" s="316" t="s">
        <v>545</v>
      </c>
      <c r="F49" s="316" t="s">
        <v>889</v>
      </c>
      <c r="G49" s="316" t="s">
        <v>890</v>
      </c>
      <c r="H49" s="316">
        <v>0.0</v>
      </c>
      <c r="I49" s="316" t="s">
        <v>660</v>
      </c>
      <c r="J49" s="316" t="s">
        <v>891</v>
      </c>
      <c r="K49" s="316" t="s">
        <v>721</v>
      </c>
      <c r="L49" s="316" t="s">
        <v>451</v>
      </c>
      <c r="M49" s="316" t="s">
        <v>490</v>
      </c>
      <c r="N49" s="316" t="s">
        <v>892</v>
      </c>
      <c r="O49" s="316" t="s">
        <v>893</v>
      </c>
      <c r="P49" s="316" t="s">
        <v>894</v>
      </c>
      <c r="Q49" s="316" t="s">
        <v>895</v>
      </c>
      <c r="R49" s="316" t="s">
        <v>896</v>
      </c>
      <c r="S49" s="311"/>
    </row>
    <row r="50" ht="12.0" customHeight="1">
      <c r="A50" s="270">
        <v>47.0</v>
      </c>
      <c r="B50" s="318" t="s">
        <v>897</v>
      </c>
      <c r="C50" s="316">
        <v>14.0</v>
      </c>
      <c r="D50" s="316">
        <v>360.0</v>
      </c>
      <c r="E50" s="316" t="s">
        <v>434</v>
      </c>
      <c r="F50" s="316" t="s">
        <v>898</v>
      </c>
      <c r="G50" s="316" t="s">
        <v>899</v>
      </c>
      <c r="H50" s="316">
        <v>0.0</v>
      </c>
      <c r="I50" s="316" t="s">
        <v>789</v>
      </c>
      <c r="J50" s="316">
        <v>0.0</v>
      </c>
      <c r="K50" s="316" t="s">
        <v>900</v>
      </c>
      <c r="L50" s="316" t="s">
        <v>901</v>
      </c>
      <c r="M50" s="316" t="s">
        <v>850</v>
      </c>
      <c r="N50" s="316" t="s">
        <v>902</v>
      </c>
      <c r="O50" s="316" t="s">
        <v>903</v>
      </c>
      <c r="P50" s="316" t="s">
        <v>904</v>
      </c>
      <c r="Q50" s="316" t="s">
        <v>905</v>
      </c>
      <c r="R50" s="316" t="s">
        <v>906</v>
      </c>
      <c r="S50" s="311"/>
    </row>
    <row r="51" ht="12.0" customHeight="1">
      <c r="A51" s="270">
        <v>48.0</v>
      </c>
      <c r="B51" s="318" t="s">
        <v>907</v>
      </c>
      <c r="C51" s="316">
        <v>16.0</v>
      </c>
      <c r="D51" s="316">
        <v>400.0</v>
      </c>
      <c r="E51" s="316" t="s">
        <v>510</v>
      </c>
      <c r="F51" s="316" t="s">
        <v>908</v>
      </c>
      <c r="G51" s="316" t="s">
        <v>909</v>
      </c>
      <c r="H51" s="316" t="s">
        <v>910</v>
      </c>
      <c r="I51" s="316" t="s">
        <v>911</v>
      </c>
      <c r="J51" s="316" t="s">
        <v>423</v>
      </c>
      <c r="K51" s="316" t="s">
        <v>551</v>
      </c>
      <c r="L51" s="316" t="s">
        <v>451</v>
      </c>
      <c r="M51" s="316" t="s">
        <v>912</v>
      </c>
      <c r="N51" s="316" t="s">
        <v>913</v>
      </c>
      <c r="O51" s="316" t="s">
        <v>914</v>
      </c>
      <c r="P51" s="316" t="s">
        <v>915</v>
      </c>
      <c r="Q51" s="316" t="s">
        <v>916</v>
      </c>
      <c r="R51" s="316" t="s">
        <v>470</v>
      </c>
      <c r="S51" s="311"/>
    </row>
    <row r="52" ht="12.0" customHeight="1">
      <c r="A52" s="270">
        <v>49.0</v>
      </c>
      <c r="B52" s="318" t="s">
        <v>917</v>
      </c>
      <c r="C52" s="316">
        <v>18.0</v>
      </c>
      <c r="D52" s="316">
        <v>476.0</v>
      </c>
      <c r="E52" s="316" t="s">
        <v>520</v>
      </c>
      <c r="F52" s="316" t="s">
        <v>918</v>
      </c>
      <c r="G52" s="316" t="s">
        <v>919</v>
      </c>
      <c r="H52" s="316" t="s">
        <v>920</v>
      </c>
      <c r="I52" s="316" t="s">
        <v>656</v>
      </c>
      <c r="J52" s="316" t="s">
        <v>921</v>
      </c>
      <c r="K52" s="316" t="s">
        <v>677</v>
      </c>
      <c r="L52" s="316" t="s">
        <v>550</v>
      </c>
      <c r="M52" s="316" t="s">
        <v>922</v>
      </c>
      <c r="N52" s="316" t="s">
        <v>923</v>
      </c>
      <c r="O52" s="316" t="s">
        <v>924</v>
      </c>
      <c r="P52" s="316" t="s">
        <v>925</v>
      </c>
      <c r="Q52" s="316" t="s">
        <v>926</v>
      </c>
      <c r="R52" s="316" t="s">
        <v>927</v>
      </c>
      <c r="S52" s="311"/>
    </row>
    <row r="53" ht="12.0" customHeight="1">
      <c r="A53" s="270">
        <v>50.0</v>
      </c>
      <c r="B53" s="318" t="s">
        <v>928</v>
      </c>
      <c r="C53" s="316">
        <v>10.0</v>
      </c>
      <c r="D53" s="316">
        <v>350.0</v>
      </c>
      <c r="E53" s="316" t="s">
        <v>504</v>
      </c>
      <c r="F53" s="316" t="s">
        <v>929</v>
      </c>
      <c r="G53" s="316" t="s">
        <v>930</v>
      </c>
      <c r="H53" s="316" t="s">
        <v>439</v>
      </c>
      <c r="I53" s="316" t="s">
        <v>445</v>
      </c>
      <c r="J53" s="316" t="s">
        <v>650</v>
      </c>
      <c r="K53" s="316" t="s">
        <v>525</v>
      </c>
      <c r="L53" s="316" t="s">
        <v>497</v>
      </c>
      <c r="M53" s="316" t="s">
        <v>931</v>
      </c>
      <c r="N53" s="316" t="s">
        <v>932</v>
      </c>
      <c r="O53" s="316" t="s">
        <v>933</v>
      </c>
      <c r="P53" s="316" t="s">
        <v>934</v>
      </c>
      <c r="Q53" s="316" t="s">
        <v>935</v>
      </c>
      <c r="R53" s="316" t="s">
        <v>936</v>
      </c>
      <c r="S53" s="311"/>
    </row>
    <row r="54" ht="12.0" customHeight="1">
      <c r="A54" s="270">
        <v>51.0</v>
      </c>
      <c r="B54" s="318" t="s">
        <v>937</v>
      </c>
      <c r="C54" s="316">
        <v>15.0</v>
      </c>
      <c r="D54" s="316">
        <v>350.0</v>
      </c>
      <c r="E54" s="316" t="s">
        <v>434</v>
      </c>
      <c r="F54" s="316" t="s">
        <v>690</v>
      </c>
      <c r="G54" s="316" t="s">
        <v>938</v>
      </c>
      <c r="H54" s="316" t="s">
        <v>476</v>
      </c>
      <c r="I54" s="316" t="s">
        <v>939</v>
      </c>
      <c r="J54" s="316" t="s">
        <v>817</v>
      </c>
      <c r="K54" s="316" t="s">
        <v>940</v>
      </c>
      <c r="L54" s="316" t="s">
        <v>409</v>
      </c>
      <c r="M54" s="316" t="s">
        <v>941</v>
      </c>
      <c r="N54" s="316" t="s">
        <v>942</v>
      </c>
      <c r="O54" s="316" t="s">
        <v>943</v>
      </c>
      <c r="P54" s="316" t="s">
        <v>944</v>
      </c>
      <c r="Q54" s="316" t="s">
        <v>945</v>
      </c>
      <c r="R54" s="316" t="s">
        <v>946</v>
      </c>
      <c r="S54" s="311"/>
    </row>
    <row r="55" ht="12.0" customHeight="1">
      <c r="A55" s="274"/>
      <c r="B55" s="274" t="s">
        <v>8</v>
      </c>
      <c r="C55" s="319">
        <v>736.0</v>
      </c>
      <c r="D55" s="319">
        <v>19196.0</v>
      </c>
      <c r="E55" s="319" t="s">
        <v>947</v>
      </c>
      <c r="F55" s="319" t="s">
        <v>948</v>
      </c>
      <c r="G55" s="319" t="s">
        <v>949</v>
      </c>
      <c r="H55" s="319" t="s">
        <v>950</v>
      </c>
      <c r="I55" s="319" t="s">
        <v>951</v>
      </c>
      <c r="J55" s="319" t="s">
        <v>952</v>
      </c>
      <c r="K55" s="319" t="s">
        <v>953</v>
      </c>
      <c r="L55" s="319" t="s">
        <v>954</v>
      </c>
      <c r="M55" s="319" t="s">
        <v>955</v>
      </c>
      <c r="N55" s="319" t="s">
        <v>956</v>
      </c>
      <c r="O55" s="319" t="s">
        <v>957</v>
      </c>
      <c r="P55" s="319" t="s">
        <v>958</v>
      </c>
      <c r="Q55" s="319" t="s">
        <v>959</v>
      </c>
      <c r="R55" s="319" t="s">
        <v>960</v>
      </c>
      <c r="S55" s="320"/>
    </row>
    <row r="56" ht="12.75" customHeight="1">
      <c r="A56" s="311"/>
      <c r="B56" s="311"/>
      <c r="C56" s="311"/>
      <c r="D56" s="311"/>
      <c r="E56" s="311"/>
      <c r="F56" s="311"/>
      <c r="G56" s="311"/>
      <c r="H56" s="311"/>
      <c r="I56" s="320" t="s">
        <v>62</v>
      </c>
      <c r="J56" s="311"/>
      <c r="K56" s="311"/>
      <c r="L56" s="311"/>
      <c r="M56" s="311"/>
      <c r="N56" s="311"/>
      <c r="O56" s="311"/>
      <c r="P56" s="311"/>
      <c r="Q56" s="311"/>
      <c r="R56" s="311"/>
      <c r="S56" s="311"/>
    </row>
    <row r="57" ht="12.75" customHeight="1">
      <c r="A57" s="311"/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</row>
    <row r="58" ht="12.75" customHeight="1">
      <c r="A58" s="311"/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</row>
    <row r="59" ht="12.75" customHeight="1">
      <c r="A59" s="311"/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</row>
    <row r="60" ht="12.75" customHeight="1">
      <c r="A60" s="311"/>
      <c r="B60" s="311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</row>
    <row r="61" ht="12.75" customHeight="1">
      <c r="A61" s="311"/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</row>
    <row r="62" ht="12.75" customHeight="1">
      <c r="A62" s="311"/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</row>
    <row r="63" ht="12.75" customHeight="1">
      <c r="A63" s="311"/>
      <c r="B63" s="311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</row>
    <row r="64" ht="12.75" customHeight="1">
      <c r="A64" s="311"/>
      <c r="B64" s="311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</row>
    <row r="65" ht="12.75" customHeight="1">
      <c r="A65" s="311"/>
      <c r="B65" s="311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</row>
    <row r="66" ht="12.75" customHeight="1">
      <c r="A66" s="311"/>
      <c r="B66" s="311"/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</row>
    <row r="67" ht="12.75" customHeight="1">
      <c r="A67" s="311"/>
      <c r="B67" s="311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</row>
    <row r="68" ht="12.75" customHeight="1">
      <c r="A68" s="311"/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</row>
    <row r="69" ht="12.75" customHeight="1">
      <c r="A69" s="311"/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</row>
    <row r="70" ht="12.75" customHeight="1">
      <c r="A70" s="311"/>
      <c r="B70" s="311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</row>
    <row r="71" ht="12.75" customHeight="1">
      <c r="A71" s="311"/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</row>
    <row r="72" ht="12.75" customHeight="1">
      <c r="A72" s="311"/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</row>
    <row r="73" ht="12.75" customHeight="1">
      <c r="A73" s="311"/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</row>
    <row r="74" ht="12.75" customHeight="1">
      <c r="A74" s="311"/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</row>
    <row r="75" ht="12.75" customHeight="1">
      <c r="A75" s="311"/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</row>
    <row r="76" ht="12.75" customHeight="1">
      <c r="A76" s="311"/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</row>
    <row r="77" ht="12.75" customHeight="1">
      <c r="A77" s="311"/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</row>
    <row r="78" ht="12.75" customHeight="1">
      <c r="A78" s="311"/>
      <c r="B78" s="311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</row>
    <row r="79" ht="12.75" customHeight="1">
      <c r="A79" s="311"/>
      <c r="B79" s="311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</row>
    <row r="80" ht="12.75" customHeight="1">
      <c r="A80" s="311"/>
      <c r="B80" s="311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</row>
    <row r="81" ht="12.75" customHeight="1">
      <c r="A81" s="311"/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</row>
    <row r="82" ht="12.75" customHeight="1">
      <c r="A82" s="311"/>
      <c r="B82" s="311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</row>
    <row r="83" ht="12.75" customHeight="1">
      <c r="A83" s="311"/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  <c r="Q83" s="311"/>
      <c r="R83" s="311"/>
      <c r="S83" s="311"/>
    </row>
    <row r="84" ht="12.75" customHeight="1">
      <c r="A84" s="311"/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</row>
    <row r="85" ht="12.75" customHeight="1">
      <c r="A85" s="311"/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</row>
    <row r="86" ht="12.75" customHeight="1">
      <c r="A86" s="311"/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</row>
    <row r="87" ht="12.75" customHeight="1">
      <c r="A87" s="311"/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</row>
    <row r="88" ht="12.75" customHeight="1">
      <c r="A88" s="311"/>
      <c r="B88" s="311"/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</row>
    <row r="89" ht="12.75" customHeight="1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</row>
    <row r="90" ht="12.75" customHeight="1">
      <c r="A90" s="311"/>
      <c r="B90" s="311"/>
      <c r="C90" s="311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</row>
    <row r="91" ht="12.75" customHeight="1">
      <c r="A91" s="311"/>
      <c r="B91" s="311"/>
      <c r="C91" s="311"/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1"/>
      <c r="Q91" s="311"/>
      <c r="R91" s="311"/>
      <c r="S91" s="311"/>
    </row>
    <row r="92" ht="12.75" customHeight="1">
      <c r="A92" s="311"/>
      <c r="B92" s="311"/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11"/>
      <c r="Q92" s="311"/>
      <c r="R92" s="311"/>
      <c r="S92" s="311"/>
    </row>
    <row r="93" ht="12.75" customHeight="1">
      <c r="A93" s="311"/>
      <c r="B93" s="311"/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</row>
    <row r="94" ht="12.75" customHeight="1">
      <c r="A94" s="311"/>
      <c r="B94" s="311"/>
      <c r="C94" s="311"/>
      <c r="D94" s="311"/>
      <c r="E94" s="311"/>
      <c r="F94" s="311"/>
      <c r="G94" s="311"/>
      <c r="H94" s="311"/>
      <c r="I94" s="311"/>
      <c r="J94" s="311"/>
      <c r="K94" s="311"/>
      <c r="L94" s="311"/>
      <c r="M94" s="311"/>
      <c r="N94" s="311"/>
      <c r="O94" s="311"/>
      <c r="P94" s="311"/>
      <c r="Q94" s="311"/>
      <c r="R94" s="311"/>
      <c r="S94" s="311"/>
    </row>
    <row r="95" ht="12.75" customHeight="1">
      <c r="A95" s="311"/>
      <c r="B95" s="311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</row>
    <row r="96" ht="12.75" customHeight="1">
      <c r="A96" s="311"/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</row>
    <row r="97" ht="12.75" customHeight="1">
      <c r="A97" s="311"/>
      <c r="B97" s="311"/>
      <c r="C97" s="311"/>
      <c r="D97" s="311"/>
      <c r="E97" s="311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</row>
    <row r="98" ht="12.75" customHeight="1">
      <c r="A98" s="311"/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</row>
    <row r="99" ht="12.75" customHeight="1">
      <c r="A99" s="311"/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</row>
    <row r="100" ht="12.75" customHeight="1">
      <c r="A100" s="311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</row>
  </sheetData>
  <mergeCells count="4">
    <mergeCell ref="C2:D2"/>
    <mergeCell ref="E2:L2"/>
    <mergeCell ref="M2:R2"/>
    <mergeCell ref="A1:R1"/>
  </mergeCells>
  <printOptions/>
  <pageMargins bottom="0.25" footer="0.0" header="0.0" left="1.45" right="0.7" top="0.25"/>
  <pageSetup scale="75"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1" width="4.14"/>
    <col customWidth="1" min="2" max="2" width="30.14"/>
    <col customWidth="1" min="3" max="4" width="10.0"/>
    <col customWidth="1" min="5" max="5" width="9.57"/>
    <col customWidth="1" min="6" max="6" width="9.14"/>
    <col customWidth="1" min="7" max="7" width="8.43"/>
    <col customWidth="1" min="8" max="8" width="9.14"/>
    <col customWidth="1" min="9" max="9" width="8.0"/>
    <col customWidth="1" min="10" max="10" width="9.14"/>
    <col customWidth="1" min="11" max="11" width="18.43"/>
  </cols>
  <sheetData>
    <row r="1" ht="12.75" customHeight="1">
      <c r="A1" s="321" t="s">
        <v>961</v>
      </c>
      <c r="K1" s="311"/>
    </row>
    <row r="2" ht="12.7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11"/>
    </row>
    <row r="3" ht="12.75" customHeight="1">
      <c r="A3" s="322" t="s">
        <v>962</v>
      </c>
      <c r="B3" s="322"/>
      <c r="C3" s="311"/>
      <c r="D3" s="128"/>
      <c r="E3" s="311"/>
      <c r="F3" s="128"/>
      <c r="G3" s="311"/>
      <c r="H3" s="323" t="s">
        <v>963</v>
      </c>
      <c r="K3" s="311"/>
    </row>
    <row r="4" ht="12.75" customHeight="1">
      <c r="A4" s="324" t="s">
        <v>3</v>
      </c>
      <c r="B4" s="325" t="s">
        <v>150</v>
      </c>
      <c r="C4" s="268" t="s">
        <v>964</v>
      </c>
      <c r="D4" s="33"/>
      <c r="E4" s="268" t="s">
        <v>965</v>
      </c>
      <c r="F4" s="33"/>
      <c r="G4" s="268" t="s">
        <v>966</v>
      </c>
      <c r="H4" s="33"/>
      <c r="I4" s="268" t="s">
        <v>145</v>
      </c>
      <c r="J4" s="33"/>
      <c r="K4" s="311"/>
    </row>
    <row r="5" ht="19.5" customHeight="1">
      <c r="A5" s="62"/>
      <c r="B5" s="62"/>
      <c r="C5" s="326" t="s">
        <v>967</v>
      </c>
      <c r="D5" s="327" t="s">
        <v>211</v>
      </c>
      <c r="E5" s="326" t="s">
        <v>967</v>
      </c>
      <c r="F5" s="327" t="s">
        <v>211</v>
      </c>
      <c r="G5" s="326" t="s">
        <v>967</v>
      </c>
      <c r="H5" s="327" t="s">
        <v>211</v>
      </c>
      <c r="I5" s="326" t="s">
        <v>967</v>
      </c>
      <c r="J5" s="327" t="s">
        <v>211</v>
      </c>
      <c r="K5" s="311"/>
    </row>
    <row r="6" ht="12.75" customHeight="1">
      <c r="A6" s="328" t="s">
        <v>968</v>
      </c>
      <c r="B6" s="329"/>
      <c r="C6" s="329"/>
      <c r="D6" s="329"/>
      <c r="E6" s="329"/>
      <c r="F6" s="329"/>
      <c r="G6" s="329"/>
      <c r="H6" s="329"/>
      <c r="I6" s="329"/>
      <c r="J6" s="122"/>
      <c r="K6" s="311"/>
    </row>
    <row r="7" ht="12.75" customHeight="1">
      <c r="A7" s="330">
        <v>1.0</v>
      </c>
      <c r="B7" s="331" t="s">
        <v>10</v>
      </c>
      <c r="C7" s="332">
        <v>2220.0</v>
      </c>
      <c r="D7" s="332">
        <v>4.93</v>
      </c>
      <c r="E7" s="332">
        <v>3805.0</v>
      </c>
      <c r="F7" s="332">
        <v>109.67</v>
      </c>
      <c r="G7" s="332">
        <v>2860.0</v>
      </c>
      <c r="H7" s="332">
        <v>245.02</v>
      </c>
      <c r="I7" s="332" t="str">
        <f t="shared" ref="I7:J7" si="1">C7+E7+G7</f>
        <v>8885</v>
      </c>
      <c r="J7" s="332" t="str">
        <f t="shared" si="1"/>
        <v>360</v>
      </c>
      <c r="K7" s="311"/>
    </row>
    <row r="8" ht="12.75" customHeight="1">
      <c r="A8" s="330">
        <v>2.0</v>
      </c>
      <c r="B8" s="331" t="s">
        <v>11</v>
      </c>
      <c r="C8" s="332">
        <v>92213.0</v>
      </c>
      <c r="D8" s="332">
        <v>84.53</v>
      </c>
      <c r="E8" s="332">
        <v>21286.0</v>
      </c>
      <c r="F8" s="332">
        <v>326.88</v>
      </c>
      <c r="G8" s="332">
        <v>2731.0</v>
      </c>
      <c r="H8" s="332">
        <v>143.85</v>
      </c>
      <c r="I8" s="332" t="str">
        <f t="shared" ref="I8:J8" si="2">C8+E8+G8</f>
        <v>116230</v>
      </c>
      <c r="J8" s="332" t="str">
        <f t="shared" si="2"/>
        <v>555</v>
      </c>
      <c r="K8" s="311"/>
    </row>
    <row r="9" ht="12.75" customHeight="1">
      <c r="A9" s="330">
        <v>3.0</v>
      </c>
      <c r="B9" s="331" t="s">
        <v>12</v>
      </c>
      <c r="C9" s="332">
        <v>54047.0</v>
      </c>
      <c r="D9" s="332">
        <v>131.22</v>
      </c>
      <c r="E9" s="332">
        <v>4123.0</v>
      </c>
      <c r="F9" s="332">
        <v>63.77</v>
      </c>
      <c r="G9" s="332">
        <v>358.0</v>
      </c>
      <c r="H9" s="332">
        <v>27.53</v>
      </c>
      <c r="I9" s="332" t="str">
        <f t="shared" ref="I9:J9" si="3">C9+E9+G9</f>
        <v>58528</v>
      </c>
      <c r="J9" s="332" t="str">
        <f t="shared" si="3"/>
        <v>223</v>
      </c>
      <c r="K9" s="311"/>
    </row>
    <row r="10" ht="12.75" customHeight="1">
      <c r="A10" s="330">
        <v>4.0</v>
      </c>
      <c r="B10" s="331" t="s">
        <v>13</v>
      </c>
      <c r="C10" s="332">
        <v>27928.0</v>
      </c>
      <c r="D10" s="332">
        <v>36.78</v>
      </c>
      <c r="E10" s="332">
        <v>7477.0</v>
      </c>
      <c r="F10" s="332">
        <v>186.67</v>
      </c>
      <c r="G10" s="332">
        <v>2164.0</v>
      </c>
      <c r="H10" s="332">
        <v>177.23</v>
      </c>
      <c r="I10" s="332" t="str">
        <f t="shared" ref="I10:J10" si="4">C10+E10+G10</f>
        <v>37569</v>
      </c>
      <c r="J10" s="332" t="str">
        <f t="shared" si="4"/>
        <v>401</v>
      </c>
      <c r="K10" s="311"/>
    </row>
    <row r="11" ht="12.75" customHeight="1">
      <c r="A11" s="330">
        <v>5.0</v>
      </c>
      <c r="B11" s="331" t="s">
        <v>14</v>
      </c>
      <c r="C11" s="332">
        <v>70805.0</v>
      </c>
      <c r="D11" s="332">
        <v>64.54</v>
      </c>
      <c r="E11" s="332">
        <v>15787.0</v>
      </c>
      <c r="F11" s="332">
        <v>262.99</v>
      </c>
      <c r="G11" s="332">
        <v>3361.0</v>
      </c>
      <c r="H11" s="332">
        <v>233.65</v>
      </c>
      <c r="I11" s="332" t="str">
        <f t="shared" ref="I11:J11" si="5">C11+E11+G11</f>
        <v>89953</v>
      </c>
      <c r="J11" s="332" t="str">
        <f t="shared" si="5"/>
        <v>561</v>
      </c>
      <c r="K11" s="311"/>
    </row>
    <row r="12" ht="12.75" customHeight="1">
      <c r="A12" s="330">
        <v>6.0</v>
      </c>
      <c r="B12" s="331" t="s">
        <v>15</v>
      </c>
      <c r="C12" s="332">
        <v>42466.0</v>
      </c>
      <c r="D12" s="332">
        <v>98.42</v>
      </c>
      <c r="E12" s="332">
        <v>2805.0</v>
      </c>
      <c r="F12" s="332">
        <v>44.01</v>
      </c>
      <c r="G12" s="332">
        <v>283.0</v>
      </c>
      <c r="H12" s="332">
        <v>19.46</v>
      </c>
      <c r="I12" s="332" t="str">
        <f t="shared" ref="I12:J12" si="6">C12+E12+G12</f>
        <v>45554</v>
      </c>
      <c r="J12" s="332" t="str">
        <f t="shared" si="6"/>
        <v>162</v>
      </c>
      <c r="K12" s="311"/>
    </row>
    <row r="13" ht="12.75" customHeight="1">
      <c r="A13" s="330">
        <v>7.0</v>
      </c>
      <c r="B13" s="331" t="s">
        <v>16</v>
      </c>
      <c r="C13" s="332">
        <v>3103.0</v>
      </c>
      <c r="D13" s="332">
        <v>3.53</v>
      </c>
      <c r="E13" s="332">
        <v>692.0</v>
      </c>
      <c r="F13" s="332">
        <v>13.96</v>
      </c>
      <c r="G13" s="332">
        <v>101.0</v>
      </c>
      <c r="H13" s="332">
        <v>7.47</v>
      </c>
      <c r="I13" s="332" t="str">
        <f t="shared" ref="I13:J13" si="7">C13+E13+G13</f>
        <v>3896</v>
      </c>
      <c r="J13" s="332" t="str">
        <f t="shared" si="7"/>
        <v>25</v>
      </c>
      <c r="K13" s="311"/>
    </row>
    <row r="14" ht="12.75" customHeight="1">
      <c r="A14" s="330">
        <v>8.0</v>
      </c>
      <c r="B14" s="331" t="s">
        <v>308</v>
      </c>
      <c r="C14" s="332">
        <v>6429.0</v>
      </c>
      <c r="D14" s="332">
        <v>2.97</v>
      </c>
      <c r="E14" s="332">
        <v>648.0</v>
      </c>
      <c r="F14" s="332">
        <v>12.03</v>
      </c>
      <c r="G14" s="332">
        <v>119.0</v>
      </c>
      <c r="H14" s="332">
        <v>9.09</v>
      </c>
      <c r="I14" s="332" t="str">
        <f t="shared" ref="I14:J14" si="8">C14+E14+G14</f>
        <v>7196</v>
      </c>
      <c r="J14" s="332" t="str">
        <f t="shared" si="8"/>
        <v>24</v>
      </c>
      <c r="K14" s="311"/>
    </row>
    <row r="15" ht="12.75" customHeight="1">
      <c r="A15" s="330">
        <v>9.0</v>
      </c>
      <c r="B15" s="331" t="s">
        <v>18</v>
      </c>
      <c r="C15" s="332">
        <v>33999.0</v>
      </c>
      <c r="D15" s="332">
        <v>33.98</v>
      </c>
      <c r="E15" s="332">
        <v>6976.0</v>
      </c>
      <c r="F15" s="332">
        <v>108.57</v>
      </c>
      <c r="G15" s="332">
        <v>2336.0</v>
      </c>
      <c r="H15" s="332">
        <v>164.76</v>
      </c>
      <c r="I15" s="332" t="str">
        <f t="shared" ref="I15:J15" si="9">C15+E15+G15</f>
        <v>43311</v>
      </c>
      <c r="J15" s="332" t="str">
        <f t="shared" si="9"/>
        <v>307</v>
      </c>
      <c r="K15" s="311"/>
    </row>
    <row r="16" ht="12.75" customHeight="1">
      <c r="A16" s="330">
        <v>10.0</v>
      </c>
      <c r="B16" s="331" t="s">
        <v>19</v>
      </c>
      <c r="C16" s="332">
        <v>124226.0</v>
      </c>
      <c r="D16" s="332">
        <v>137.04</v>
      </c>
      <c r="E16" s="332">
        <v>24304.0</v>
      </c>
      <c r="F16" s="332">
        <v>733.0</v>
      </c>
      <c r="G16" s="332">
        <v>17530.0</v>
      </c>
      <c r="H16" s="332">
        <v>1303.2</v>
      </c>
      <c r="I16" s="332" t="str">
        <f t="shared" ref="I16:J16" si="10">C16+E16+G16</f>
        <v>166060</v>
      </c>
      <c r="J16" s="332" t="str">
        <f t="shared" si="10"/>
        <v>2173</v>
      </c>
      <c r="K16" s="311"/>
    </row>
    <row r="17" ht="12.75" customHeight="1">
      <c r="A17" s="330">
        <v>11.0</v>
      </c>
      <c r="B17" s="331" t="s">
        <v>20</v>
      </c>
      <c r="C17" s="332">
        <v>15275.0</v>
      </c>
      <c r="D17" s="332">
        <v>11.19</v>
      </c>
      <c r="E17" s="332">
        <v>2598.0</v>
      </c>
      <c r="F17" s="332">
        <v>38.37</v>
      </c>
      <c r="G17" s="332">
        <v>570.0</v>
      </c>
      <c r="H17" s="332">
        <v>41.65</v>
      </c>
      <c r="I17" s="332" t="str">
        <f t="shared" ref="I17:J17" si="11">C17+E17+G17</f>
        <v>18443</v>
      </c>
      <c r="J17" s="332" t="str">
        <f t="shared" si="11"/>
        <v>91</v>
      </c>
      <c r="K17" s="311"/>
    </row>
    <row r="18" ht="12.75" customHeight="1">
      <c r="A18" s="330">
        <v>12.0</v>
      </c>
      <c r="B18" s="331" t="s">
        <v>21</v>
      </c>
      <c r="C18" s="332">
        <v>32090.0</v>
      </c>
      <c r="D18" s="332">
        <v>25.53</v>
      </c>
      <c r="E18" s="332">
        <v>6449.0</v>
      </c>
      <c r="F18" s="332">
        <v>109.28</v>
      </c>
      <c r="G18" s="332">
        <v>1642.0</v>
      </c>
      <c r="H18" s="332">
        <v>108.5</v>
      </c>
      <c r="I18" s="332" t="str">
        <f t="shared" ref="I18:J18" si="12">C18+E18+G18</f>
        <v>40181</v>
      </c>
      <c r="J18" s="332" t="str">
        <f t="shared" si="12"/>
        <v>243</v>
      </c>
      <c r="K18" s="311"/>
    </row>
    <row r="19" ht="12.75" customHeight="1">
      <c r="A19" s="333"/>
      <c r="B19" s="334" t="s">
        <v>366</v>
      </c>
      <c r="C19" s="335" t="str">
        <f t="shared" ref="C19:J19" si="13">SUM(C7:C18)</f>
        <v>504801</v>
      </c>
      <c r="D19" s="335" t="str">
        <f t="shared" si="13"/>
        <v>635</v>
      </c>
      <c r="E19" s="335" t="str">
        <f t="shared" si="13"/>
        <v>96950</v>
      </c>
      <c r="F19" s="335" t="str">
        <f t="shared" si="13"/>
        <v>2009</v>
      </c>
      <c r="G19" s="335" t="str">
        <f t="shared" si="13"/>
        <v>34055</v>
      </c>
      <c r="H19" s="335" t="str">
        <f t="shared" si="13"/>
        <v>2481</v>
      </c>
      <c r="I19" s="335" t="str">
        <f t="shared" si="13"/>
        <v>635806</v>
      </c>
      <c r="J19" s="335" t="str">
        <f t="shared" si="13"/>
        <v>5125</v>
      </c>
      <c r="K19" s="311"/>
    </row>
    <row r="20" ht="12.75" customHeight="1">
      <c r="A20" s="336" t="s">
        <v>969</v>
      </c>
      <c r="B20" s="32"/>
      <c r="C20" s="32"/>
      <c r="D20" s="32"/>
      <c r="E20" s="32"/>
      <c r="F20" s="32"/>
      <c r="G20" s="32"/>
      <c r="H20" s="32"/>
      <c r="I20" s="32"/>
      <c r="J20" s="33"/>
      <c r="K20" s="311"/>
    </row>
    <row r="21" ht="12.75" customHeight="1">
      <c r="A21" s="330">
        <v>13.0</v>
      </c>
      <c r="B21" s="331" t="s">
        <v>23</v>
      </c>
      <c r="C21" s="332">
        <v>43586.0</v>
      </c>
      <c r="D21" s="332">
        <v>158.7</v>
      </c>
      <c r="E21" s="332">
        <v>350.0</v>
      </c>
      <c r="F21" s="332">
        <v>10.77</v>
      </c>
      <c r="G21" s="332">
        <v>303.0</v>
      </c>
      <c r="H21" s="332">
        <v>25.24</v>
      </c>
      <c r="I21" s="332" t="str">
        <f t="shared" ref="I21:J21" si="14">C21+E21+G21</f>
        <v>44239</v>
      </c>
      <c r="J21" s="332" t="str">
        <f t="shared" si="14"/>
        <v>195</v>
      </c>
      <c r="K21" s="311"/>
    </row>
    <row r="22" ht="12.75" customHeight="1">
      <c r="A22" s="330">
        <v>14.0</v>
      </c>
      <c r="B22" s="331" t="s">
        <v>24</v>
      </c>
      <c r="C22" s="332">
        <v>146897.0</v>
      </c>
      <c r="D22" s="332">
        <v>508.55</v>
      </c>
      <c r="E22" s="332">
        <v>103552.0</v>
      </c>
      <c r="F22" s="332">
        <v>1009.09</v>
      </c>
      <c r="G22" s="332">
        <v>1271.0</v>
      </c>
      <c r="H22" s="332">
        <v>87.31</v>
      </c>
      <c r="I22" s="332" t="str">
        <f t="shared" ref="I22:J22" si="15">C22+E22+G22</f>
        <v>251720</v>
      </c>
      <c r="J22" s="332" t="str">
        <f t="shared" si="15"/>
        <v>1605</v>
      </c>
      <c r="K22" s="311"/>
    </row>
    <row r="23" ht="12.75" customHeight="1">
      <c r="A23" s="330">
        <v>15.0</v>
      </c>
      <c r="B23" s="331" t="s">
        <v>330</v>
      </c>
      <c r="C23" s="332">
        <v>21.0</v>
      </c>
      <c r="D23" s="332">
        <v>0.03</v>
      </c>
      <c r="E23" s="332">
        <v>813.0</v>
      </c>
      <c r="F23" s="332">
        <v>27.74</v>
      </c>
      <c r="G23" s="332">
        <v>342.0</v>
      </c>
      <c r="H23" s="332">
        <v>19.83</v>
      </c>
      <c r="I23" s="332" t="str">
        <f t="shared" ref="I23:J23" si="16">C23+E23+G23</f>
        <v>1176</v>
      </c>
      <c r="J23" s="332" t="str">
        <f t="shared" si="16"/>
        <v>48</v>
      </c>
      <c r="K23" s="311"/>
    </row>
    <row r="24" ht="12.75" customHeight="1">
      <c r="A24" s="330">
        <v>16.0</v>
      </c>
      <c r="B24" s="331" t="s">
        <v>273</v>
      </c>
      <c r="C24" s="332">
        <v>0.0</v>
      </c>
      <c r="D24" s="332">
        <v>0.0</v>
      </c>
      <c r="E24" s="332">
        <v>1.0</v>
      </c>
      <c r="F24" s="332">
        <v>0.02</v>
      </c>
      <c r="G24" s="332">
        <v>0.0</v>
      </c>
      <c r="H24" s="332">
        <v>0.0</v>
      </c>
      <c r="I24" s="332" t="str">
        <f t="shared" ref="I24:J24" si="17">C24+E24+G24</f>
        <v>1</v>
      </c>
      <c r="J24" s="332" t="str">
        <f t="shared" si="17"/>
        <v>0</v>
      </c>
      <c r="K24" s="311"/>
    </row>
    <row r="25" ht="12.75" customHeight="1">
      <c r="A25" s="330">
        <v>17.0</v>
      </c>
      <c r="B25" s="331" t="s">
        <v>970</v>
      </c>
      <c r="C25" s="332">
        <v>20.0</v>
      </c>
      <c r="D25" s="332">
        <v>0.04</v>
      </c>
      <c r="E25" s="332">
        <v>13.0</v>
      </c>
      <c r="F25" s="332">
        <v>0.31</v>
      </c>
      <c r="G25" s="332">
        <v>1.0</v>
      </c>
      <c r="H25" s="332">
        <v>0.1</v>
      </c>
      <c r="I25" s="332" t="str">
        <f t="shared" ref="I25:J25" si="18">C25+E25+G25</f>
        <v>34</v>
      </c>
      <c r="J25" s="332" t="str">
        <f t="shared" si="18"/>
        <v>0</v>
      </c>
      <c r="K25" s="311"/>
    </row>
    <row r="26" ht="12.75" customHeight="1">
      <c r="A26" s="330">
        <v>18.0</v>
      </c>
      <c r="B26" s="331" t="s">
        <v>30</v>
      </c>
      <c r="C26" s="332">
        <v>32742.0</v>
      </c>
      <c r="D26" s="332">
        <v>91.33</v>
      </c>
      <c r="E26" s="332">
        <v>1543.0</v>
      </c>
      <c r="F26" s="332">
        <v>36.4</v>
      </c>
      <c r="G26" s="332">
        <v>955.0</v>
      </c>
      <c r="H26" s="332">
        <v>56.78</v>
      </c>
      <c r="I26" s="332" t="str">
        <f t="shared" ref="I26:J26" si="19">C26+E26+G26</f>
        <v>35240</v>
      </c>
      <c r="J26" s="332" t="str">
        <f t="shared" si="19"/>
        <v>185</v>
      </c>
      <c r="K26" s="311"/>
    </row>
    <row r="27" ht="12.75" customHeight="1">
      <c r="A27" s="330">
        <v>19.0</v>
      </c>
      <c r="B27" s="331" t="s">
        <v>31</v>
      </c>
      <c r="C27" s="332">
        <v>142.0</v>
      </c>
      <c r="D27" s="332">
        <v>0.55</v>
      </c>
      <c r="E27" s="332">
        <v>4157.0</v>
      </c>
      <c r="F27" s="332">
        <v>141.91</v>
      </c>
      <c r="G27" s="332">
        <v>1829.0</v>
      </c>
      <c r="H27" s="332">
        <v>110.89</v>
      </c>
      <c r="I27" s="332" t="str">
        <f t="shared" ref="I27:J27" si="20">C27+E27+G27</f>
        <v>6128</v>
      </c>
      <c r="J27" s="332" t="str">
        <f t="shared" si="20"/>
        <v>253</v>
      </c>
      <c r="K27" s="311"/>
    </row>
    <row r="28" ht="12.75" customHeight="1">
      <c r="A28" s="330">
        <v>20.0</v>
      </c>
      <c r="B28" s="331" t="s">
        <v>971</v>
      </c>
      <c r="C28" s="332">
        <v>4867.0</v>
      </c>
      <c r="D28" s="332">
        <v>11.8</v>
      </c>
      <c r="E28" s="332">
        <v>1888.0</v>
      </c>
      <c r="F28" s="332">
        <v>18.97</v>
      </c>
      <c r="G28" s="332">
        <v>1201.0</v>
      </c>
      <c r="H28" s="332">
        <v>39.35</v>
      </c>
      <c r="I28" s="332" t="str">
        <f t="shared" ref="I28:J28" si="21">C28+E28+G28</f>
        <v>7956</v>
      </c>
      <c r="J28" s="332" t="str">
        <f t="shared" si="21"/>
        <v>70</v>
      </c>
      <c r="K28" s="311"/>
    </row>
    <row r="29" ht="12.75" customHeight="1">
      <c r="A29" s="330">
        <v>21.0</v>
      </c>
      <c r="B29" s="331" t="s">
        <v>972</v>
      </c>
      <c r="C29" s="332">
        <v>55104.0</v>
      </c>
      <c r="D29" s="332">
        <v>185.61</v>
      </c>
      <c r="E29" s="332">
        <v>28988.0</v>
      </c>
      <c r="F29" s="332">
        <v>329.45</v>
      </c>
      <c r="G29" s="332">
        <v>549.0</v>
      </c>
      <c r="H29" s="332">
        <v>32.31</v>
      </c>
      <c r="I29" s="332" t="str">
        <f t="shared" ref="I29:J29" si="22">C29+E29+G29</f>
        <v>84641</v>
      </c>
      <c r="J29" s="332" t="str">
        <f t="shared" si="22"/>
        <v>547</v>
      </c>
      <c r="K29" s="311"/>
    </row>
    <row r="30" ht="12.75" customHeight="1">
      <c r="A30" s="330">
        <v>22.0</v>
      </c>
      <c r="B30" s="331" t="s">
        <v>973</v>
      </c>
      <c r="C30" s="332">
        <v>420686.0</v>
      </c>
      <c r="D30" s="332">
        <v>973.5</v>
      </c>
      <c r="E30" s="332">
        <v>57969.0</v>
      </c>
      <c r="F30" s="332">
        <v>566.21</v>
      </c>
      <c r="G30" s="332">
        <v>4787.0</v>
      </c>
      <c r="H30" s="332">
        <v>218.85</v>
      </c>
      <c r="I30" s="332" t="str">
        <f t="shared" ref="I30:J30" si="23">C30+E30+G30</f>
        <v>483442</v>
      </c>
      <c r="J30" s="332" t="str">
        <f t="shared" si="23"/>
        <v>1759</v>
      </c>
      <c r="K30" s="311"/>
    </row>
    <row r="31" ht="12.75" customHeight="1">
      <c r="A31" s="330">
        <v>23.0</v>
      </c>
      <c r="B31" s="331" t="s">
        <v>974</v>
      </c>
      <c r="C31" s="332">
        <v>33.0</v>
      </c>
      <c r="D31" s="332">
        <v>0.05</v>
      </c>
      <c r="E31" s="332">
        <v>86.0</v>
      </c>
      <c r="F31" s="332">
        <v>1.98</v>
      </c>
      <c r="G31" s="332">
        <v>16.0</v>
      </c>
      <c r="H31" s="332">
        <v>1.19</v>
      </c>
      <c r="I31" s="332" t="str">
        <f t="shared" ref="I31:J31" si="24">C31+E31+G31</f>
        <v>135</v>
      </c>
      <c r="J31" s="332" t="str">
        <f t="shared" si="24"/>
        <v>3</v>
      </c>
      <c r="K31" s="311"/>
    </row>
    <row r="32" ht="12.75" customHeight="1">
      <c r="A32" s="330">
        <v>24.0</v>
      </c>
      <c r="B32" s="331" t="s">
        <v>975</v>
      </c>
      <c r="C32" s="332">
        <v>42.0</v>
      </c>
      <c r="D32" s="332">
        <v>0.05</v>
      </c>
      <c r="E32" s="332">
        <v>47.0</v>
      </c>
      <c r="F32" s="332">
        <v>0.64</v>
      </c>
      <c r="G32" s="332">
        <v>31.0</v>
      </c>
      <c r="H32" s="332">
        <v>0.62</v>
      </c>
      <c r="I32" s="332" t="str">
        <f t="shared" ref="I32:J32" si="25">C32+E32+G32</f>
        <v>120</v>
      </c>
      <c r="J32" s="332" t="str">
        <f t="shared" si="25"/>
        <v>1</v>
      </c>
      <c r="K32" s="311"/>
    </row>
    <row r="33" ht="12.75" customHeight="1">
      <c r="A33" s="330">
        <v>25.0</v>
      </c>
      <c r="B33" s="331" t="s">
        <v>38</v>
      </c>
      <c r="C33" s="332">
        <v>38240.0</v>
      </c>
      <c r="D33" s="332">
        <v>131.64</v>
      </c>
      <c r="E33" s="332">
        <v>3039.0</v>
      </c>
      <c r="F33" s="332">
        <v>10.59</v>
      </c>
      <c r="G33" s="332">
        <v>47.0</v>
      </c>
      <c r="H33" s="332">
        <v>0.93</v>
      </c>
      <c r="I33" s="332" t="str">
        <f t="shared" ref="I33:J33" si="26">C33+E33+G33</f>
        <v>41326</v>
      </c>
      <c r="J33" s="332" t="str">
        <f t="shared" si="26"/>
        <v>143</v>
      </c>
      <c r="K33" s="311"/>
    </row>
    <row r="34" ht="12.75" customHeight="1">
      <c r="A34" s="330">
        <v>26.0</v>
      </c>
      <c r="B34" s="331" t="s">
        <v>327</v>
      </c>
      <c r="C34" s="332">
        <v>7607.0</v>
      </c>
      <c r="D34" s="332">
        <v>12.58</v>
      </c>
      <c r="E34" s="332">
        <v>104.0</v>
      </c>
      <c r="F34" s="332">
        <v>3.28</v>
      </c>
      <c r="G34" s="332">
        <v>39.0</v>
      </c>
      <c r="H34" s="332">
        <v>2.6</v>
      </c>
      <c r="I34" s="332" t="str">
        <f t="shared" ref="I34:J34" si="27">C34+E34+G34</f>
        <v>7750</v>
      </c>
      <c r="J34" s="332" t="str">
        <f t="shared" si="27"/>
        <v>18</v>
      </c>
      <c r="K34" s="311"/>
    </row>
    <row r="35" ht="12.75" customHeight="1">
      <c r="A35" s="337">
        <v>27.0</v>
      </c>
      <c r="B35" s="338" t="s">
        <v>43</v>
      </c>
      <c r="C35" s="339">
        <v>46655.0</v>
      </c>
      <c r="D35" s="339">
        <v>156.64</v>
      </c>
      <c r="E35" s="339">
        <v>11.0</v>
      </c>
      <c r="F35" s="339">
        <v>0.06</v>
      </c>
      <c r="G35" s="339">
        <v>0.0</v>
      </c>
      <c r="H35" s="339">
        <v>0.0</v>
      </c>
      <c r="I35" s="332" t="str">
        <f t="shared" ref="I35:J35" si="28">C35+E35+G35</f>
        <v>46666</v>
      </c>
      <c r="J35" s="332" t="str">
        <f t="shared" si="28"/>
        <v>157</v>
      </c>
      <c r="K35" s="311"/>
    </row>
    <row r="36" ht="12.75" customHeight="1">
      <c r="A36" s="340"/>
      <c r="B36" s="341" t="s">
        <v>380</v>
      </c>
      <c r="C36" s="342" t="str">
        <f t="shared" ref="C36:J36" si="29">SUM(C21:C35)</f>
        <v>796642</v>
      </c>
      <c r="D36" s="342" t="str">
        <f t="shared" si="29"/>
        <v>2231</v>
      </c>
      <c r="E36" s="342" t="str">
        <f t="shared" si="29"/>
        <v>202561</v>
      </c>
      <c r="F36" s="342" t="str">
        <f t="shared" si="29"/>
        <v>2157</v>
      </c>
      <c r="G36" s="342" t="str">
        <f t="shared" si="29"/>
        <v>11371</v>
      </c>
      <c r="H36" s="342" t="str">
        <f t="shared" si="29"/>
        <v>596</v>
      </c>
      <c r="I36" s="342" t="str">
        <f t="shared" si="29"/>
        <v>1010574</v>
      </c>
      <c r="J36" s="342" t="str">
        <f t="shared" si="29"/>
        <v>4984</v>
      </c>
      <c r="K36" s="311"/>
    </row>
    <row r="37" ht="12.75" customHeight="1">
      <c r="A37" s="343" t="s">
        <v>976</v>
      </c>
      <c r="B37" s="32"/>
      <c r="C37" s="32"/>
      <c r="D37" s="32"/>
      <c r="E37" s="32"/>
      <c r="F37" s="32"/>
      <c r="G37" s="32"/>
      <c r="H37" s="32"/>
      <c r="I37" s="32"/>
      <c r="J37" s="33"/>
      <c r="K37" s="311"/>
    </row>
    <row r="38" ht="12.75" customHeight="1">
      <c r="A38" s="327">
        <v>28.0</v>
      </c>
      <c r="B38" s="344" t="s">
        <v>977</v>
      </c>
      <c r="C38" s="340">
        <v>73015.0</v>
      </c>
      <c r="D38" s="340">
        <v>106.39</v>
      </c>
      <c r="E38" s="340">
        <v>28043.0</v>
      </c>
      <c r="F38" s="340">
        <v>403.41</v>
      </c>
      <c r="G38" s="340">
        <v>1790.0</v>
      </c>
      <c r="H38" s="340">
        <v>118.71</v>
      </c>
      <c r="I38" s="345" t="str">
        <f t="shared" ref="I38:J38" si="30">C38+E38+G38</f>
        <v>102848</v>
      </c>
      <c r="J38" s="345" t="str">
        <f t="shared" si="30"/>
        <v>629</v>
      </c>
      <c r="K38" s="311"/>
    </row>
    <row r="39" ht="12.75" customHeight="1">
      <c r="A39" s="346">
        <v>29.0</v>
      </c>
      <c r="B39" s="344" t="s">
        <v>382</v>
      </c>
      <c r="C39" s="340">
        <v>5819.0</v>
      </c>
      <c r="D39" s="340">
        <v>19.61</v>
      </c>
      <c r="E39" s="340">
        <v>1894.0</v>
      </c>
      <c r="F39" s="340">
        <v>31.59</v>
      </c>
      <c r="G39" s="340">
        <v>122.0</v>
      </c>
      <c r="H39" s="340">
        <v>8.71</v>
      </c>
      <c r="I39" s="340" t="str">
        <f t="shared" ref="I39:J39" si="31">C39+E39+G39</f>
        <v>7835</v>
      </c>
      <c r="J39" s="340" t="str">
        <f t="shared" si="31"/>
        <v>60</v>
      </c>
      <c r="K39" s="311"/>
    </row>
    <row r="40" ht="12.75" customHeight="1">
      <c r="A40" s="346"/>
      <c r="B40" s="341" t="s">
        <v>383</v>
      </c>
      <c r="C40" s="342" t="str">
        <f t="shared" ref="C40:J40" si="32">C39+C38</f>
        <v>78834</v>
      </c>
      <c r="D40" s="342" t="str">
        <f t="shared" si="32"/>
        <v>126</v>
      </c>
      <c r="E40" s="342" t="str">
        <f t="shared" si="32"/>
        <v>29937</v>
      </c>
      <c r="F40" s="342" t="str">
        <f t="shared" si="32"/>
        <v>435</v>
      </c>
      <c r="G40" s="342" t="str">
        <f t="shared" si="32"/>
        <v>1912</v>
      </c>
      <c r="H40" s="342" t="str">
        <f t="shared" si="32"/>
        <v>127</v>
      </c>
      <c r="I40" s="342" t="str">
        <f t="shared" si="32"/>
        <v>110683</v>
      </c>
      <c r="J40" s="342" t="str">
        <f t="shared" si="32"/>
        <v>688</v>
      </c>
      <c r="K40" s="311"/>
    </row>
    <row r="41" ht="12.75" customHeight="1">
      <c r="A41" s="346">
        <v>30.0</v>
      </c>
      <c r="B41" s="127" t="s">
        <v>56</v>
      </c>
      <c r="C41" s="127">
        <v>43095.0</v>
      </c>
      <c r="D41" s="127">
        <v>131.32</v>
      </c>
      <c r="E41" s="127">
        <v>80.0</v>
      </c>
      <c r="F41" s="127">
        <v>1.25</v>
      </c>
      <c r="G41" s="127">
        <v>68.0</v>
      </c>
      <c r="H41" s="127">
        <v>4.91</v>
      </c>
      <c r="I41" s="127" t="str">
        <f t="shared" ref="I41:J41" si="33">C41+E41+G41</f>
        <v>43243</v>
      </c>
      <c r="J41" s="127" t="str">
        <f t="shared" si="33"/>
        <v>137</v>
      </c>
      <c r="K41" s="311"/>
    </row>
    <row r="42" ht="12.75" customHeight="1">
      <c r="A42" s="346">
        <v>31.0</v>
      </c>
      <c r="B42" s="344" t="s">
        <v>58</v>
      </c>
      <c r="C42" s="340">
        <v>33665.0</v>
      </c>
      <c r="D42" s="340">
        <v>110.46</v>
      </c>
      <c r="E42" s="340">
        <v>6123.0</v>
      </c>
      <c r="F42" s="340">
        <v>39.85</v>
      </c>
      <c r="G42" s="340">
        <v>71.0</v>
      </c>
      <c r="H42" s="340">
        <v>5.01</v>
      </c>
      <c r="I42" s="127" t="str">
        <f t="shared" ref="I42:J42" si="34">C42+E42+G42</f>
        <v>39859</v>
      </c>
      <c r="J42" s="127" t="str">
        <f t="shared" si="34"/>
        <v>155</v>
      </c>
      <c r="K42" s="311"/>
    </row>
    <row r="43" ht="12.75" customHeight="1">
      <c r="A43" s="346">
        <v>32.0</v>
      </c>
      <c r="B43" s="127" t="s">
        <v>54</v>
      </c>
      <c r="C43" s="127">
        <v>42679.0</v>
      </c>
      <c r="D43" s="127">
        <v>132.7</v>
      </c>
      <c r="E43" s="127">
        <v>0.0</v>
      </c>
      <c r="F43" s="127">
        <v>0.0</v>
      </c>
      <c r="G43" s="127">
        <v>0.0</v>
      </c>
      <c r="H43" s="127">
        <v>0.0</v>
      </c>
      <c r="I43" s="127" t="str">
        <f t="shared" ref="I43:J43" si="35">C43+E43+G43</f>
        <v>42679</v>
      </c>
      <c r="J43" s="127" t="str">
        <f t="shared" si="35"/>
        <v>133</v>
      </c>
      <c r="K43" s="311"/>
    </row>
    <row r="44" ht="12.75" customHeight="1">
      <c r="A44" s="346">
        <v>33.0</v>
      </c>
      <c r="B44" s="127" t="s">
        <v>57</v>
      </c>
      <c r="C44" s="127">
        <v>20156.0</v>
      </c>
      <c r="D44" s="127">
        <v>72.19</v>
      </c>
      <c r="E44" s="127">
        <v>4259.0</v>
      </c>
      <c r="F44" s="127">
        <v>32.83</v>
      </c>
      <c r="G44" s="127">
        <v>0.0</v>
      </c>
      <c r="H44" s="127">
        <v>0.0</v>
      </c>
      <c r="I44" s="127" t="str">
        <f t="shared" ref="I44:J44" si="36">C44+E44+G44</f>
        <v>24415</v>
      </c>
      <c r="J44" s="127" t="str">
        <f t="shared" si="36"/>
        <v>105</v>
      </c>
      <c r="K44" s="311"/>
    </row>
    <row r="45" ht="12.75" customHeight="1">
      <c r="A45" s="346">
        <v>34.0</v>
      </c>
      <c r="B45" s="271" t="s">
        <v>978</v>
      </c>
      <c r="C45" s="271">
        <v>47.0</v>
      </c>
      <c r="D45" s="127">
        <v>0.21</v>
      </c>
      <c r="E45" s="271">
        <v>204.0</v>
      </c>
      <c r="F45" s="127">
        <v>2.13</v>
      </c>
      <c r="G45" s="271">
        <v>0.0</v>
      </c>
      <c r="H45" s="127">
        <v>0.0</v>
      </c>
      <c r="I45" s="127" t="str">
        <f t="shared" ref="I45:J45" si="37">C45+E45+G45</f>
        <v>251</v>
      </c>
      <c r="J45" s="127" t="str">
        <f t="shared" si="37"/>
        <v>2</v>
      </c>
      <c r="K45" s="311"/>
    </row>
    <row r="46" ht="12.75" customHeight="1">
      <c r="A46" s="346">
        <v>35.0</v>
      </c>
      <c r="B46" s="271" t="s">
        <v>52</v>
      </c>
      <c r="C46" s="271">
        <v>23990.0</v>
      </c>
      <c r="D46" s="127">
        <v>75.53</v>
      </c>
      <c r="E46" s="271">
        <v>0.0</v>
      </c>
      <c r="F46" s="127">
        <v>0.0</v>
      </c>
      <c r="G46" s="271">
        <v>0.0</v>
      </c>
      <c r="H46" s="127">
        <v>0.0</v>
      </c>
      <c r="I46" s="127" t="str">
        <f t="shared" ref="I46:J46" si="38">C46+E46+G46</f>
        <v>23990</v>
      </c>
      <c r="J46" s="127" t="str">
        <f t="shared" si="38"/>
        <v>76</v>
      </c>
      <c r="K46" s="311"/>
    </row>
    <row r="47" ht="12.75" customHeight="1">
      <c r="A47" s="346">
        <v>36.0</v>
      </c>
      <c r="B47" s="271" t="s">
        <v>979</v>
      </c>
      <c r="C47" s="271">
        <v>504.0</v>
      </c>
      <c r="D47" s="127">
        <v>1.34</v>
      </c>
      <c r="E47" s="271">
        <v>8848.0</v>
      </c>
      <c r="F47" s="127">
        <v>234.05</v>
      </c>
      <c r="G47" s="271">
        <v>2928.0</v>
      </c>
      <c r="H47" s="127">
        <v>198.13</v>
      </c>
      <c r="I47" s="127" t="str">
        <f t="shared" ref="I47:J47" si="39">C47+E47+G47</f>
        <v>12280</v>
      </c>
      <c r="J47" s="127" t="str">
        <f t="shared" si="39"/>
        <v>434</v>
      </c>
      <c r="K47" s="311"/>
    </row>
    <row r="48" ht="12.75" customHeight="1">
      <c r="A48" s="346">
        <v>37.0</v>
      </c>
      <c r="B48" s="271" t="s">
        <v>980</v>
      </c>
      <c r="C48" s="271">
        <v>65341.0</v>
      </c>
      <c r="D48" s="127">
        <v>222.46</v>
      </c>
      <c r="E48" s="271">
        <v>4421.0</v>
      </c>
      <c r="F48" s="127">
        <v>26.69</v>
      </c>
      <c r="G48" s="271">
        <v>1.0</v>
      </c>
      <c r="H48" s="127">
        <v>0.1</v>
      </c>
      <c r="I48" s="127" t="str">
        <f t="shared" ref="I48:J48" si="40">C48+E48+G48</f>
        <v>69763</v>
      </c>
      <c r="J48" s="127" t="str">
        <f t="shared" si="40"/>
        <v>249</v>
      </c>
      <c r="K48" s="311"/>
    </row>
    <row r="49" ht="12.75" customHeight="1">
      <c r="A49" s="274"/>
      <c r="B49" s="274" t="s">
        <v>981</v>
      </c>
      <c r="C49" s="347" t="str">
        <f t="shared" ref="C49:H49" si="41">SUM(C41:C48)</f>
        <v>229477</v>
      </c>
      <c r="D49" s="347" t="str">
        <f t="shared" si="41"/>
        <v>746</v>
      </c>
      <c r="E49" s="347" t="str">
        <f t="shared" si="41"/>
        <v>23935</v>
      </c>
      <c r="F49" s="347" t="str">
        <f t="shared" si="41"/>
        <v>337</v>
      </c>
      <c r="G49" s="347" t="str">
        <f t="shared" si="41"/>
        <v>3068</v>
      </c>
      <c r="H49" s="347" t="str">
        <f t="shared" si="41"/>
        <v>208</v>
      </c>
      <c r="I49" s="347" t="str">
        <f t="shared" ref="I49:J49" si="42">C49+E49+G49</f>
        <v>256480</v>
      </c>
      <c r="J49" s="347" t="str">
        <f t="shared" si="42"/>
        <v>1291</v>
      </c>
      <c r="K49" s="320"/>
    </row>
    <row r="50" ht="12.75" customHeight="1">
      <c r="A50" s="274"/>
      <c r="B50" s="274" t="s">
        <v>384</v>
      </c>
      <c r="C50" s="347" t="str">
        <f t="shared" ref="C50:H50" si="43">C49+C40+C36+C19</f>
        <v>1609754</v>
      </c>
      <c r="D50" s="347" t="str">
        <f t="shared" si="43"/>
        <v>3738</v>
      </c>
      <c r="E50" s="347" t="str">
        <f t="shared" si="43"/>
        <v>353383</v>
      </c>
      <c r="F50" s="347" t="str">
        <f t="shared" si="43"/>
        <v>4938</v>
      </c>
      <c r="G50" s="347" t="str">
        <f t="shared" si="43"/>
        <v>50406</v>
      </c>
      <c r="H50" s="347" t="str">
        <f t="shared" si="43"/>
        <v>3413</v>
      </c>
      <c r="I50" s="347" t="str">
        <f t="shared" ref="I50:J50" si="44">C50+E50+G50</f>
        <v>2013543</v>
      </c>
      <c r="J50" s="347" t="str">
        <f t="shared" si="44"/>
        <v>12089</v>
      </c>
      <c r="K50" s="320"/>
    </row>
    <row r="51" ht="12.75" customHeight="1">
      <c r="A51" s="311"/>
      <c r="B51" s="311"/>
      <c r="C51" s="311"/>
      <c r="D51" s="128"/>
      <c r="E51" s="311" t="s">
        <v>231</v>
      </c>
      <c r="F51" s="128"/>
      <c r="G51" s="311"/>
      <c r="H51" s="128"/>
      <c r="I51" s="311"/>
      <c r="J51" s="128"/>
      <c r="K51" s="311"/>
    </row>
    <row r="52" ht="12.75" customHeight="1">
      <c r="A52" s="311"/>
      <c r="B52" s="311"/>
      <c r="C52" s="311"/>
      <c r="D52" s="128"/>
      <c r="E52" s="311"/>
      <c r="F52" s="128"/>
      <c r="G52" s="311"/>
      <c r="H52" s="128"/>
      <c r="I52" s="311"/>
      <c r="J52" s="128"/>
      <c r="K52" s="311"/>
    </row>
    <row r="53" ht="12.75" customHeight="1">
      <c r="A53" s="311"/>
      <c r="B53" s="311"/>
      <c r="C53" s="311"/>
      <c r="D53" s="128"/>
      <c r="E53" s="311"/>
      <c r="F53" s="128"/>
      <c r="G53" s="311"/>
      <c r="H53" s="128"/>
      <c r="I53" s="311"/>
      <c r="J53" s="128"/>
      <c r="K53" s="311"/>
    </row>
    <row r="54" ht="12.75" customHeight="1">
      <c r="A54" s="311"/>
      <c r="B54" s="311"/>
      <c r="C54" s="311"/>
      <c r="D54" s="128"/>
      <c r="E54" s="311"/>
      <c r="F54" s="128"/>
      <c r="G54" s="311"/>
      <c r="H54" s="128"/>
      <c r="I54" s="311"/>
      <c r="J54" s="128"/>
      <c r="K54" s="311"/>
    </row>
    <row r="55" ht="12.75" customHeight="1">
      <c r="A55" s="311"/>
      <c r="B55" s="311"/>
      <c r="C55" s="311"/>
      <c r="D55" s="128"/>
      <c r="E55" s="311"/>
      <c r="F55" s="128"/>
      <c r="G55" s="311"/>
      <c r="H55" s="128"/>
      <c r="I55" s="311"/>
      <c r="J55" s="128"/>
      <c r="K55" s="311"/>
    </row>
    <row r="56" ht="12.75" customHeight="1">
      <c r="A56" s="311"/>
      <c r="B56" s="311"/>
      <c r="C56" s="311"/>
      <c r="D56" s="128"/>
      <c r="E56" s="311"/>
      <c r="F56" s="128"/>
      <c r="G56" s="311"/>
      <c r="H56" s="128"/>
      <c r="I56" s="311"/>
      <c r="J56" s="128"/>
      <c r="K56" s="311"/>
    </row>
    <row r="57" ht="12.75" customHeight="1">
      <c r="A57" s="311"/>
      <c r="B57" s="311"/>
      <c r="C57" s="311"/>
      <c r="D57" s="128"/>
      <c r="E57" s="311"/>
      <c r="F57" s="128"/>
      <c r="G57" s="311"/>
      <c r="H57" s="128"/>
      <c r="I57" s="311"/>
      <c r="J57" s="128"/>
      <c r="K57" s="311"/>
    </row>
    <row r="58" ht="12.75" customHeight="1">
      <c r="A58" s="311"/>
      <c r="B58" s="311"/>
      <c r="C58" s="311"/>
      <c r="D58" s="128"/>
      <c r="E58" s="311"/>
      <c r="F58" s="128"/>
      <c r="G58" s="311"/>
      <c r="H58" s="128"/>
      <c r="I58" s="311"/>
      <c r="J58" s="128"/>
      <c r="K58" s="311"/>
    </row>
    <row r="59" ht="12.75" customHeight="1">
      <c r="A59" s="311"/>
      <c r="B59" s="311"/>
      <c r="C59" s="311"/>
      <c r="D59" s="128"/>
      <c r="E59" s="311"/>
      <c r="F59" s="128"/>
      <c r="G59" s="311"/>
      <c r="H59" s="128"/>
      <c r="I59" s="311"/>
      <c r="J59" s="128"/>
      <c r="K59" s="311"/>
    </row>
    <row r="60" ht="12.75" customHeight="1">
      <c r="A60" s="311"/>
      <c r="B60" s="311"/>
      <c r="C60" s="311"/>
      <c r="D60" s="128"/>
      <c r="E60" s="311"/>
      <c r="F60" s="128"/>
      <c r="G60" s="311"/>
      <c r="H60" s="128"/>
      <c r="I60" s="311"/>
      <c r="J60" s="128"/>
      <c r="K60" s="311"/>
    </row>
    <row r="61" ht="12.75" customHeight="1">
      <c r="A61" s="311"/>
      <c r="B61" s="311"/>
      <c r="C61" s="311"/>
      <c r="D61" s="128"/>
      <c r="E61" s="311"/>
      <c r="F61" s="128"/>
      <c r="G61" s="311"/>
      <c r="H61" s="128"/>
      <c r="I61" s="311"/>
      <c r="J61" s="128"/>
      <c r="K61" s="311"/>
    </row>
    <row r="62" ht="12.75" customHeight="1">
      <c r="A62" s="311"/>
      <c r="B62" s="311"/>
      <c r="C62" s="311"/>
      <c r="D62" s="128"/>
      <c r="E62" s="311"/>
      <c r="F62" s="128"/>
      <c r="G62" s="311"/>
      <c r="H62" s="128"/>
      <c r="I62" s="311"/>
      <c r="J62" s="128"/>
      <c r="K62" s="311"/>
    </row>
    <row r="63" ht="12.75" customHeight="1">
      <c r="A63" s="311"/>
      <c r="B63" s="311"/>
      <c r="C63" s="311"/>
      <c r="D63" s="128"/>
      <c r="E63" s="311"/>
      <c r="F63" s="128"/>
      <c r="G63" s="311"/>
      <c r="H63" s="128"/>
      <c r="I63" s="311"/>
      <c r="J63" s="128"/>
      <c r="K63" s="311"/>
    </row>
    <row r="64" ht="12.75" customHeight="1">
      <c r="A64" s="311"/>
      <c r="B64" s="311"/>
      <c r="C64" s="311"/>
      <c r="D64" s="128"/>
      <c r="E64" s="311"/>
      <c r="F64" s="128"/>
      <c r="G64" s="311"/>
      <c r="H64" s="128"/>
      <c r="I64" s="311"/>
      <c r="J64" s="128"/>
      <c r="K64" s="311"/>
    </row>
    <row r="65" ht="12.75" customHeight="1">
      <c r="A65" s="311"/>
      <c r="B65" s="311"/>
      <c r="C65" s="311"/>
      <c r="D65" s="128"/>
      <c r="E65" s="311"/>
      <c r="F65" s="128"/>
      <c r="G65" s="311"/>
      <c r="H65" s="128"/>
      <c r="I65" s="311"/>
      <c r="J65" s="128"/>
      <c r="K65" s="311"/>
    </row>
    <row r="66" ht="12.75" customHeight="1">
      <c r="A66" s="311"/>
      <c r="B66" s="311"/>
      <c r="C66" s="311"/>
      <c r="D66" s="128"/>
      <c r="E66" s="311"/>
      <c r="F66" s="128"/>
      <c r="G66" s="311"/>
      <c r="H66" s="128"/>
      <c r="I66" s="311"/>
      <c r="J66" s="128"/>
      <c r="K66" s="311"/>
    </row>
    <row r="67" ht="12.75" customHeight="1">
      <c r="A67" s="311"/>
      <c r="B67" s="311"/>
      <c r="C67" s="311"/>
      <c r="D67" s="128"/>
      <c r="E67" s="311"/>
      <c r="F67" s="128"/>
      <c r="G67" s="311"/>
      <c r="H67" s="128"/>
      <c r="I67" s="311"/>
      <c r="J67" s="128"/>
      <c r="K67" s="311"/>
    </row>
    <row r="68" ht="12.75" customHeight="1">
      <c r="A68" s="311"/>
      <c r="B68" s="311"/>
      <c r="C68" s="311"/>
      <c r="D68" s="128"/>
      <c r="E68" s="311"/>
      <c r="F68" s="128"/>
      <c r="G68" s="311"/>
      <c r="H68" s="128"/>
      <c r="I68" s="311"/>
      <c r="J68" s="128"/>
      <c r="K68" s="311"/>
    </row>
    <row r="69" ht="12.75" customHeight="1">
      <c r="A69" s="311"/>
      <c r="B69" s="311"/>
      <c r="C69" s="311"/>
      <c r="D69" s="128"/>
      <c r="E69" s="311"/>
      <c r="F69" s="128"/>
      <c r="G69" s="311"/>
      <c r="H69" s="128"/>
      <c r="I69" s="311"/>
      <c r="J69" s="128"/>
      <c r="K69" s="311"/>
    </row>
    <row r="70" ht="12.75" customHeight="1">
      <c r="A70" s="311"/>
      <c r="B70" s="311"/>
      <c r="C70" s="311"/>
      <c r="D70" s="128"/>
      <c r="E70" s="311"/>
      <c r="F70" s="128"/>
      <c r="G70" s="311"/>
      <c r="H70" s="128"/>
      <c r="I70" s="311"/>
      <c r="J70" s="128"/>
      <c r="K70" s="311"/>
    </row>
    <row r="71" ht="12.75" customHeight="1">
      <c r="A71" s="311"/>
      <c r="B71" s="311"/>
      <c r="C71" s="311"/>
      <c r="D71" s="128"/>
      <c r="E71" s="311"/>
      <c r="F71" s="128"/>
      <c r="G71" s="311"/>
      <c r="H71" s="128"/>
      <c r="I71" s="311"/>
      <c r="J71" s="128"/>
      <c r="K71" s="311"/>
    </row>
    <row r="72" ht="12.75" customHeight="1">
      <c r="A72" s="311"/>
      <c r="B72" s="311"/>
      <c r="C72" s="311"/>
      <c r="D72" s="128"/>
      <c r="E72" s="311"/>
      <c r="F72" s="128"/>
      <c r="G72" s="311"/>
      <c r="H72" s="128"/>
      <c r="I72" s="311"/>
      <c r="J72" s="128"/>
      <c r="K72" s="311"/>
    </row>
    <row r="73" ht="12.75" customHeight="1">
      <c r="A73" s="311"/>
      <c r="B73" s="311"/>
      <c r="C73" s="311"/>
      <c r="D73" s="128"/>
      <c r="E73" s="311"/>
      <c r="F73" s="128"/>
      <c r="G73" s="311"/>
      <c r="H73" s="128"/>
      <c r="I73" s="311"/>
      <c r="J73" s="128"/>
      <c r="K73" s="311"/>
    </row>
    <row r="74" ht="12.75" customHeight="1">
      <c r="A74" s="311"/>
      <c r="B74" s="311"/>
      <c r="C74" s="311"/>
      <c r="D74" s="128"/>
      <c r="E74" s="311"/>
      <c r="F74" s="128"/>
      <c r="G74" s="311"/>
      <c r="H74" s="128"/>
      <c r="I74" s="311"/>
      <c r="J74" s="128"/>
      <c r="K74" s="311"/>
    </row>
    <row r="75" ht="12.75" customHeight="1">
      <c r="A75" s="311"/>
      <c r="B75" s="311"/>
      <c r="C75" s="311"/>
      <c r="D75" s="128"/>
      <c r="E75" s="311"/>
      <c r="F75" s="128"/>
      <c r="G75" s="311"/>
      <c r="H75" s="128"/>
      <c r="I75" s="311"/>
      <c r="J75" s="128"/>
      <c r="K75" s="311"/>
    </row>
    <row r="76" ht="12.75" customHeight="1">
      <c r="A76" s="311"/>
      <c r="B76" s="311"/>
      <c r="C76" s="311"/>
      <c r="D76" s="128"/>
      <c r="E76" s="311"/>
      <c r="F76" s="128"/>
      <c r="G76" s="311"/>
      <c r="H76" s="128"/>
      <c r="I76" s="311"/>
      <c r="J76" s="128"/>
      <c r="K76" s="311"/>
    </row>
    <row r="77" ht="12.75" customHeight="1">
      <c r="A77" s="311"/>
      <c r="B77" s="311"/>
      <c r="C77" s="311"/>
      <c r="D77" s="128"/>
      <c r="E77" s="311"/>
      <c r="F77" s="128"/>
      <c r="G77" s="311"/>
      <c r="H77" s="128"/>
      <c r="I77" s="311"/>
      <c r="J77" s="128"/>
      <c r="K77" s="311"/>
    </row>
    <row r="78" ht="12.75" customHeight="1">
      <c r="A78" s="311"/>
      <c r="B78" s="311"/>
      <c r="C78" s="311"/>
      <c r="D78" s="128"/>
      <c r="E78" s="311"/>
      <c r="F78" s="128"/>
      <c r="G78" s="311"/>
      <c r="H78" s="128"/>
      <c r="I78" s="311"/>
      <c r="J78" s="128"/>
      <c r="K78" s="311"/>
    </row>
    <row r="79" ht="12.75" customHeight="1">
      <c r="A79" s="311"/>
      <c r="B79" s="311"/>
      <c r="C79" s="311"/>
      <c r="D79" s="128"/>
      <c r="E79" s="311"/>
      <c r="F79" s="128"/>
      <c r="G79" s="311"/>
      <c r="H79" s="128"/>
      <c r="I79" s="311"/>
      <c r="J79" s="128"/>
      <c r="K79" s="311"/>
    </row>
    <row r="80" ht="12.75" customHeight="1">
      <c r="A80" s="311"/>
      <c r="B80" s="311"/>
      <c r="C80" s="311"/>
      <c r="D80" s="128"/>
      <c r="E80" s="311"/>
      <c r="F80" s="128"/>
      <c r="G80" s="311"/>
      <c r="H80" s="128"/>
      <c r="I80" s="311"/>
      <c r="J80" s="128"/>
      <c r="K80" s="311"/>
    </row>
    <row r="81" ht="12.75" customHeight="1">
      <c r="A81" s="311"/>
      <c r="B81" s="311"/>
      <c r="C81" s="311"/>
      <c r="D81" s="128"/>
      <c r="E81" s="311"/>
      <c r="F81" s="128"/>
      <c r="G81" s="311"/>
      <c r="H81" s="128"/>
      <c r="I81" s="311"/>
      <c r="J81" s="128"/>
      <c r="K81" s="311"/>
    </row>
    <row r="82" ht="12.75" customHeight="1">
      <c r="A82" s="311"/>
      <c r="B82" s="311"/>
      <c r="C82" s="311"/>
      <c r="D82" s="128"/>
      <c r="E82" s="311"/>
      <c r="F82" s="128"/>
      <c r="G82" s="311"/>
      <c r="H82" s="128"/>
      <c r="I82" s="311"/>
      <c r="J82" s="128"/>
      <c r="K82" s="311"/>
    </row>
    <row r="83" ht="12.75" customHeight="1">
      <c r="A83" s="311"/>
      <c r="B83" s="311"/>
      <c r="C83" s="311"/>
      <c r="D83" s="128"/>
      <c r="E83" s="311"/>
      <c r="F83" s="128"/>
      <c r="G83" s="311"/>
      <c r="H83" s="128"/>
      <c r="I83" s="311"/>
      <c r="J83" s="128"/>
      <c r="K83" s="311"/>
    </row>
    <row r="84" ht="12.75" customHeight="1">
      <c r="A84" s="311"/>
      <c r="B84" s="311"/>
      <c r="C84" s="311"/>
      <c r="D84" s="128"/>
      <c r="E84" s="311"/>
      <c r="F84" s="128"/>
      <c r="G84" s="311"/>
      <c r="H84" s="128"/>
      <c r="I84" s="311"/>
      <c r="J84" s="128"/>
      <c r="K84" s="311"/>
    </row>
    <row r="85" ht="12.75" customHeight="1">
      <c r="A85" s="311"/>
      <c r="B85" s="311"/>
      <c r="C85" s="311"/>
      <c r="D85" s="128"/>
      <c r="E85" s="311"/>
      <c r="F85" s="128"/>
      <c r="G85" s="311"/>
      <c r="H85" s="128"/>
      <c r="I85" s="311"/>
      <c r="J85" s="128"/>
      <c r="K85" s="311"/>
    </row>
    <row r="86" ht="12.75" customHeight="1">
      <c r="A86" s="311"/>
      <c r="B86" s="311"/>
      <c r="C86" s="311"/>
      <c r="D86" s="128"/>
      <c r="E86" s="311"/>
      <c r="F86" s="128"/>
      <c r="G86" s="311"/>
      <c r="H86" s="128"/>
      <c r="I86" s="311"/>
      <c r="J86" s="128"/>
      <c r="K86" s="311"/>
    </row>
    <row r="87" ht="12.75" customHeight="1">
      <c r="A87" s="311"/>
      <c r="B87" s="311"/>
      <c r="C87" s="311"/>
      <c r="D87" s="128"/>
      <c r="E87" s="311"/>
      <c r="F87" s="128"/>
      <c r="G87" s="311"/>
      <c r="H87" s="128"/>
      <c r="I87" s="311"/>
      <c r="J87" s="128"/>
      <c r="K87" s="311"/>
    </row>
    <row r="88" ht="12.75" customHeight="1">
      <c r="A88" s="311"/>
      <c r="B88" s="311"/>
      <c r="C88" s="311"/>
      <c r="D88" s="128"/>
      <c r="E88" s="311"/>
      <c r="F88" s="128"/>
      <c r="G88" s="311"/>
      <c r="H88" s="128"/>
      <c r="I88" s="311"/>
      <c r="J88" s="128"/>
      <c r="K88" s="311"/>
    </row>
    <row r="89" ht="12.75" customHeight="1">
      <c r="A89" s="311"/>
      <c r="B89" s="311"/>
      <c r="C89" s="311"/>
      <c r="D89" s="128"/>
      <c r="E89" s="311"/>
      <c r="F89" s="128"/>
      <c r="G89" s="311"/>
      <c r="H89" s="128"/>
      <c r="I89" s="311"/>
      <c r="J89" s="128"/>
      <c r="K89" s="311"/>
    </row>
    <row r="90" ht="12.75" customHeight="1">
      <c r="A90" s="311"/>
      <c r="B90" s="311"/>
      <c r="C90" s="311"/>
      <c r="D90" s="128"/>
      <c r="E90" s="311"/>
      <c r="F90" s="128"/>
      <c r="G90" s="311"/>
      <c r="H90" s="128"/>
      <c r="I90" s="311"/>
      <c r="J90" s="128"/>
      <c r="K90" s="311"/>
    </row>
    <row r="91" ht="12.75" customHeight="1">
      <c r="A91" s="311"/>
      <c r="B91" s="311"/>
      <c r="C91" s="311"/>
      <c r="D91" s="128"/>
      <c r="E91" s="311"/>
      <c r="F91" s="128"/>
      <c r="G91" s="311"/>
      <c r="H91" s="128"/>
      <c r="I91" s="311"/>
      <c r="J91" s="128"/>
      <c r="K91" s="311"/>
    </row>
    <row r="92" ht="12.75" customHeight="1">
      <c r="A92" s="311"/>
      <c r="B92" s="311"/>
      <c r="C92" s="311"/>
      <c r="D92" s="128"/>
      <c r="E92" s="311"/>
      <c r="F92" s="128"/>
      <c r="G92" s="311"/>
      <c r="H92" s="128"/>
      <c r="I92" s="311"/>
      <c r="J92" s="128"/>
      <c r="K92" s="311"/>
    </row>
    <row r="93" ht="12.75" customHeight="1">
      <c r="A93" s="311"/>
      <c r="B93" s="311"/>
      <c r="C93" s="311"/>
      <c r="D93" s="128"/>
      <c r="E93" s="311"/>
      <c r="F93" s="128"/>
      <c r="G93" s="311"/>
      <c r="H93" s="128"/>
      <c r="I93" s="311"/>
      <c r="J93" s="128"/>
      <c r="K93" s="311"/>
    </row>
    <row r="94" ht="12.75" customHeight="1">
      <c r="A94" s="311"/>
      <c r="B94" s="311"/>
      <c r="C94" s="311"/>
      <c r="D94" s="128"/>
      <c r="E94" s="311"/>
      <c r="F94" s="128"/>
      <c r="G94" s="311"/>
      <c r="H94" s="128"/>
      <c r="I94" s="311"/>
      <c r="J94" s="128"/>
      <c r="K94" s="311"/>
    </row>
    <row r="95" ht="12.75" customHeight="1">
      <c r="A95" s="311"/>
      <c r="B95" s="311"/>
      <c r="C95" s="311"/>
      <c r="D95" s="128"/>
      <c r="E95" s="311"/>
      <c r="F95" s="128"/>
      <c r="G95" s="311"/>
      <c r="H95" s="128"/>
      <c r="I95" s="311"/>
      <c r="J95" s="128"/>
      <c r="K95" s="311"/>
    </row>
    <row r="96" ht="12.75" customHeight="1">
      <c r="A96" s="311"/>
      <c r="B96" s="311"/>
      <c r="C96" s="311"/>
      <c r="D96" s="128"/>
      <c r="E96" s="311"/>
      <c r="F96" s="128"/>
      <c r="G96" s="311"/>
      <c r="H96" s="128"/>
      <c r="I96" s="311"/>
      <c r="J96" s="128"/>
      <c r="K96" s="311"/>
    </row>
    <row r="97" ht="12.75" customHeight="1">
      <c r="A97" s="311"/>
      <c r="B97" s="311"/>
      <c r="C97" s="311"/>
      <c r="D97" s="128"/>
      <c r="E97" s="311"/>
      <c r="F97" s="128"/>
      <c r="G97" s="311"/>
      <c r="H97" s="128"/>
      <c r="I97" s="311"/>
      <c r="J97" s="128"/>
      <c r="K97" s="311"/>
    </row>
    <row r="98" ht="12.75" customHeight="1">
      <c r="A98" s="311"/>
      <c r="B98" s="311"/>
      <c r="C98" s="311"/>
      <c r="D98" s="128"/>
      <c r="E98" s="311"/>
      <c r="F98" s="128"/>
      <c r="G98" s="311"/>
      <c r="H98" s="128"/>
      <c r="I98" s="311"/>
      <c r="J98" s="128"/>
      <c r="K98" s="311"/>
    </row>
    <row r="99" ht="12.75" customHeight="1">
      <c r="A99" s="311"/>
      <c r="B99" s="311"/>
      <c r="C99" s="311"/>
      <c r="D99" s="128"/>
      <c r="E99" s="311"/>
      <c r="F99" s="128"/>
      <c r="G99" s="311"/>
      <c r="H99" s="128"/>
      <c r="I99" s="311"/>
      <c r="J99" s="128"/>
      <c r="K99" s="311"/>
    </row>
    <row r="100" ht="12.75" customHeight="1">
      <c r="A100" s="311"/>
      <c r="B100" s="311"/>
      <c r="C100" s="311"/>
      <c r="D100" s="128"/>
      <c r="E100" s="311"/>
      <c r="F100" s="128"/>
      <c r="G100" s="311"/>
      <c r="H100" s="128"/>
      <c r="I100" s="311"/>
      <c r="J100" s="128"/>
      <c r="K100" s="311"/>
    </row>
  </sheetData>
  <mergeCells count="11">
    <mergeCell ref="G4:H4"/>
    <mergeCell ref="I4:J4"/>
    <mergeCell ref="A6:J6"/>
    <mergeCell ref="A20:J20"/>
    <mergeCell ref="A37:J37"/>
    <mergeCell ref="A1:J1"/>
    <mergeCell ref="H3:J3"/>
    <mergeCell ref="A4:A5"/>
    <mergeCell ref="B4:B5"/>
    <mergeCell ref="C4:D4"/>
    <mergeCell ref="E4:F4"/>
  </mergeCells>
  <printOptions/>
  <pageMargins bottom="0.25" footer="0.0" header="0.0" left="0.7" right="0.5" top="1.0"/>
  <pageSetup paperSize="9" scale="90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4.43" defaultRowHeight="15.0"/>
  <cols>
    <col customWidth="1" min="1" max="1" width="4.57"/>
    <col customWidth="1" min="2" max="2" width="21.71"/>
    <col customWidth="1" min="3" max="3" width="9.71"/>
    <col customWidth="1" min="4" max="4" width="8.86"/>
    <col customWidth="1" min="5" max="5" width="10.57"/>
    <col customWidth="1" min="6" max="6" width="8.57"/>
    <col customWidth="1" min="7" max="7" width="8.43"/>
    <col customWidth="1" min="8" max="8" width="9.29"/>
    <col customWidth="1" min="9" max="9" width="7.57"/>
    <col customWidth="1" min="10" max="10" width="9.86"/>
    <col customWidth="1" min="11" max="11" width="7.57"/>
    <col customWidth="1" min="12" max="12" width="7.43"/>
    <col customWidth="1" min="13" max="13" width="8.0"/>
    <col customWidth="1" min="14" max="14" width="8.57"/>
  </cols>
  <sheetData>
    <row r="1" ht="13.5" customHeight="1">
      <c r="A1" s="348" t="s">
        <v>982</v>
      </c>
      <c r="I1" s="349"/>
      <c r="J1" s="349"/>
      <c r="K1" s="349"/>
      <c r="L1" s="349"/>
      <c r="M1" s="349"/>
      <c r="N1" s="349"/>
    </row>
    <row r="2" ht="13.5" customHeight="1">
      <c r="A2" s="348" t="s">
        <v>983</v>
      </c>
      <c r="I2" s="349"/>
      <c r="J2" s="349"/>
      <c r="K2" s="349"/>
      <c r="L2" s="349"/>
      <c r="M2" s="349"/>
      <c r="N2" s="349"/>
    </row>
    <row r="3" ht="13.5" customHeight="1">
      <c r="A3" s="348"/>
      <c r="B3" s="348"/>
      <c r="C3" s="348"/>
      <c r="D3" s="348"/>
      <c r="E3" s="348"/>
      <c r="F3" s="348"/>
      <c r="G3" s="348"/>
      <c r="H3" s="348"/>
      <c r="I3" s="349"/>
      <c r="J3" s="349"/>
      <c r="K3" s="349"/>
      <c r="L3" s="349"/>
      <c r="M3" s="349"/>
      <c r="N3" s="349"/>
    </row>
    <row r="4" ht="13.5" customHeight="1">
      <c r="A4" s="283"/>
      <c r="B4" s="269"/>
      <c r="C4" s="350"/>
      <c r="D4" s="284"/>
      <c r="E4" s="351"/>
      <c r="F4" s="284" t="s">
        <v>984</v>
      </c>
      <c r="G4" s="351"/>
      <c r="H4" s="284"/>
      <c r="I4" s="351"/>
      <c r="J4" s="351"/>
      <c r="K4" s="351"/>
      <c r="L4" s="351"/>
      <c r="M4" s="351"/>
      <c r="N4" s="351"/>
    </row>
    <row r="5" ht="13.5" customHeight="1">
      <c r="A5" s="283"/>
      <c r="B5" s="269"/>
      <c r="C5" s="351"/>
      <c r="D5" s="284"/>
      <c r="E5" s="351"/>
      <c r="F5" s="284"/>
      <c r="G5" s="351"/>
      <c r="H5" s="284"/>
      <c r="I5" s="351"/>
      <c r="J5" s="351"/>
      <c r="K5" s="351"/>
      <c r="L5" s="351"/>
      <c r="M5" s="351"/>
      <c r="N5" s="351"/>
    </row>
    <row r="6" ht="13.5" customHeight="1">
      <c r="A6" s="352" t="s">
        <v>3</v>
      </c>
      <c r="B6" s="353" t="s">
        <v>985</v>
      </c>
      <c r="C6" s="310" t="s">
        <v>986</v>
      </c>
      <c r="D6" s="33"/>
      <c r="E6" s="310" t="s">
        <v>987</v>
      </c>
      <c r="F6" s="33"/>
      <c r="G6" s="310" t="s">
        <v>145</v>
      </c>
      <c r="H6" s="33"/>
      <c r="I6" s="351"/>
      <c r="J6" s="351"/>
      <c r="K6" s="351"/>
      <c r="L6" s="351"/>
      <c r="M6" s="351"/>
      <c r="N6" s="351"/>
    </row>
    <row r="7" ht="13.5" customHeight="1">
      <c r="A7" s="62"/>
      <c r="B7" s="62"/>
      <c r="C7" s="305" t="s">
        <v>210</v>
      </c>
      <c r="D7" s="354" t="s">
        <v>988</v>
      </c>
      <c r="E7" s="305" t="s">
        <v>210</v>
      </c>
      <c r="F7" s="354" t="s">
        <v>988</v>
      </c>
      <c r="G7" s="305" t="s">
        <v>210</v>
      </c>
      <c r="H7" s="354" t="s">
        <v>988</v>
      </c>
      <c r="I7" s="351"/>
      <c r="J7" s="351"/>
      <c r="K7" s="351"/>
      <c r="L7" s="351"/>
      <c r="M7" s="351"/>
      <c r="N7" s="351"/>
    </row>
    <row r="8" ht="13.5" customHeight="1">
      <c r="A8" s="279">
        <v>1.0</v>
      </c>
      <c r="B8" s="280" t="s">
        <v>98</v>
      </c>
      <c r="C8" s="280"/>
      <c r="D8" s="281"/>
      <c r="E8" s="280"/>
      <c r="F8" s="281"/>
      <c r="G8" s="280"/>
      <c r="H8" s="281"/>
      <c r="I8" s="351"/>
      <c r="J8" s="351"/>
      <c r="K8" s="351"/>
      <c r="L8" s="351"/>
      <c r="M8" s="351"/>
      <c r="N8" s="351"/>
    </row>
    <row r="9" ht="13.5" customHeight="1">
      <c r="A9" s="279">
        <v>2.0</v>
      </c>
      <c r="B9" s="280" t="s">
        <v>101</v>
      </c>
      <c r="C9" s="280"/>
      <c r="D9" s="281"/>
      <c r="E9" s="280"/>
      <c r="F9" s="281"/>
      <c r="G9" s="280"/>
      <c r="H9" s="281"/>
      <c r="I9" s="351"/>
      <c r="J9" s="351"/>
      <c r="K9" s="351"/>
      <c r="L9" s="351"/>
      <c r="M9" s="351"/>
      <c r="N9" s="351"/>
    </row>
    <row r="10" ht="13.5" customHeight="1">
      <c r="A10" s="279">
        <v>3.0</v>
      </c>
      <c r="B10" s="280" t="s">
        <v>103</v>
      </c>
      <c r="C10" s="280"/>
      <c r="D10" s="281"/>
      <c r="E10" s="280"/>
      <c r="F10" s="281"/>
      <c r="G10" s="280"/>
      <c r="H10" s="281"/>
      <c r="I10" s="351"/>
      <c r="J10" s="351"/>
      <c r="K10" s="351"/>
      <c r="L10" s="351"/>
      <c r="M10" s="351"/>
      <c r="N10" s="351"/>
    </row>
    <row r="11" ht="13.5" customHeight="1">
      <c r="A11" s="279">
        <v>4.0</v>
      </c>
      <c r="B11" s="280" t="s">
        <v>107</v>
      </c>
      <c r="C11" s="280"/>
      <c r="D11" s="281"/>
      <c r="E11" s="280"/>
      <c r="F11" s="281"/>
      <c r="G11" s="280"/>
      <c r="H11" s="281"/>
      <c r="I11" s="351"/>
      <c r="J11" s="351"/>
      <c r="K11" s="351"/>
      <c r="L11" s="351"/>
      <c r="M11" s="351"/>
      <c r="N11" s="351"/>
    </row>
    <row r="12" ht="13.5" customHeight="1">
      <c r="A12" s="279">
        <v>5.0</v>
      </c>
      <c r="B12" s="280" t="s">
        <v>108</v>
      </c>
      <c r="C12" s="280"/>
      <c r="D12" s="281"/>
      <c r="E12" s="280"/>
      <c r="F12" s="281"/>
      <c r="G12" s="280"/>
      <c r="H12" s="281"/>
      <c r="I12" s="351"/>
      <c r="J12" s="351"/>
      <c r="K12" s="351"/>
      <c r="L12" s="351"/>
      <c r="M12" s="351"/>
      <c r="N12" s="351"/>
    </row>
    <row r="13" ht="13.5" customHeight="1">
      <c r="A13" s="279">
        <v>6.0</v>
      </c>
      <c r="B13" s="280" t="s">
        <v>111</v>
      </c>
      <c r="C13" s="280"/>
      <c r="D13" s="281"/>
      <c r="E13" s="280"/>
      <c r="F13" s="281"/>
      <c r="G13" s="280"/>
      <c r="H13" s="281"/>
      <c r="I13" s="351"/>
      <c r="J13" s="351"/>
      <c r="K13" s="351"/>
      <c r="L13" s="351"/>
      <c r="M13" s="351"/>
      <c r="N13" s="351"/>
    </row>
    <row r="14" ht="13.5" customHeight="1">
      <c r="A14" s="279">
        <v>7.0</v>
      </c>
      <c r="B14" s="280" t="s">
        <v>114</v>
      </c>
      <c r="C14" s="280"/>
      <c r="D14" s="281"/>
      <c r="E14" s="280"/>
      <c r="F14" s="281"/>
      <c r="G14" s="280"/>
      <c r="H14" s="281"/>
      <c r="I14" s="351"/>
      <c r="J14" s="351"/>
      <c r="K14" s="351"/>
      <c r="L14" s="351"/>
      <c r="M14" s="351"/>
      <c r="N14" s="351"/>
    </row>
    <row r="15" ht="13.5" customHeight="1">
      <c r="A15" s="279">
        <v>8.0</v>
      </c>
      <c r="B15" s="280" t="s">
        <v>115</v>
      </c>
      <c r="C15" s="280"/>
      <c r="D15" s="281"/>
      <c r="E15" s="280"/>
      <c r="F15" s="281"/>
      <c r="G15" s="280"/>
      <c r="H15" s="281"/>
      <c r="I15" s="351"/>
      <c r="J15" s="351"/>
      <c r="K15" s="351"/>
      <c r="L15" s="351"/>
      <c r="M15" s="351"/>
      <c r="N15" s="351"/>
    </row>
    <row r="16" ht="13.5" customHeight="1">
      <c r="A16" s="279">
        <v>9.0</v>
      </c>
      <c r="B16" s="280" t="s">
        <v>117</v>
      </c>
      <c r="C16" s="280"/>
      <c r="D16" s="281"/>
      <c r="E16" s="280"/>
      <c r="F16" s="281"/>
      <c r="G16" s="280"/>
      <c r="H16" s="281"/>
      <c r="I16" s="351"/>
      <c r="J16" s="351"/>
      <c r="K16" s="351"/>
      <c r="L16" s="351"/>
      <c r="M16" s="351"/>
      <c r="N16" s="351"/>
    </row>
    <row r="17" ht="13.5" customHeight="1">
      <c r="A17" s="279">
        <v>10.0</v>
      </c>
      <c r="B17" s="280" t="s">
        <v>121</v>
      </c>
      <c r="C17" s="280"/>
      <c r="D17" s="281"/>
      <c r="E17" s="280"/>
      <c r="F17" s="281"/>
      <c r="G17" s="280"/>
      <c r="H17" s="281"/>
      <c r="I17" s="351"/>
      <c r="J17" s="351"/>
      <c r="K17" s="351"/>
      <c r="L17" s="351"/>
      <c r="M17" s="351"/>
      <c r="N17" s="351"/>
    </row>
    <row r="18" ht="13.5" customHeight="1">
      <c r="A18" s="279">
        <v>11.0</v>
      </c>
      <c r="B18" s="280" t="s">
        <v>127</v>
      </c>
      <c r="C18" s="280"/>
      <c r="D18" s="281"/>
      <c r="E18" s="280"/>
      <c r="F18" s="281"/>
      <c r="G18" s="280"/>
      <c r="H18" s="281"/>
      <c r="I18" s="351"/>
      <c r="J18" s="351"/>
      <c r="K18" s="351"/>
      <c r="L18" s="351"/>
      <c r="M18" s="351"/>
      <c r="N18" s="351"/>
    </row>
    <row r="19" ht="13.5" customHeight="1">
      <c r="A19" s="279">
        <v>12.0</v>
      </c>
      <c r="B19" s="280" t="s">
        <v>129</v>
      </c>
      <c r="C19" s="280"/>
      <c r="D19" s="281"/>
      <c r="E19" s="280"/>
      <c r="F19" s="281"/>
      <c r="G19" s="280"/>
      <c r="H19" s="281"/>
      <c r="I19" s="351"/>
      <c r="J19" s="351"/>
      <c r="K19" s="351"/>
      <c r="L19" s="351"/>
      <c r="M19" s="351"/>
      <c r="N19" s="351"/>
    </row>
    <row r="20" ht="13.5" customHeight="1">
      <c r="A20" s="279">
        <v>13.0</v>
      </c>
      <c r="B20" s="280" t="s">
        <v>130</v>
      </c>
      <c r="C20" s="280"/>
      <c r="D20" s="281"/>
      <c r="E20" s="280"/>
      <c r="F20" s="281"/>
      <c r="G20" s="280"/>
      <c r="H20" s="281"/>
      <c r="I20" s="351"/>
      <c r="J20" s="351"/>
      <c r="K20" s="351"/>
      <c r="L20" s="351"/>
      <c r="M20" s="351"/>
      <c r="N20" s="351"/>
    </row>
    <row r="21" ht="13.5" customHeight="1">
      <c r="A21" s="279">
        <v>14.0</v>
      </c>
      <c r="B21" s="280" t="s">
        <v>134</v>
      </c>
      <c r="C21" s="280"/>
      <c r="D21" s="281"/>
      <c r="E21" s="280"/>
      <c r="F21" s="281"/>
      <c r="G21" s="280"/>
      <c r="H21" s="281"/>
      <c r="I21" s="351"/>
      <c r="J21" s="351"/>
      <c r="K21" s="351"/>
      <c r="L21" s="351"/>
      <c r="M21" s="351"/>
      <c r="N21" s="351"/>
    </row>
    <row r="22" ht="13.5" customHeight="1">
      <c r="A22" s="279">
        <v>15.0</v>
      </c>
      <c r="B22" s="280" t="s">
        <v>135</v>
      </c>
      <c r="C22" s="280"/>
      <c r="D22" s="281"/>
      <c r="E22" s="280"/>
      <c r="F22" s="281"/>
      <c r="G22" s="280"/>
      <c r="H22" s="281"/>
      <c r="I22" s="351"/>
      <c r="J22" s="351"/>
      <c r="K22" s="351"/>
      <c r="L22" s="351"/>
      <c r="M22" s="351"/>
      <c r="N22" s="351"/>
    </row>
    <row r="23" ht="13.5" customHeight="1">
      <c r="A23" s="279">
        <v>16.0</v>
      </c>
      <c r="B23" s="280" t="s">
        <v>139</v>
      </c>
      <c r="C23" s="280"/>
      <c r="D23" s="281"/>
      <c r="E23" s="280"/>
      <c r="F23" s="281"/>
      <c r="G23" s="280"/>
      <c r="H23" s="281"/>
      <c r="I23" s="351"/>
      <c r="J23" s="351"/>
      <c r="K23" s="351"/>
      <c r="L23" s="351"/>
      <c r="M23" s="351"/>
      <c r="N23" s="351"/>
    </row>
    <row r="24" ht="13.5" customHeight="1">
      <c r="A24" s="279">
        <v>17.0</v>
      </c>
      <c r="B24" s="280" t="s">
        <v>140</v>
      </c>
      <c r="C24" s="280"/>
      <c r="D24" s="281"/>
      <c r="E24" s="280"/>
      <c r="F24" s="281"/>
      <c r="G24" s="280"/>
      <c r="H24" s="281"/>
      <c r="I24" s="351"/>
      <c r="J24" s="351"/>
      <c r="K24" s="351"/>
      <c r="L24" s="351"/>
      <c r="M24" s="351"/>
      <c r="N24" s="351"/>
    </row>
    <row r="25" ht="13.5" customHeight="1">
      <c r="A25" s="279">
        <v>18.0</v>
      </c>
      <c r="B25" s="280" t="s">
        <v>142</v>
      </c>
      <c r="C25" s="280"/>
      <c r="D25" s="281"/>
      <c r="E25" s="280"/>
      <c r="F25" s="281"/>
      <c r="G25" s="280"/>
      <c r="H25" s="281"/>
      <c r="I25" s="351"/>
      <c r="J25" s="351"/>
      <c r="K25" s="351"/>
      <c r="L25" s="351"/>
      <c r="M25" s="351"/>
      <c r="N25" s="351"/>
    </row>
    <row r="26" ht="13.5" customHeight="1">
      <c r="A26" s="276"/>
      <c r="B26" s="277" t="s">
        <v>8</v>
      </c>
      <c r="C26" s="277" t="str">
        <f t="shared" ref="C26:H26" si="1">SUM(C8:C25)</f>
        <v>0</v>
      </c>
      <c r="D26" s="282" t="str">
        <f t="shared" si="1"/>
        <v>0.00</v>
      </c>
      <c r="E26" s="277" t="str">
        <f t="shared" si="1"/>
        <v>0</v>
      </c>
      <c r="F26" s="282" t="str">
        <f t="shared" si="1"/>
        <v>0.00</v>
      </c>
      <c r="G26" s="277" t="str">
        <f t="shared" si="1"/>
        <v>0</v>
      </c>
      <c r="H26" s="282" t="str">
        <f t="shared" si="1"/>
        <v>0.00</v>
      </c>
      <c r="I26" s="351"/>
      <c r="J26" s="351"/>
      <c r="K26" s="351"/>
      <c r="L26" s="351"/>
      <c r="M26" s="351"/>
      <c r="N26" s="351"/>
    </row>
    <row r="27" ht="13.5" customHeight="1">
      <c r="A27" s="283"/>
      <c r="B27" s="269"/>
      <c r="C27" s="351"/>
      <c r="D27" s="355" t="s">
        <v>62</v>
      </c>
      <c r="E27" s="351"/>
      <c r="F27" s="284"/>
      <c r="G27" s="351"/>
      <c r="H27" s="284"/>
      <c r="I27" s="351"/>
      <c r="J27" s="351"/>
      <c r="K27" s="351"/>
      <c r="L27" s="351"/>
      <c r="M27" s="351"/>
      <c r="N27" s="351"/>
    </row>
    <row r="28" ht="13.5" customHeight="1">
      <c r="A28" s="283"/>
      <c r="B28" s="269"/>
      <c r="C28" s="351"/>
      <c r="D28" s="284"/>
      <c r="E28" s="351"/>
      <c r="F28" s="284"/>
      <c r="G28" s="351"/>
      <c r="H28" s="284"/>
      <c r="I28" s="351"/>
      <c r="J28" s="351"/>
      <c r="K28" s="351"/>
      <c r="L28" s="351"/>
      <c r="M28" s="351"/>
      <c r="N28" s="351"/>
    </row>
    <row r="29" ht="13.5" customHeight="1">
      <c r="A29" s="283"/>
      <c r="B29" s="269"/>
      <c r="C29" s="351"/>
      <c r="D29" s="284"/>
      <c r="E29" s="351"/>
      <c r="F29" s="284"/>
      <c r="G29" s="351"/>
      <c r="H29" s="284"/>
      <c r="I29" s="351"/>
      <c r="J29" s="351"/>
      <c r="K29" s="351"/>
      <c r="L29" s="351"/>
      <c r="M29" s="351"/>
      <c r="N29" s="351"/>
    </row>
    <row r="30" ht="13.5" customHeight="1">
      <c r="A30" s="283"/>
      <c r="B30" s="269"/>
      <c r="C30" s="351"/>
      <c r="D30" s="284"/>
      <c r="E30" s="351"/>
      <c r="F30" s="284"/>
      <c r="G30" s="351"/>
      <c r="H30" s="284"/>
      <c r="I30" s="351"/>
      <c r="J30" s="351"/>
      <c r="K30" s="351"/>
      <c r="L30" s="351"/>
      <c r="M30" s="351"/>
      <c r="N30" s="351"/>
    </row>
    <row r="31" ht="13.5" customHeight="1">
      <c r="A31" s="283"/>
      <c r="B31" s="269"/>
      <c r="C31" s="351"/>
      <c r="D31" s="284"/>
      <c r="E31" s="351"/>
      <c r="F31" s="284"/>
      <c r="G31" s="351"/>
      <c r="H31" s="284"/>
      <c r="I31" s="351"/>
      <c r="J31" s="351"/>
      <c r="K31" s="351"/>
      <c r="L31" s="351"/>
      <c r="M31" s="351"/>
      <c r="N31" s="351"/>
    </row>
    <row r="32" ht="13.5" customHeight="1">
      <c r="A32" s="283"/>
      <c r="B32" s="269"/>
      <c r="C32" s="351"/>
      <c r="D32" s="284"/>
      <c r="E32" s="351"/>
      <c r="F32" s="284"/>
      <c r="G32" s="351"/>
      <c r="H32" s="284"/>
      <c r="I32" s="351"/>
      <c r="J32" s="351"/>
      <c r="K32" s="351"/>
      <c r="L32" s="351"/>
      <c r="M32" s="351"/>
      <c r="N32" s="351"/>
    </row>
    <row r="33" ht="13.5" customHeight="1">
      <c r="A33" s="283"/>
      <c r="B33" s="269"/>
      <c r="C33" s="351"/>
      <c r="D33" s="284"/>
      <c r="E33" s="351"/>
      <c r="F33" s="284"/>
      <c r="G33" s="351"/>
      <c r="H33" s="284"/>
      <c r="I33" s="351"/>
      <c r="J33" s="351"/>
      <c r="K33" s="351"/>
      <c r="L33" s="351"/>
      <c r="M33" s="351"/>
      <c r="N33" s="351"/>
    </row>
    <row r="34" ht="13.5" customHeight="1">
      <c r="A34" s="283"/>
      <c r="B34" s="269"/>
      <c r="C34" s="351"/>
      <c r="D34" s="284"/>
      <c r="E34" s="351"/>
      <c r="F34" s="284"/>
      <c r="G34" s="351"/>
      <c r="H34" s="284"/>
      <c r="I34" s="351"/>
      <c r="J34" s="351"/>
      <c r="K34" s="351"/>
      <c r="L34" s="351"/>
      <c r="M34" s="351"/>
      <c r="N34" s="351"/>
    </row>
    <row r="35" ht="13.5" customHeight="1">
      <c r="A35" s="283"/>
      <c r="B35" s="269"/>
      <c r="C35" s="351"/>
      <c r="D35" s="284"/>
      <c r="E35" s="351"/>
      <c r="F35" s="284"/>
      <c r="G35" s="351"/>
      <c r="H35" s="284"/>
      <c r="I35" s="351"/>
      <c r="J35" s="351"/>
      <c r="K35" s="351"/>
      <c r="L35" s="351"/>
      <c r="M35" s="351"/>
      <c r="N35" s="351"/>
    </row>
    <row r="36" ht="13.5" customHeight="1">
      <c r="A36" s="283"/>
      <c r="B36" s="269"/>
      <c r="C36" s="351"/>
      <c r="D36" s="284"/>
      <c r="E36" s="351"/>
      <c r="F36" s="284"/>
      <c r="G36" s="351"/>
      <c r="H36" s="284"/>
      <c r="I36" s="351"/>
      <c r="J36" s="351"/>
      <c r="K36" s="351"/>
      <c r="L36" s="351"/>
      <c r="M36" s="351"/>
      <c r="N36" s="351"/>
    </row>
    <row r="37" ht="13.5" customHeight="1">
      <c r="A37" s="283"/>
      <c r="B37" s="269"/>
      <c r="C37" s="351"/>
      <c r="D37" s="284"/>
      <c r="E37" s="351"/>
      <c r="F37" s="284"/>
      <c r="G37" s="351"/>
      <c r="H37" s="284"/>
      <c r="I37" s="351"/>
      <c r="J37" s="351"/>
      <c r="K37" s="351"/>
      <c r="L37" s="351"/>
      <c r="M37" s="351"/>
      <c r="N37" s="351"/>
    </row>
    <row r="38" ht="13.5" customHeight="1">
      <c r="A38" s="283"/>
      <c r="B38" s="269"/>
      <c r="C38" s="351"/>
      <c r="D38" s="284"/>
      <c r="E38" s="351"/>
      <c r="F38" s="284"/>
      <c r="G38" s="351"/>
      <c r="H38" s="284"/>
      <c r="I38" s="351"/>
      <c r="J38" s="351"/>
      <c r="K38" s="351"/>
      <c r="L38" s="351"/>
      <c r="M38" s="351"/>
      <c r="N38" s="351"/>
    </row>
    <row r="39" ht="13.5" customHeight="1">
      <c r="A39" s="283"/>
      <c r="B39" s="269"/>
      <c r="C39" s="351"/>
      <c r="D39" s="284"/>
      <c r="E39" s="351"/>
      <c r="F39" s="284"/>
      <c r="G39" s="351"/>
      <c r="H39" s="284"/>
      <c r="I39" s="351"/>
      <c r="J39" s="351"/>
      <c r="K39" s="351"/>
      <c r="L39" s="351"/>
      <c r="M39" s="351"/>
      <c r="N39" s="351"/>
    </row>
    <row r="40" ht="13.5" customHeight="1">
      <c r="A40" s="283"/>
      <c r="B40" s="269"/>
      <c r="C40" s="351"/>
      <c r="D40" s="284"/>
      <c r="E40" s="351"/>
      <c r="F40" s="284"/>
      <c r="G40" s="351"/>
      <c r="H40" s="284"/>
      <c r="I40" s="351"/>
      <c r="J40" s="351"/>
      <c r="K40" s="351"/>
      <c r="L40" s="351"/>
      <c r="M40" s="351"/>
      <c r="N40" s="351"/>
    </row>
    <row r="41" ht="13.5" customHeight="1">
      <c r="A41" s="283"/>
      <c r="B41" s="269"/>
      <c r="C41" s="351"/>
      <c r="D41" s="284"/>
      <c r="E41" s="351"/>
      <c r="F41" s="284"/>
      <c r="G41" s="351"/>
      <c r="H41" s="284"/>
      <c r="I41" s="351"/>
      <c r="J41" s="351"/>
      <c r="K41" s="351"/>
      <c r="L41" s="351"/>
      <c r="M41" s="351"/>
      <c r="N41" s="351"/>
    </row>
    <row r="42" ht="13.5" customHeight="1">
      <c r="A42" s="283"/>
      <c r="B42" s="269"/>
      <c r="C42" s="351"/>
      <c r="D42" s="284"/>
      <c r="E42" s="351"/>
      <c r="F42" s="284"/>
      <c r="G42" s="351"/>
      <c r="H42" s="284"/>
      <c r="I42" s="351"/>
      <c r="J42" s="351"/>
      <c r="K42" s="351"/>
      <c r="L42" s="351"/>
      <c r="M42" s="351"/>
      <c r="N42" s="351"/>
    </row>
    <row r="43" ht="13.5" customHeight="1">
      <c r="A43" s="283"/>
      <c r="B43" s="269"/>
      <c r="C43" s="351"/>
      <c r="D43" s="284"/>
      <c r="E43" s="351"/>
      <c r="F43" s="284"/>
      <c r="G43" s="351"/>
      <c r="H43" s="284"/>
      <c r="I43" s="351"/>
      <c r="J43" s="351"/>
      <c r="K43" s="351"/>
      <c r="L43" s="351"/>
      <c r="M43" s="351"/>
      <c r="N43" s="351"/>
    </row>
    <row r="44" ht="13.5" customHeight="1">
      <c r="A44" s="283"/>
      <c r="B44" s="269"/>
      <c r="C44" s="351"/>
      <c r="D44" s="284"/>
      <c r="E44" s="351"/>
      <c r="F44" s="284"/>
      <c r="G44" s="351"/>
      <c r="H44" s="284"/>
      <c r="I44" s="351"/>
      <c r="J44" s="351"/>
      <c r="K44" s="351"/>
      <c r="L44" s="351"/>
      <c r="M44" s="351"/>
      <c r="N44" s="351"/>
    </row>
    <row r="45" ht="13.5" customHeight="1">
      <c r="A45" s="283"/>
      <c r="B45" s="269"/>
      <c r="C45" s="351"/>
      <c r="D45" s="284"/>
      <c r="E45" s="351"/>
      <c r="F45" s="284"/>
      <c r="G45" s="351"/>
      <c r="H45" s="284"/>
      <c r="I45" s="351"/>
      <c r="J45" s="351"/>
      <c r="K45" s="351"/>
      <c r="L45" s="351"/>
      <c r="M45" s="351"/>
      <c r="N45" s="351"/>
    </row>
    <row r="46" ht="13.5" customHeight="1">
      <c r="A46" s="283"/>
      <c r="B46" s="269"/>
      <c r="C46" s="351"/>
      <c r="D46" s="284"/>
      <c r="E46" s="351"/>
      <c r="F46" s="284"/>
      <c r="G46" s="351"/>
      <c r="H46" s="284"/>
      <c r="I46" s="351"/>
      <c r="J46" s="351"/>
      <c r="K46" s="351"/>
      <c r="L46" s="351"/>
      <c r="M46" s="351"/>
      <c r="N46" s="351"/>
    </row>
    <row r="47" ht="13.5" customHeight="1">
      <c r="A47" s="283"/>
      <c r="B47" s="269"/>
      <c r="C47" s="351"/>
      <c r="D47" s="284"/>
      <c r="E47" s="351"/>
      <c r="F47" s="284"/>
      <c r="G47" s="351"/>
      <c r="H47" s="284"/>
      <c r="I47" s="351"/>
      <c r="J47" s="351"/>
      <c r="K47" s="351"/>
      <c r="L47" s="351"/>
      <c r="M47" s="351"/>
      <c r="N47" s="351"/>
    </row>
    <row r="48" ht="13.5" customHeight="1">
      <c r="A48" s="283"/>
      <c r="B48" s="269"/>
      <c r="C48" s="351"/>
      <c r="D48" s="284"/>
      <c r="E48" s="351"/>
      <c r="F48" s="284"/>
      <c r="G48" s="351"/>
      <c r="H48" s="284"/>
      <c r="I48" s="351"/>
      <c r="J48" s="351"/>
      <c r="K48" s="351"/>
      <c r="L48" s="351"/>
      <c r="M48" s="351"/>
      <c r="N48" s="351"/>
    </row>
    <row r="49" ht="13.5" customHeight="1">
      <c r="A49" s="283"/>
      <c r="B49" s="269"/>
      <c r="C49" s="351"/>
      <c r="D49" s="284"/>
      <c r="E49" s="351"/>
      <c r="F49" s="284"/>
      <c r="G49" s="351"/>
      <c r="H49" s="284"/>
      <c r="I49" s="351"/>
      <c r="J49" s="351"/>
      <c r="K49" s="351"/>
      <c r="L49" s="351"/>
      <c r="M49" s="351"/>
      <c r="N49" s="351"/>
    </row>
    <row r="50" ht="13.5" customHeight="1">
      <c r="A50" s="283"/>
      <c r="B50" s="269"/>
      <c r="C50" s="351"/>
      <c r="D50" s="284"/>
      <c r="E50" s="351"/>
      <c r="F50" s="284"/>
      <c r="G50" s="351"/>
      <c r="H50" s="284"/>
      <c r="I50" s="351"/>
      <c r="J50" s="351"/>
      <c r="K50" s="351"/>
      <c r="L50" s="351"/>
      <c r="M50" s="351"/>
      <c r="N50" s="351"/>
    </row>
    <row r="51" ht="13.5" customHeight="1">
      <c r="A51" s="283"/>
      <c r="B51" s="269"/>
      <c r="C51" s="351"/>
      <c r="D51" s="284"/>
      <c r="E51" s="351"/>
      <c r="F51" s="284"/>
      <c r="G51" s="351"/>
      <c r="H51" s="284"/>
      <c r="I51" s="351"/>
      <c r="J51" s="351"/>
      <c r="K51" s="351"/>
      <c r="L51" s="351"/>
      <c r="M51" s="351"/>
      <c r="N51" s="351"/>
    </row>
    <row r="52" ht="13.5" customHeight="1">
      <c r="A52" s="283"/>
      <c r="B52" s="269"/>
      <c r="C52" s="351"/>
      <c r="D52" s="284"/>
      <c r="E52" s="351"/>
      <c r="F52" s="284"/>
      <c r="G52" s="351"/>
      <c r="H52" s="284"/>
      <c r="I52" s="351"/>
      <c r="J52" s="351"/>
      <c r="K52" s="351"/>
      <c r="L52" s="351"/>
      <c r="M52" s="351"/>
      <c r="N52" s="351"/>
    </row>
    <row r="53" ht="13.5" customHeight="1">
      <c r="A53" s="283"/>
      <c r="B53" s="269"/>
      <c r="C53" s="351"/>
      <c r="D53" s="284"/>
      <c r="E53" s="351"/>
      <c r="F53" s="284"/>
      <c r="G53" s="351"/>
      <c r="H53" s="284"/>
      <c r="I53" s="351"/>
      <c r="J53" s="351"/>
      <c r="K53" s="351"/>
      <c r="L53" s="351"/>
      <c r="M53" s="351"/>
      <c r="N53" s="351"/>
    </row>
    <row r="54" ht="13.5" customHeight="1">
      <c r="A54" s="283"/>
      <c r="B54" s="269"/>
      <c r="C54" s="351"/>
      <c r="D54" s="284"/>
      <c r="E54" s="351"/>
      <c r="F54" s="284"/>
      <c r="G54" s="351"/>
      <c r="H54" s="284"/>
      <c r="I54" s="351"/>
      <c r="J54" s="351"/>
      <c r="K54" s="351"/>
      <c r="L54" s="351"/>
      <c r="M54" s="351"/>
      <c r="N54" s="351"/>
    </row>
    <row r="55" ht="13.5" customHeight="1">
      <c r="A55" s="283"/>
      <c r="B55" s="269"/>
      <c r="C55" s="351"/>
      <c r="D55" s="284"/>
      <c r="E55" s="351"/>
      <c r="F55" s="284"/>
      <c r="G55" s="351"/>
      <c r="H55" s="284"/>
      <c r="I55" s="351"/>
      <c r="J55" s="351"/>
      <c r="K55" s="351"/>
      <c r="L55" s="351"/>
      <c r="M55" s="351"/>
      <c r="N55" s="351"/>
    </row>
    <row r="56" ht="13.5" customHeight="1">
      <c r="A56" s="283"/>
      <c r="B56" s="269"/>
      <c r="C56" s="351"/>
      <c r="D56" s="284"/>
      <c r="E56" s="351"/>
      <c r="F56" s="284"/>
      <c r="G56" s="351"/>
      <c r="H56" s="284"/>
      <c r="I56" s="351"/>
      <c r="J56" s="351"/>
      <c r="K56" s="351"/>
      <c r="L56" s="351"/>
      <c r="M56" s="351"/>
      <c r="N56" s="351"/>
    </row>
    <row r="57" ht="13.5" customHeight="1">
      <c r="A57" s="283"/>
      <c r="B57" s="269"/>
      <c r="C57" s="351"/>
      <c r="D57" s="284"/>
      <c r="E57" s="351"/>
      <c r="F57" s="284"/>
      <c r="G57" s="351"/>
      <c r="H57" s="284"/>
      <c r="I57" s="351"/>
      <c r="J57" s="351"/>
      <c r="K57" s="351"/>
      <c r="L57" s="351"/>
      <c r="M57" s="351"/>
      <c r="N57" s="351"/>
    </row>
    <row r="58" ht="13.5" customHeight="1">
      <c r="A58" s="283"/>
      <c r="B58" s="269"/>
      <c r="C58" s="351"/>
      <c r="D58" s="284"/>
      <c r="E58" s="351"/>
      <c r="F58" s="284"/>
      <c r="G58" s="351"/>
      <c r="H58" s="284"/>
      <c r="I58" s="351"/>
      <c r="J58" s="351"/>
      <c r="K58" s="351"/>
      <c r="L58" s="351"/>
      <c r="M58" s="351"/>
      <c r="N58" s="351"/>
    </row>
    <row r="59" ht="13.5" customHeight="1">
      <c r="A59" s="283"/>
      <c r="B59" s="269"/>
      <c r="C59" s="351"/>
      <c r="D59" s="284"/>
      <c r="E59" s="351"/>
      <c r="F59" s="284"/>
      <c r="G59" s="351"/>
      <c r="H59" s="284"/>
      <c r="I59" s="351"/>
      <c r="J59" s="351"/>
      <c r="K59" s="351"/>
      <c r="L59" s="351"/>
      <c r="M59" s="351"/>
      <c r="N59" s="351"/>
    </row>
    <row r="60" ht="13.5" customHeight="1">
      <c r="A60" s="283"/>
      <c r="B60" s="269"/>
      <c r="C60" s="351"/>
      <c r="D60" s="284"/>
      <c r="E60" s="351"/>
      <c r="F60" s="284"/>
      <c r="G60" s="351"/>
      <c r="H60" s="284"/>
      <c r="I60" s="351"/>
      <c r="J60" s="351"/>
      <c r="K60" s="351"/>
      <c r="L60" s="351"/>
      <c r="M60" s="351"/>
      <c r="N60" s="351"/>
    </row>
    <row r="61" ht="13.5" customHeight="1">
      <c r="A61" s="283"/>
      <c r="B61" s="269"/>
      <c r="C61" s="351"/>
      <c r="D61" s="284"/>
      <c r="E61" s="351"/>
      <c r="F61" s="284"/>
      <c r="G61" s="351"/>
      <c r="H61" s="284"/>
      <c r="I61" s="351"/>
      <c r="J61" s="351"/>
      <c r="K61" s="351"/>
      <c r="L61" s="351"/>
      <c r="M61" s="351"/>
      <c r="N61" s="351"/>
    </row>
    <row r="62" ht="13.5" customHeight="1">
      <c r="A62" s="283"/>
      <c r="B62" s="269"/>
      <c r="C62" s="351"/>
      <c r="D62" s="284"/>
      <c r="E62" s="351"/>
      <c r="F62" s="284"/>
      <c r="G62" s="351"/>
      <c r="H62" s="284"/>
      <c r="I62" s="351"/>
      <c r="J62" s="351"/>
      <c r="K62" s="351"/>
      <c r="L62" s="351"/>
      <c r="M62" s="351"/>
      <c r="N62" s="351"/>
    </row>
    <row r="63" ht="13.5" customHeight="1">
      <c r="A63" s="283"/>
      <c r="B63" s="269"/>
      <c r="C63" s="351"/>
      <c r="D63" s="284"/>
      <c r="E63" s="351"/>
      <c r="F63" s="284"/>
      <c r="G63" s="351"/>
      <c r="H63" s="284"/>
      <c r="I63" s="351"/>
      <c r="J63" s="351"/>
      <c r="K63" s="351"/>
      <c r="L63" s="351"/>
      <c r="M63" s="351"/>
      <c r="N63" s="351"/>
    </row>
    <row r="64" ht="13.5" customHeight="1">
      <c r="A64" s="283"/>
      <c r="B64" s="269"/>
      <c r="C64" s="351"/>
      <c r="D64" s="284"/>
      <c r="E64" s="351"/>
      <c r="F64" s="284"/>
      <c r="G64" s="351"/>
      <c r="H64" s="284"/>
      <c r="I64" s="351"/>
      <c r="J64" s="351"/>
      <c r="K64" s="351"/>
      <c r="L64" s="351"/>
      <c r="M64" s="351"/>
      <c r="N64" s="351"/>
    </row>
    <row r="65" ht="13.5" customHeight="1">
      <c r="A65" s="283"/>
      <c r="B65" s="269"/>
      <c r="C65" s="351"/>
      <c r="D65" s="284"/>
      <c r="E65" s="351"/>
      <c r="F65" s="284"/>
      <c r="G65" s="351"/>
      <c r="H65" s="284"/>
      <c r="I65" s="351"/>
      <c r="J65" s="351"/>
      <c r="K65" s="351"/>
      <c r="L65" s="351"/>
      <c r="M65" s="351"/>
      <c r="N65" s="351"/>
    </row>
    <row r="66" ht="13.5" customHeight="1">
      <c r="A66" s="283"/>
      <c r="B66" s="269"/>
      <c r="C66" s="351"/>
      <c r="D66" s="284"/>
      <c r="E66" s="351"/>
      <c r="F66" s="284"/>
      <c r="G66" s="351"/>
      <c r="H66" s="284"/>
      <c r="I66" s="351"/>
      <c r="J66" s="351"/>
      <c r="K66" s="351"/>
      <c r="L66" s="351"/>
      <c r="M66" s="351"/>
      <c r="N66" s="351"/>
    </row>
    <row r="67" ht="13.5" customHeight="1">
      <c r="A67" s="283"/>
      <c r="B67" s="269"/>
      <c r="C67" s="351"/>
      <c r="D67" s="284"/>
      <c r="E67" s="351"/>
      <c r="F67" s="284"/>
      <c r="G67" s="351"/>
      <c r="H67" s="284"/>
      <c r="I67" s="351"/>
      <c r="J67" s="351"/>
      <c r="K67" s="351"/>
      <c r="L67" s="351"/>
      <c r="M67" s="351"/>
      <c r="N67" s="351"/>
    </row>
    <row r="68" ht="13.5" customHeight="1">
      <c r="A68" s="283"/>
      <c r="B68" s="269"/>
      <c r="C68" s="351"/>
      <c r="D68" s="284"/>
      <c r="E68" s="351"/>
      <c r="F68" s="284"/>
      <c r="G68" s="351"/>
      <c r="H68" s="284"/>
      <c r="I68" s="351"/>
      <c r="J68" s="351"/>
      <c r="K68" s="351"/>
      <c r="L68" s="351"/>
      <c r="M68" s="351"/>
      <c r="N68" s="351"/>
    </row>
    <row r="69" ht="13.5" customHeight="1">
      <c r="A69" s="283"/>
      <c r="B69" s="269"/>
      <c r="C69" s="351"/>
      <c r="D69" s="284"/>
      <c r="E69" s="351"/>
      <c r="F69" s="284"/>
      <c r="G69" s="351"/>
      <c r="H69" s="284"/>
      <c r="I69" s="351"/>
      <c r="J69" s="351"/>
      <c r="K69" s="351"/>
      <c r="L69" s="351"/>
      <c r="M69" s="351"/>
      <c r="N69" s="351"/>
    </row>
    <row r="70" ht="13.5" customHeight="1">
      <c r="A70" s="283"/>
      <c r="B70" s="269"/>
      <c r="C70" s="351"/>
      <c r="D70" s="284"/>
      <c r="E70" s="351"/>
      <c r="F70" s="284"/>
      <c r="G70" s="351"/>
      <c r="H70" s="284"/>
      <c r="I70" s="351"/>
      <c r="J70" s="351"/>
      <c r="K70" s="351"/>
      <c r="L70" s="351"/>
      <c r="M70" s="351"/>
      <c r="N70" s="351"/>
    </row>
    <row r="71" ht="13.5" customHeight="1">
      <c r="A71" s="283"/>
      <c r="B71" s="269"/>
      <c r="C71" s="351"/>
      <c r="D71" s="284"/>
      <c r="E71" s="351"/>
      <c r="F71" s="284"/>
      <c r="G71" s="351"/>
      <c r="H71" s="284"/>
      <c r="I71" s="351"/>
      <c r="J71" s="351"/>
      <c r="K71" s="351"/>
      <c r="L71" s="351"/>
      <c r="M71" s="351"/>
      <c r="N71" s="351"/>
    </row>
    <row r="72" ht="13.5" customHeight="1">
      <c r="A72" s="283"/>
      <c r="B72" s="269"/>
      <c r="C72" s="351"/>
      <c r="D72" s="284"/>
      <c r="E72" s="351"/>
      <c r="F72" s="284"/>
      <c r="G72" s="351"/>
      <c r="H72" s="284"/>
      <c r="I72" s="351"/>
      <c r="J72" s="351"/>
      <c r="K72" s="351"/>
      <c r="L72" s="351"/>
      <c r="M72" s="351"/>
      <c r="N72" s="351"/>
    </row>
    <row r="73" ht="13.5" customHeight="1">
      <c r="A73" s="283"/>
      <c r="B73" s="269"/>
      <c r="C73" s="351"/>
      <c r="D73" s="284"/>
      <c r="E73" s="351"/>
      <c r="F73" s="284"/>
      <c r="G73" s="351"/>
      <c r="H73" s="284"/>
      <c r="I73" s="351"/>
      <c r="J73" s="351"/>
      <c r="K73" s="351"/>
      <c r="L73" s="351"/>
      <c r="M73" s="351"/>
      <c r="N73" s="351"/>
    </row>
    <row r="74" ht="13.5" customHeight="1">
      <c r="A74" s="283"/>
      <c r="B74" s="269"/>
      <c r="C74" s="351"/>
      <c r="D74" s="284"/>
      <c r="E74" s="351"/>
      <c r="F74" s="284"/>
      <c r="G74" s="351"/>
      <c r="H74" s="284"/>
      <c r="I74" s="351"/>
      <c r="J74" s="351"/>
      <c r="K74" s="351"/>
      <c r="L74" s="351"/>
      <c r="M74" s="351"/>
      <c r="N74" s="351"/>
    </row>
    <row r="75" ht="13.5" customHeight="1">
      <c r="A75" s="283"/>
      <c r="B75" s="269"/>
      <c r="C75" s="351"/>
      <c r="D75" s="284"/>
      <c r="E75" s="351"/>
      <c r="F75" s="284"/>
      <c r="G75" s="351"/>
      <c r="H75" s="284"/>
      <c r="I75" s="351"/>
      <c r="J75" s="351"/>
      <c r="K75" s="351"/>
      <c r="L75" s="351"/>
      <c r="M75" s="351"/>
      <c r="N75" s="351"/>
    </row>
    <row r="76" ht="13.5" customHeight="1">
      <c r="A76" s="283"/>
      <c r="B76" s="269"/>
      <c r="C76" s="351"/>
      <c r="D76" s="284"/>
      <c r="E76" s="351"/>
      <c r="F76" s="284"/>
      <c r="G76" s="351"/>
      <c r="H76" s="284"/>
      <c r="I76" s="351"/>
      <c r="J76" s="351"/>
      <c r="K76" s="351"/>
      <c r="L76" s="351"/>
      <c r="M76" s="351"/>
      <c r="N76" s="351"/>
    </row>
    <row r="77" ht="13.5" customHeight="1">
      <c r="A77" s="283"/>
      <c r="B77" s="269"/>
      <c r="C77" s="351"/>
      <c r="D77" s="284"/>
      <c r="E77" s="351"/>
      <c r="F77" s="284"/>
      <c r="G77" s="351"/>
      <c r="H77" s="284"/>
      <c r="I77" s="351"/>
      <c r="J77" s="351"/>
      <c r="K77" s="351"/>
      <c r="L77" s="351"/>
      <c r="M77" s="351"/>
      <c r="N77" s="351"/>
    </row>
    <row r="78" ht="13.5" customHeight="1">
      <c r="A78" s="283"/>
      <c r="B78" s="269"/>
      <c r="C78" s="351"/>
      <c r="D78" s="284"/>
      <c r="E78" s="351"/>
      <c r="F78" s="284"/>
      <c r="G78" s="351"/>
      <c r="H78" s="284"/>
      <c r="I78" s="351"/>
      <c r="J78" s="351"/>
      <c r="K78" s="351"/>
      <c r="L78" s="351"/>
      <c r="M78" s="351"/>
      <c r="N78" s="351"/>
    </row>
    <row r="79" ht="13.5" customHeight="1">
      <c r="A79" s="283"/>
      <c r="B79" s="269"/>
      <c r="C79" s="351"/>
      <c r="D79" s="284"/>
      <c r="E79" s="351"/>
      <c r="F79" s="284"/>
      <c r="G79" s="351"/>
      <c r="H79" s="284"/>
      <c r="I79" s="351"/>
      <c r="J79" s="351"/>
      <c r="K79" s="351"/>
      <c r="L79" s="351"/>
      <c r="M79" s="351"/>
      <c r="N79" s="351"/>
    </row>
    <row r="80" ht="13.5" customHeight="1">
      <c r="A80" s="283"/>
      <c r="B80" s="269"/>
      <c r="C80" s="351"/>
      <c r="D80" s="284"/>
      <c r="E80" s="351"/>
      <c r="F80" s="284"/>
      <c r="G80" s="351"/>
      <c r="H80" s="284"/>
      <c r="I80" s="351"/>
      <c r="J80" s="351"/>
      <c r="K80" s="351"/>
      <c r="L80" s="351"/>
      <c r="M80" s="351"/>
      <c r="N80" s="351"/>
    </row>
    <row r="81" ht="13.5" customHeight="1">
      <c r="A81" s="283"/>
      <c r="B81" s="269"/>
      <c r="C81" s="351"/>
      <c r="D81" s="284"/>
      <c r="E81" s="351"/>
      <c r="F81" s="284"/>
      <c r="G81" s="351"/>
      <c r="H81" s="284"/>
      <c r="I81" s="351"/>
      <c r="J81" s="351"/>
      <c r="K81" s="351"/>
      <c r="L81" s="351"/>
      <c r="M81" s="351"/>
      <c r="N81" s="351"/>
    </row>
    <row r="82" ht="13.5" customHeight="1">
      <c r="A82" s="283"/>
      <c r="B82" s="269"/>
      <c r="C82" s="351"/>
      <c r="D82" s="284"/>
      <c r="E82" s="351"/>
      <c r="F82" s="284"/>
      <c r="G82" s="351"/>
      <c r="H82" s="284"/>
      <c r="I82" s="351"/>
      <c r="J82" s="351"/>
      <c r="K82" s="351"/>
      <c r="L82" s="351"/>
      <c r="M82" s="351"/>
      <c r="N82" s="351"/>
    </row>
    <row r="83" ht="13.5" customHeight="1">
      <c r="A83" s="283"/>
      <c r="B83" s="269"/>
      <c r="C83" s="351"/>
      <c r="D83" s="284"/>
      <c r="E83" s="351"/>
      <c r="F83" s="284"/>
      <c r="G83" s="351"/>
      <c r="H83" s="284"/>
      <c r="I83" s="351"/>
      <c r="J83" s="351"/>
      <c r="K83" s="351"/>
      <c r="L83" s="351"/>
      <c r="M83" s="351"/>
      <c r="N83" s="351"/>
    </row>
    <row r="84" ht="13.5" customHeight="1">
      <c r="A84" s="283"/>
      <c r="B84" s="269"/>
      <c r="C84" s="351"/>
      <c r="D84" s="284"/>
      <c r="E84" s="351"/>
      <c r="F84" s="284"/>
      <c r="G84" s="351"/>
      <c r="H84" s="284"/>
      <c r="I84" s="351"/>
      <c r="J84" s="351"/>
      <c r="K84" s="351"/>
      <c r="L84" s="351"/>
      <c r="M84" s="351"/>
      <c r="N84" s="351"/>
    </row>
    <row r="85" ht="13.5" customHeight="1">
      <c r="A85" s="283"/>
      <c r="B85" s="269"/>
      <c r="C85" s="351"/>
      <c r="D85" s="284"/>
      <c r="E85" s="351"/>
      <c r="F85" s="284"/>
      <c r="G85" s="351"/>
      <c r="H85" s="284"/>
      <c r="I85" s="351"/>
      <c r="J85" s="351"/>
      <c r="K85" s="351"/>
      <c r="L85" s="351"/>
      <c r="M85" s="351"/>
      <c r="N85" s="351"/>
    </row>
    <row r="86" ht="13.5" customHeight="1">
      <c r="A86" s="283"/>
      <c r="B86" s="269"/>
      <c r="C86" s="351"/>
      <c r="D86" s="284"/>
      <c r="E86" s="351"/>
      <c r="F86" s="284"/>
      <c r="G86" s="351"/>
      <c r="H86" s="284"/>
      <c r="I86" s="351"/>
      <c r="J86" s="351"/>
      <c r="K86" s="351"/>
      <c r="L86" s="351"/>
      <c r="M86" s="351"/>
      <c r="N86" s="351"/>
    </row>
    <row r="87" ht="13.5" customHeight="1">
      <c r="A87" s="283"/>
      <c r="B87" s="269"/>
      <c r="C87" s="351"/>
      <c r="D87" s="284"/>
      <c r="E87" s="351"/>
      <c r="F87" s="284"/>
      <c r="G87" s="351"/>
      <c r="H87" s="284"/>
      <c r="I87" s="351"/>
      <c r="J87" s="351"/>
      <c r="K87" s="351"/>
      <c r="L87" s="351"/>
      <c r="M87" s="351"/>
      <c r="N87" s="351"/>
    </row>
    <row r="88" ht="13.5" customHeight="1">
      <c r="A88" s="283"/>
      <c r="B88" s="269"/>
      <c r="C88" s="351"/>
      <c r="D88" s="284"/>
      <c r="E88" s="351"/>
      <c r="F88" s="284"/>
      <c r="G88" s="351"/>
      <c r="H88" s="284"/>
      <c r="I88" s="351"/>
      <c r="J88" s="351"/>
      <c r="K88" s="351"/>
      <c r="L88" s="351"/>
      <c r="M88" s="351"/>
      <c r="N88" s="351"/>
    </row>
    <row r="89" ht="13.5" customHeight="1">
      <c r="A89" s="283"/>
      <c r="B89" s="269"/>
      <c r="C89" s="351"/>
      <c r="D89" s="284"/>
      <c r="E89" s="351"/>
      <c r="F89" s="284"/>
      <c r="G89" s="351"/>
      <c r="H89" s="284"/>
      <c r="I89" s="351"/>
      <c r="J89" s="351"/>
      <c r="K89" s="351"/>
      <c r="L89" s="351"/>
      <c r="M89" s="351"/>
      <c r="N89" s="351"/>
    </row>
    <row r="90" ht="13.5" customHeight="1">
      <c r="A90" s="283"/>
      <c r="B90" s="269"/>
      <c r="C90" s="351"/>
      <c r="D90" s="284"/>
      <c r="E90" s="351"/>
      <c r="F90" s="284"/>
      <c r="G90" s="351"/>
      <c r="H90" s="284"/>
      <c r="I90" s="351"/>
      <c r="J90" s="351"/>
      <c r="K90" s="351"/>
      <c r="L90" s="351"/>
      <c r="M90" s="351"/>
      <c r="N90" s="351"/>
    </row>
    <row r="91" ht="13.5" customHeight="1">
      <c r="A91" s="283"/>
      <c r="B91" s="269"/>
      <c r="C91" s="351"/>
      <c r="D91" s="284"/>
      <c r="E91" s="351"/>
      <c r="F91" s="284"/>
      <c r="G91" s="351"/>
      <c r="H91" s="284"/>
      <c r="I91" s="351"/>
      <c r="J91" s="351"/>
      <c r="K91" s="351"/>
      <c r="L91" s="351"/>
      <c r="M91" s="351"/>
      <c r="N91" s="351"/>
    </row>
    <row r="92" ht="13.5" customHeight="1">
      <c r="A92" s="283"/>
      <c r="B92" s="269"/>
      <c r="C92" s="351"/>
      <c r="D92" s="284"/>
      <c r="E92" s="351"/>
      <c r="F92" s="284"/>
      <c r="G92" s="351"/>
      <c r="H92" s="284"/>
      <c r="I92" s="351"/>
      <c r="J92" s="351"/>
      <c r="K92" s="351"/>
      <c r="L92" s="351"/>
      <c r="M92" s="351"/>
      <c r="N92" s="351"/>
    </row>
    <row r="93" ht="13.5" customHeight="1">
      <c r="A93" s="283"/>
      <c r="B93" s="269"/>
      <c r="C93" s="351"/>
      <c r="D93" s="284"/>
      <c r="E93" s="351"/>
      <c r="F93" s="284"/>
      <c r="G93" s="351"/>
      <c r="H93" s="284"/>
      <c r="I93" s="351"/>
      <c r="J93" s="351"/>
      <c r="K93" s="351"/>
      <c r="L93" s="351"/>
      <c r="M93" s="351"/>
      <c r="N93" s="351"/>
    </row>
    <row r="94" ht="13.5" customHeight="1">
      <c r="A94" s="283"/>
      <c r="B94" s="269"/>
      <c r="C94" s="351"/>
      <c r="D94" s="284"/>
      <c r="E94" s="351"/>
      <c r="F94" s="284"/>
      <c r="G94" s="351"/>
      <c r="H94" s="284"/>
      <c r="I94" s="351"/>
      <c r="J94" s="351"/>
      <c r="K94" s="351"/>
      <c r="L94" s="351"/>
      <c r="M94" s="351"/>
      <c r="N94" s="351"/>
    </row>
    <row r="95" ht="13.5" customHeight="1">
      <c r="A95" s="283"/>
      <c r="B95" s="269"/>
      <c r="C95" s="351"/>
      <c r="D95" s="284"/>
      <c r="E95" s="351"/>
      <c r="F95" s="284"/>
      <c r="G95" s="351"/>
      <c r="H95" s="284"/>
      <c r="I95" s="351"/>
      <c r="J95" s="351"/>
      <c r="K95" s="351"/>
      <c r="L95" s="351"/>
      <c r="M95" s="351"/>
      <c r="N95" s="351"/>
    </row>
    <row r="96" ht="13.5" customHeight="1">
      <c r="A96" s="283"/>
      <c r="B96" s="269"/>
      <c r="C96" s="351"/>
      <c r="D96" s="284"/>
      <c r="E96" s="351"/>
      <c r="F96" s="284"/>
      <c r="G96" s="351"/>
      <c r="H96" s="284"/>
      <c r="I96" s="351"/>
      <c r="J96" s="351"/>
      <c r="K96" s="351"/>
      <c r="L96" s="351"/>
      <c r="M96" s="351"/>
      <c r="N96" s="351"/>
    </row>
    <row r="97" ht="13.5" customHeight="1">
      <c r="A97" s="283"/>
      <c r="B97" s="269"/>
      <c r="C97" s="351"/>
      <c r="D97" s="284"/>
      <c r="E97" s="351"/>
      <c r="F97" s="284"/>
      <c r="G97" s="351"/>
      <c r="H97" s="284"/>
      <c r="I97" s="351"/>
      <c r="J97" s="351"/>
      <c r="K97" s="351"/>
      <c r="L97" s="351"/>
      <c r="M97" s="351"/>
      <c r="N97" s="351"/>
    </row>
    <row r="98" ht="13.5" customHeight="1">
      <c r="A98" s="283"/>
      <c r="B98" s="269"/>
      <c r="C98" s="351"/>
      <c r="D98" s="284"/>
      <c r="E98" s="351"/>
      <c r="F98" s="284"/>
      <c r="G98" s="351"/>
      <c r="H98" s="284"/>
      <c r="I98" s="351"/>
      <c r="J98" s="351"/>
      <c r="K98" s="351"/>
      <c r="L98" s="351"/>
      <c r="M98" s="351"/>
      <c r="N98" s="351"/>
    </row>
    <row r="99" ht="13.5" customHeight="1">
      <c r="A99" s="283"/>
      <c r="B99" s="269"/>
      <c r="C99" s="351"/>
      <c r="D99" s="284"/>
      <c r="E99" s="351"/>
      <c r="F99" s="284"/>
      <c r="G99" s="351"/>
      <c r="H99" s="284"/>
      <c r="I99" s="351"/>
      <c r="J99" s="351"/>
      <c r="K99" s="351"/>
      <c r="L99" s="351"/>
      <c r="M99" s="351"/>
      <c r="N99" s="351"/>
    </row>
    <row r="100" ht="13.5" customHeight="1">
      <c r="A100" s="283"/>
      <c r="B100" s="269"/>
      <c r="C100" s="351"/>
      <c r="D100" s="284"/>
      <c r="E100" s="351"/>
      <c r="F100" s="284"/>
      <c r="G100" s="351"/>
      <c r="H100" s="284"/>
      <c r="I100" s="351"/>
      <c r="J100" s="351"/>
      <c r="K100" s="351"/>
      <c r="L100" s="351"/>
      <c r="M100" s="351"/>
      <c r="N100" s="351"/>
    </row>
  </sheetData>
  <mergeCells count="7">
    <mergeCell ref="C6:D6"/>
    <mergeCell ref="E6:F6"/>
    <mergeCell ref="G6:H6"/>
    <mergeCell ref="A1:H1"/>
    <mergeCell ref="B6:B7"/>
    <mergeCell ref="A6:A7"/>
    <mergeCell ref="A2:H2"/>
  </mergeCells>
  <printOptions/>
  <pageMargins bottom="0.75" footer="0.0" header="0.0" left="1.2" right="0.7" top="1.25"/>
  <pageSetup paperSize="9" scale="101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4.43"/>
    <col customWidth="1" min="2" max="2" width="41.86"/>
    <col customWidth="1" min="3" max="3" width="16.14"/>
    <col customWidth="1" min="4" max="4" width="15.57"/>
    <col customWidth="1" min="5" max="5" width="16.57"/>
    <col customWidth="1" min="6" max="11" width="9.14"/>
  </cols>
  <sheetData>
    <row r="1" ht="12.75" customHeight="1">
      <c r="A1" s="303" t="s">
        <v>989</v>
      </c>
      <c r="F1" s="311"/>
      <c r="G1" s="311"/>
      <c r="H1" s="311"/>
      <c r="I1" s="311"/>
      <c r="J1" s="311"/>
      <c r="K1" s="311"/>
    </row>
    <row r="2" ht="12.75" customHeight="1">
      <c r="A2" s="311"/>
      <c r="B2" s="311"/>
      <c r="C2" s="311"/>
      <c r="D2" s="311"/>
      <c r="E2" s="356" t="s">
        <v>990</v>
      </c>
      <c r="F2" s="311"/>
      <c r="G2" s="311"/>
      <c r="H2" s="311"/>
      <c r="I2" s="311"/>
      <c r="J2" s="311"/>
      <c r="K2" s="311"/>
    </row>
    <row r="3" ht="30.0" customHeight="1">
      <c r="A3" s="305" t="s">
        <v>991</v>
      </c>
      <c r="B3" s="305" t="s">
        <v>992</v>
      </c>
      <c r="C3" s="305" t="s">
        <v>993</v>
      </c>
      <c r="D3" s="305" t="s">
        <v>994</v>
      </c>
      <c r="E3" s="305" t="s">
        <v>995</v>
      </c>
      <c r="F3" s="357"/>
      <c r="G3" s="357"/>
      <c r="H3" s="357"/>
      <c r="I3" s="357"/>
      <c r="J3" s="357"/>
      <c r="K3" s="357"/>
    </row>
    <row r="4" ht="12.75" customHeight="1">
      <c r="A4" s="270">
        <v>1.0</v>
      </c>
      <c r="B4" s="271" t="s">
        <v>996</v>
      </c>
      <c r="C4" s="271"/>
      <c r="D4" s="127"/>
      <c r="E4" s="127"/>
      <c r="F4" s="311"/>
      <c r="G4" s="311"/>
      <c r="H4" s="311"/>
      <c r="I4" s="311"/>
      <c r="J4" s="311"/>
      <c r="K4" s="311"/>
    </row>
    <row r="5" ht="12.75" customHeight="1">
      <c r="A5" s="270">
        <v>2.0</v>
      </c>
      <c r="B5" s="271" t="s">
        <v>997</v>
      </c>
      <c r="C5" s="271"/>
      <c r="D5" s="127"/>
      <c r="E5" s="127"/>
      <c r="F5" s="311"/>
      <c r="G5" s="311"/>
      <c r="H5" s="311"/>
      <c r="I5" s="311"/>
      <c r="J5" s="311"/>
      <c r="K5" s="311"/>
    </row>
    <row r="6" ht="12.75" customHeight="1">
      <c r="A6" s="270">
        <v>3.0</v>
      </c>
      <c r="B6" s="271" t="s">
        <v>303</v>
      </c>
      <c r="C6" s="271"/>
      <c r="D6" s="127"/>
      <c r="E6" s="127"/>
      <c r="F6" s="311"/>
      <c r="G6" s="311"/>
      <c r="H6" s="311"/>
      <c r="I6" s="311"/>
      <c r="J6" s="311"/>
      <c r="K6" s="311"/>
    </row>
    <row r="7" ht="12.75" customHeight="1">
      <c r="A7" s="270">
        <v>4.0</v>
      </c>
      <c r="B7" s="271" t="s">
        <v>998</v>
      </c>
      <c r="C7" s="271"/>
      <c r="D7" s="127"/>
      <c r="E7" s="127"/>
      <c r="F7" s="311"/>
      <c r="G7" s="311"/>
      <c r="H7" s="311"/>
      <c r="I7" s="311"/>
      <c r="J7" s="311"/>
      <c r="K7" s="311"/>
    </row>
    <row r="8" ht="12.75" customHeight="1">
      <c r="A8" s="270">
        <v>5.0</v>
      </c>
      <c r="B8" s="271" t="s">
        <v>999</v>
      </c>
      <c r="C8" s="271"/>
      <c r="D8" s="127"/>
      <c r="E8" s="127"/>
      <c r="F8" s="311"/>
      <c r="G8" s="311"/>
      <c r="H8" s="311"/>
      <c r="I8" s="311"/>
      <c r="J8" s="311"/>
      <c r="K8" s="311"/>
    </row>
    <row r="9" ht="12.75" customHeight="1">
      <c r="A9" s="270">
        <v>6.0</v>
      </c>
      <c r="B9" s="271" t="s">
        <v>1000</v>
      </c>
      <c r="C9" s="271"/>
      <c r="D9" s="127"/>
      <c r="E9" s="127"/>
      <c r="F9" s="311"/>
      <c r="G9" s="311"/>
      <c r="H9" s="311"/>
      <c r="I9" s="311"/>
      <c r="J9" s="311"/>
      <c r="K9" s="311"/>
    </row>
    <row r="10" ht="12.75" customHeight="1">
      <c r="A10" s="270">
        <v>7.0</v>
      </c>
      <c r="B10" s="271" t="s">
        <v>10</v>
      </c>
      <c r="C10" s="271"/>
      <c r="D10" s="127"/>
      <c r="E10" s="127"/>
      <c r="F10" s="311"/>
      <c r="G10" s="311"/>
      <c r="H10" s="311"/>
      <c r="I10" s="311"/>
      <c r="J10" s="311"/>
      <c r="K10" s="311"/>
    </row>
    <row r="11" ht="12.75" customHeight="1">
      <c r="A11" s="270">
        <v>8.0</v>
      </c>
      <c r="B11" s="271" t="s">
        <v>12</v>
      </c>
      <c r="C11" s="271"/>
      <c r="D11" s="127"/>
      <c r="E11" s="127"/>
      <c r="F11" s="311"/>
      <c r="G11" s="311"/>
      <c r="H11" s="311"/>
      <c r="I11" s="311"/>
      <c r="J11" s="311"/>
      <c r="K11" s="311"/>
    </row>
    <row r="12" ht="12.75" customHeight="1">
      <c r="A12" s="270">
        <v>9.0</v>
      </c>
      <c r="B12" s="271" t="s">
        <v>1001</v>
      </c>
      <c r="C12" s="271"/>
      <c r="D12" s="127"/>
      <c r="E12" s="127"/>
      <c r="F12" s="311"/>
      <c r="G12" s="311"/>
      <c r="H12" s="311"/>
      <c r="I12" s="311"/>
      <c r="J12" s="311"/>
      <c r="K12" s="311"/>
    </row>
    <row r="13" ht="12.75" customHeight="1">
      <c r="A13" s="270">
        <v>10.0</v>
      </c>
      <c r="B13" s="271" t="s">
        <v>1002</v>
      </c>
      <c r="C13" s="271"/>
      <c r="D13" s="127"/>
      <c r="E13" s="127"/>
      <c r="F13" s="311"/>
      <c r="G13" s="311"/>
      <c r="H13" s="311"/>
      <c r="I13" s="311"/>
      <c r="J13" s="311"/>
      <c r="K13" s="311"/>
    </row>
    <row r="14" ht="12.75" customHeight="1">
      <c r="A14" s="270">
        <v>11.0</v>
      </c>
      <c r="B14" s="271" t="s">
        <v>13</v>
      </c>
      <c r="C14" s="271"/>
      <c r="D14" s="127"/>
      <c r="E14" s="127"/>
      <c r="F14" s="311"/>
      <c r="G14" s="311"/>
      <c r="H14" s="311"/>
      <c r="I14" s="311"/>
      <c r="J14" s="311"/>
      <c r="K14" s="311"/>
    </row>
    <row r="15" ht="12.75" customHeight="1">
      <c r="A15" s="270">
        <v>12.0</v>
      </c>
      <c r="B15" s="271" t="s">
        <v>1003</v>
      </c>
      <c r="C15" s="271"/>
      <c r="D15" s="127"/>
      <c r="E15" s="127"/>
      <c r="F15" s="311"/>
      <c r="G15" s="311"/>
      <c r="H15" s="311"/>
      <c r="I15" s="311"/>
      <c r="J15" s="311"/>
      <c r="K15" s="311"/>
    </row>
    <row r="16" ht="12.75" customHeight="1">
      <c r="A16" s="270">
        <v>13.0</v>
      </c>
      <c r="B16" s="271" t="s">
        <v>1004</v>
      </c>
      <c r="C16" s="271"/>
      <c r="D16" s="127"/>
      <c r="E16" s="127"/>
      <c r="F16" s="311"/>
      <c r="G16" s="311"/>
      <c r="H16" s="311"/>
      <c r="I16" s="311"/>
      <c r="J16" s="311"/>
      <c r="K16" s="311"/>
    </row>
    <row r="17" ht="12.75" customHeight="1">
      <c r="A17" s="270">
        <v>14.0</v>
      </c>
      <c r="B17" s="271" t="s">
        <v>14</v>
      </c>
      <c r="C17" s="271"/>
      <c r="D17" s="127"/>
      <c r="E17" s="127"/>
      <c r="F17" s="311"/>
      <c r="G17" s="311"/>
      <c r="H17" s="311"/>
      <c r="I17" s="311"/>
      <c r="J17" s="311"/>
      <c r="K17" s="311"/>
    </row>
    <row r="18" ht="12.75" customHeight="1">
      <c r="A18" s="270">
        <v>15.0</v>
      </c>
      <c r="B18" s="271" t="s">
        <v>1005</v>
      </c>
      <c r="C18" s="271"/>
      <c r="D18" s="127"/>
      <c r="E18" s="127"/>
      <c r="F18" s="311"/>
      <c r="G18" s="311"/>
      <c r="H18" s="311"/>
      <c r="I18" s="311"/>
      <c r="J18" s="311"/>
      <c r="K18" s="311"/>
    </row>
    <row r="19" ht="12.75" customHeight="1">
      <c r="A19" s="270">
        <v>16.0</v>
      </c>
      <c r="B19" s="271" t="s">
        <v>1006</v>
      </c>
      <c r="C19" s="271"/>
      <c r="D19" s="127"/>
      <c r="E19" s="127"/>
      <c r="F19" s="311"/>
      <c r="G19" s="311"/>
      <c r="H19" s="311"/>
      <c r="I19" s="311"/>
      <c r="J19" s="311"/>
      <c r="K19" s="311"/>
    </row>
    <row r="20" ht="12.75" customHeight="1">
      <c r="A20" s="270">
        <v>17.0</v>
      </c>
      <c r="B20" s="271" t="s">
        <v>305</v>
      </c>
      <c r="C20" s="271"/>
      <c r="D20" s="127"/>
      <c r="E20" s="127"/>
      <c r="F20" s="311"/>
      <c r="G20" s="311"/>
      <c r="H20" s="311"/>
      <c r="I20" s="311"/>
      <c r="J20" s="311"/>
      <c r="K20" s="311"/>
    </row>
    <row r="21" ht="12.75" customHeight="1">
      <c r="A21" s="270">
        <v>18.0</v>
      </c>
      <c r="B21" s="271" t="s">
        <v>306</v>
      </c>
      <c r="C21" s="271"/>
      <c r="D21" s="127"/>
      <c r="E21" s="127"/>
      <c r="F21" s="311"/>
      <c r="G21" s="311"/>
      <c r="H21" s="311"/>
      <c r="I21" s="311"/>
      <c r="J21" s="311"/>
      <c r="K21" s="311"/>
    </row>
    <row r="22" ht="12.75" customHeight="1">
      <c r="A22" s="270">
        <v>19.0</v>
      </c>
      <c r="B22" s="271" t="s">
        <v>1007</v>
      </c>
      <c r="C22" s="271"/>
      <c r="D22" s="127"/>
      <c r="E22" s="127"/>
      <c r="F22" s="311"/>
      <c r="G22" s="311"/>
      <c r="H22" s="311"/>
      <c r="I22" s="311"/>
      <c r="J22" s="311"/>
      <c r="K22" s="311"/>
    </row>
    <row r="23" ht="12.75" customHeight="1">
      <c r="A23" s="270">
        <v>20.0</v>
      </c>
      <c r="B23" s="271" t="s">
        <v>1008</v>
      </c>
      <c r="C23" s="271"/>
      <c r="D23" s="127"/>
      <c r="E23" s="127"/>
      <c r="F23" s="311"/>
      <c r="G23" s="311"/>
      <c r="H23" s="311"/>
      <c r="I23" s="311"/>
      <c r="J23" s="311"/>
      <c r="K23" s="311"/>
    </row>
    <row r="24" ht="12.75" customHeight="1">
      <c r="A24" s="270">
        <v>21.0</v>
      </c>
      <c r="B24" s="271" t="s">
        <v>1009</v>
      </c>
      <c r="C24" s="271"/>
      <c r="D24" s="127"/>
      <c r="E24" s="127"/>
      <c r="F24" s="311"/>
      <c r="G24" s="311"/>
      <c r="H24" s="311"/>
      <c r="I24" s="311"/>
      <c r="J24" s="311"/>
      <c r="K24" s="311"/>
    </row>
    <row r="25" ht="12.75" customHeight="1">
      <c r="A25" s="270">
        <v>22.0</v>
      </c>
      <c r="B25" s="271" t="s">
        <v>1010</v>
      </c>
      <c r="C25" s="271"/>
      <c r="D25" s="127"/>
      <c r="E25" s="127"/>
      <c r="F25" s="311"/>
      <c r="G25" s="311"/>
      <c r="H25" s="311"/>
      <c r="I25" s="311"/>
      <c r="J25" s="311"/>
      <c r="K25" s="311"/>
    </row>
    <row r="26" ht="12.75" customHeight="1">
      <c r="A26" s="270">
        <v>23.0</v>
      </c>
      <c r="B26" s="271" t="s">
        <v>1011</v>
      </c>
      <c r="C26" s="271"/>
      <c r="D26" s="127"/>
      <c r="E26" s="127"/>
      <c r="F26" s="311"/>
      <c r="G26" s="311"/>
      <c r="H26" s="311"/>
      <c r="I26" s="311"/>
      <c r="J26" s="311"/>
      <c r="K26" s="311"/>
    </row>
    <row r="27" ht="12.75" customHeight="1">
      <c r="A27" s="270">
        <v>24.0</v>
      </c>
      <c r="B27" s="271" t="s">
        <v>1012</v>
      </c>
      <c r="C27" s="271"/>
      <c r="D27" s="127"/>
      <c r="E27" s="127"/>
      <c r="F27" s="311"/>
      <c r="G27" s="311"/>
      <c r="H27" s="311"/>
      <c r="I27" s="311"/>
      <c r="J27" s="311"/>
      <c r="K27" s="311"/>
    </row>
    <row r="28" ht="12.75" customHeight="1">
      <c r="A28" s="270">
        <v>25.0</v>
      </c>
      <c r="B28" s="271" t="s">
        <v>1013</v>
      </c>
      <c r="C28" s="271"/>
      <c r="D28" s="127"/>
      <c r="E28" s="127"/>
      <c r="F28" s="311"/>
      <c r="G28" s="311"/>
      <c r="H28" s="311"/>
      <c r="I28" s="311"/>
      <c r="J28" s="311"/>
      <c r="K28" s="311"/>
    </row>
    <row r="29" ht="12.75" customHeight="1">
      <c r="A29" s="270">
        <v>26.0</v>
      </c>
      <c r="B29" s="271" t="s">
        <v>1014</v>
      </c>
      <c r="C29" s="271"/>
      <c r="D29" s="127"/>
      <c r="E29" s="127"/>
      <c r="F29" s="311"/>
      <c r="G29" s="311"/>
      <c r="H29" s="311"/>
      <c r="I29" s="311"/>
      <c r="J29" s="311"/>
      <c r="K29" s="311"/>
    </row>
    <row r="30" ht="12.75" customHeight="1">
      <c r="A30" s="270">
        <v>27.0</v>
      </c>
      <c r="B30" s="271" t="s">
        <v>1015</v>
      </c>
      <c r="C30" s="271"/>
      <c r="D30" s="127"/>
      <c r="E30" s="127"/>
      <c r="F30" s="311"/>
      <c r="G30" s="311"/>
      <c r="H30" s="311"/>
      <c r="I30" s="311"/>
      <c r="J30" s="311"/>
      <c r="K30" s="311"/>
    </row>
    <row r="31" ht="12.75" customHeight="1">
      <c r="A31" s="270">
        <v>28.0</v>
      </c>
      <c r="B31" s="271" t="s">
        <v>1016</v>
      </c>
      <c r="C31" s="271"/>
      <c r="D31" s="127"/>
      <c r="E31" s="127"/>
      <c r="F31" s="311"/>
      <c r="G31" s="311"/>
      <c r="H31" s="311"/>
      <c r="I31" s="311"/>
      <c r="J31" s="311"/>
      <c r="K31" s="311"/>
    </row>
    <row r="32" ht="12.75" customHeight="1">
      <c r="A32" s="270">
        <v>29.0</v>
      </c>
      <c r="B32" s="271" t="s">
        <v>1017</v>
      </c>
      <c r="C32" s="271"/>
      <c r="D32" s="127"/>
      <c r="E32" s="127"/>
      <c r="F32" s="311"/>
      <c r="G32" s="311"/>
      <c r="H32" s="311"/>
      <c r="I32" s="311"/>
      <c r="J32" s="311"/>
      <c r="K32" s="311"/>
    </row>
    <row r="33" ht="12.75" customHeight="1">
      <c r="A33" s="270">
        <v>30.0</v>
      </c>
      <c r="B33" s="271" t="s">
        <v>1018</v>
      </c>
      <c r="C33" s="271"/>
      <c r="D33" s="127"/>
      <c r="E33" s="127"/>
      <c r="F33" s="311"/>
      <c r="G33" s="311"/>
      <c r="H33" s="311"/>
      <c r="I33" s="311"/>
      <c r="J33" s="311"/>
      <c r="K33" s="311"/>
    </row>
    <row r="34" ht="12.75" customHeight="1">
      <c r="A34" s="270">
        <v>31.0</v>
      </c>
      <c r="B34" s="271" t="s">
        <v>16</v>
      </c>
      <c r="C34" s="271"/>
      <c r="D34" s="127"/>
      <c r="E34" s="127"/>
      <c r="F34" s="311"/>
      <c r="G34" s="311"/>
      <c r="H34" s="311"/>
      <c r="I34" s="311"/>
      <c r="J34" s="311"/>
      <c r="K34" s="311"/>
    </row>
    <row r="35" ht="12.75" customHeight="1">
      <c r="A35" s="270">
        <v>32.0</v>
      </c>
      <c r="B35" s="271" t="s">
        <v>1019</v>
      </c>
      <c r="C35" s="271"/>
      <c r="D35" s="127"/>
      <c r="E35" s="127"/>
      <c r="F35" s="311"/>
      <c r="G35" s="311"/>
      <c r="H35" s="311"/>
      <c r="I35" s="311"/>
      <c r="J35" s="311"/>
      <c r="K35" s="311"/>
    </row>
    <row r="36" ht="12.75" customHeight="1">
      <c r="A36" s="270">
        <v>33.0</v>
      </c>
      <c r="B36" s="271" t="s">
        <v>1020</v>
      </c>
      <c r="C36" s="271"/>
      <c r="D36" s="127"/>
      <c r="E36" s="127"/>
      <c r="F36" s="311"/>
      <c r="G36" s="311"/>
      <c r="H36" s="311"/>
      <c r="I36" s="311"/>
      <c r="J36" s="311"/>
      <c r="K36" s="311"/>
    </row>
    <row r="37" ht="12.75" customHeight="1">
      <c r="A37" s="270">
        <v>34.0</v>
      </c>
      <c r="B37" s="271" t="s">
        <v>1021</v>
      </c>
      <c r="C37" s="271"/>
      <c r="D37" s="127"/>
      <c r="E37" s="127"/>
      <c r="F37" s="311"/>
      <c r="G37" s="311"/>
      <c r="H37" s="311"/>
      <c r="I37" s="311"/>
      <c r="J37" s="311"/>
      <c r="K37" s="311"/>
    </row>
    <row r="38" ht="12.75" customHeight="1">
      <c r="A38" s="270">
        <v>35.0</v>
      </c>
      <c r="B38" s="271" t="s">
        <v>382</v>
      </c>
      <c r="C38" s="271"/>
      <c r="D38" s="127"/>
      <c r="E38" s="127"/>
      <c r="F38" s="311"/>
      <c r="G38" s="311"/>
      <c r="H38" s="311"/>
      <c r="I38" s="311"/>
      <c r="J38" s="311"/>
      <c r="K38" s="311"/>
    </row>
    <row r="39" ht="12.75" customHeight="1">
      <c r="A39" s="270">
        <v>36.0</v>
      </c>
      <c r="B39" s="271" t="s">
        <v>1022</v>
      </c>
      <c r="C39" s="271"/>
      <c r="D39" s="127"/>
      <c r="E39" s="127"/>
      <c r="F39" s="311"/>
      <c r="G39" s="311"/>
      <c r="H39" s="311"/>
      <c r="I39" s="311"/>
      <c r="J39" s="311"/>
      <c r="K39" s="311"/>
    </row>
    <row r="40" ht="12.75" customHeight="1">
      <c r="A40" s="270">
        <v>37.0</v>
      </c>
      <c r="B40" s="271" t="s">
        <v>1023</v>
      </c>
      <c r="C40" s="271"/>
      <c r="D40" s="127"/>
      <c r="E40" s="127"/>
      <c r="F40" s="311"/>
      <c r="G40" s="311"/>
      <c r="H40" s="311"/>
      <c r="I40" s="311"/>
      <c r="J40" s="311"/>
      <c r="K40" s="311"/>
    </row>
    <row r="41" ht="12.75" customHeight="1">
      <c r="A41" s="270">
        <v>38.0</v>
      </c>
      <c r="B41" s="271" t="s">
        <v>1024</v>
      </c>
      <c r="C41" s="271"/>
      <c r="D41" s="127"/>
      <c r="E41" s="127"/>
      <c r="F41" s="311"/>
      <c r="G41" s="311"/>
      <c r="H41" s="311"/>
      <c r="I41" s="311"/>
      <c r="J41" s="311"/>
      <c r="K41" s="311"/>
    </row>
    <row r="42" ht="12.75" customHeight="1">
      <c r="A42" s="270">
        <v>39.0</v>
      </c>
      <c r="B42" s="271" t="s">
        <v>1025</v>
      </c>
      <c r="C42" s="271"/>
      <c r="D42" s="127"/>
      <c r="E42" s="127"/>
      <c r="F42" s="311"/>
      <c r="G42" s="311"/>
      <c r="H42" s="311"/>
      <c r="I42" s="311"/>
      <c r="J42" s="311"/>
      <c r="K42" s="311"/>
    </row>
    <row r="43" ht="12.75" customHeight="1">
      <c r="A43" s="270">
        <v>40.0</v>
      </c>
      <c r="B43" s="271" t="s">
        <v>1026</v>
      </c>
      <c r="C43" s="271"/>
      <c r="D43" s="127"/>
      <c r="E43" s="127"/>
      <c r="F43" s="311"/>
      <c r="G43" s="311"/>
      <c r="H43" s="311"/>
      <c r="I43" s="311"/>
      <c r="J43" s="311"/>
      <c r="K43" s="311"/>
    </row>
    <row r="44" ht="12.75" customHeight="1">
      <c r="A44" s="270">
        <v>41.0</v>
      </c>
      <c r="B44" s="271" t="s">
        <v>1027</v>
      </c>
      <c r="C44" s="271"/>
      <c r="D44" s="127"/>
      <c r="E44" s="127"/>
      <c r="F44" s="311"/>
      <c r="G44" s="311"/>
      <c r="H44" s="311"/>
      <c r="I44" s="311"/>
      <c r="J44" s="311"/>
      <c r="K44" s="311"/>
    </row>
    <row r="45" ht="12.75" customHeight="1">
      <c r="A45" s="270">
        <v>42.0</v>
      </c>
      <c r="B45" s="271" t="s">
        <v>1028</v>
      </c>
      <c r="C45" s="271"/>
      <c r="D45" s="127"/>
      <c r="E45" s="127"/>
      <c r="F45" s="311"/>
      <c r="G45" s="311"/>
      <c r="H45" s="311"/>
      <c r="I45" s="311"/>
      <c r="J45" s="311"/>
      <c r="K45" s="311"/>
    </row>
    <row r="46" ht="12.75" customHeight="1">
      <c r="A46" s="270">
        <v>43.0</v>
      </c>
      <c r="B46" s="271" t="s">
        <v>307</v>
      </c>
      <c r="C46" s="271"/>
      <c r="D46" s="127"/>
      <c r="E46" s="127"/>
      <c r="F46" s="311"/>
      <c r="G46" s="311"/>
      <c r="H46" s="311"/>
      <c r="I46" s="311"/>
      <c r="J46" s="311"/>
      <c r="K46" s="311"/>
    </row>
    <row r="47" ht="12.75" customHeight="1">
      <c r="A47" s="270">
        <v>44.0</v>
      </c>
      <c r="B47" s="271" t="s">
        <v>1029</v>
      </c>
      <c r="C47" s="271"/>
      <c r="D47" s="127"/>
      <c r="E47" s="127"/>
      <c r="F47" s="311"/>
      <c r="G47" s="311"/>
      <c r="H47" s="311"/>
      <c r="I47" s="311"/>
      <c r="J47" s="311"/>
      <c r="K47" s="311"/>
    </row>
    <row r="48" ht="12.75" customHeight="1">
      <c r="A48" s="270">
        <v>45.0</v>
      </c>
      <c r="B48" s="271" t="s">
        <v>18</v>
      </c>
      <c r="C48" s="271"/>
      <c r="D48" s="127"/>
      <c r="E48" s="127"/>
      <c r="F48" s="311"/>
      <c r="G48" s="311"/>
      <c r="H48" s="311"/>
      <c r="I48" s="311"/>
      <c r="J48" s="311"/>
      <c r="K48" s="311"/>
    </row>
    <row r="49" ht="12.75" customHeight="1">
      <c r="A49" s="270">
        <v>46.0</v>
      </c>
      <c r="B49" s="271" t="s">
        <v>1030</v>
      </c>
      <c r="C49" s="271"/>
      <c r="D49" s="127"/>
      <c r="E49" s="127"/>
      <c r="F49" s="311"/>
      <c r="G49" s="311"/>
      <c r="H49" s="311"/>
      <c r="I49" s="311"/>
      <c r="J49" s="311"/>
      <c r="K49" s="311"/>
    </row>
    <row r="50" ht="12.75" customHeight="1">
      <c r="A50" s="270">
        <v>47.0</v>
      </c>
      <c r="B50" s="271" t="s">
        <v>1031</v>
      </c>
      <c r="C50" s="271"/>
      <c r="D50" s="127"/>
      <c r="E50" s="127"/>
      <c r="F50" s="311"/>
      <c r="G50" s="311"/>
      <c r="H50" s="311"/>
      <c r="I50" s="311"/>
      <c r="J50" s="311"/>
      <c r="K50" s="311"/>
    </row>
    <row r="51" ht="12.75" customHeight="1">
      <c r="A51" s="270">
        <v>48.0</v>
      </c>
      <c r="B51" s="271" t="s">
        <v>1032</v>
      </c>
      <c r="C51" s="271"/>
      <c r="D51" s="127"/>
      <c r="E51" s="127"/>
      <c r="F51" s="311"/>
      <c r="G51" s="311"/>
      <c r="H51" s="311"/>
      <c r="I51" s="311"/>
      <c r="J51" s="311"/>
      <c r="K51" s="311"/>
    </row>
    <row r="52" ht="12.75" customHeight="1">
      <c r="A52" s="270">
        <v>49.0</v>
      </c>
      <c r="B52" s="271" t="s">
        <v>1033</v>
      </c>
      <c r="C52" s="271"/>
      <c r="D52" s="127"/>
      <c r="E52" s="127"/>
      <c r="F52" s="311"/>
      <c r="G52" s="311"/>
      <c r="H52" s="311"/>
      <c r="I52" s="311"/>
      <c r="J52" s="311"/>
      <c r="K52" s="311"/>
    </row>
    <row r="53" ht="12.75" customHeight="1">
      <c r="A53" s="270">
        <v>50.0</v>
      </c>
      <c r="B53" s="271" t="s">
        <v>1034</v>
      </c>
      <c r="C53" s="271"/>
      <c r="D53" s="127"/>
      <c r="E53" s="127"/>
      <c r="F53" s="311"/>
      <c r="G53" s="311"/>
      <c r="H53" s="311"/>
      <c r="I53" s="311"/>
      <c r="J53" s="311"/>
      <c r="K53" s="311"/>
    </row>
    <row r="54" ht="12.75" customHeight="1">
      <c r="A54" s="270">
        <v>51.0</v>
      </c>
      <c r="B54" s="271" t="s">
        <v>1035</v>
      </c>
      <c r="C54" s="271"/>
      <c r="D54" s="127"/>
      <c r="E54" s="127"/>
      <c r="F54" s="311"/>
      <c r="G54" s="311"/>
      <c r="H54" s="311"/>
      <c r="I54" s="311"/>
      <c r="J54" s="311"/>
      <c r="K54" s="311"/>
    </row>
    <row r="55" ht="12.75" customHeight="1">
      <c r="A55" s="270">
        <v>52.0</v>
      </c>
      <c r="B55" s="271" t="s">
        <v>19</v>
      </c>
      <c r="C55" s="271"/>
      <c r="D55" s="127"/>
      <c r="E55" s="127"/>
      <c r="F55" s="311"/>
      <c r="G55" s="311"/>
      <c r="H55" s="311"/>
      <c r="I55" s="311"/>
      <c r="J55" s="311"/>
      <c r="K55" s="311"/>
    </row>
    <row r="56" ht="12.75" customHeight="1">
      <c r="A56" s="270">
        <v>53.0</v>
      </c>
      <c r="B56" s="271" t="s">
        <v>1036</v>
      </c>
      <c r="C56" s="271"/>
      <c r="D56" s="127"/>
      <c r="E56" s="127"/>
      <c r="F56" s="311"/>
      <c r="G56" s="311"/>
      <c r="H56" s="311"/>
      <c r="I56" s="311"/>
      <c r="J56" s="311"/>
      <c r="K56" s="311"/>
    </row>
    <row r="57" ht="12.75" customHeight="1">
      <c r="A57" s="270">
        <v>54.0</v>
      </c>
      <c r="B57" s="271" t="s">
        <v>1037</v>
      </c>
      <c r="C57" s="271"/>
      <c r="D57" s="127"/>
      <c r="E57" s="127"/>
      <c r="F57" s="311"/>
      <c r="G57" s="311"/>
      <c r="H57" s="311"/>
      <c r="I57" s="311"/>
      <c r="J57" s="311"/>
      <c r="K57" s="311"/>
    </row>
    <row r="58" ht="12.75" customHeight="1">
      <c r="A58" s="270">
        <v>55.0</v>
      </c>
      <c r="B58" s="271" t="s">
        <v>309</v>
      </c>
      <c r="C58" s="271"/>
      <c r="D58" s="127"/>
      <c r="E58" s="127"/>
      <c r="F58" s="311"/>
      <c r="G58" s="311"/>
      <c r="H58" s="311"/>
      <c r="I58" s="311"/>
      <c r="J58" s="311"/>
      <c r="K58" s="311"/>
    </row>
    <row r="59" ht="12.75" customHeight="1">
      <c r="A59" s="270">
        <v>56.0</v>
      </c>
      <c r="B59" s="271" t="s">
        <v>1038</v>
      </c>
      <c r="C59" s="271"/>
      <c r="D59" s="127"/>
      <c r="E59" s="127"/>
      <c r="F59" s="311"/>
      <c r="G59" s="311"/>
      <c r="H59" s="311"/>
      <c r="I59" s="311"/>
      <c r="J59" s="311"/>
      <c r="K59" s="311"/>
    </row>
    <row r="60" ht="12.75" customHeight="1">
      <c r="A60" s="270">
        <v>57.0</v>
      </c>
      <c r="B60" s="271" t="s">
        <v>20</v>
      </c>
      <c r="C60" s="271"/>
      <c r="D60" s="127"/>
      <c r="E60" s="127"/>
      <c r="F60" s="311"/>
      <c r="G60" s="311"/>
      <c r="H60" s="311"/>
      <c r="I60" s="311"/>
      <c r="J60" s="311"/>
      <c r="K60" s="311"/>
    </row>
    <row r="61" ht="12.75" customHeight="1">
      <c r="A61" s="270">
        <v>58.0</v>
      </c>
      <c r="B61" s="271" t="s">
        <v>57</v>
      </c>
      <c r="C61" s="271"/>
      <c r="D61" s="127"/>
      <c r="E61" s="127"/>
      <c r="F61" s="311"/>
      <c r="G61" s="311"/>
      <c r="H61" s="311"/>
      <c r="I61" s="311"/>
      <c r="J61" s="311"/>
      <c r="K61" s="311"/>
    </row>
    <row r="62" ht="12.75" customHeight="1">
      <c r="A62" s="270">
        <v>59.0</v>
      </c>
      <c r="B62" s="271" t="s">
        <v>21</v>
      </c>
      <c r="C62" s="271"/>
      <c r="D62" s="127"/>
      <c r="E62" s="127"/>
      <c r="F62" s="311"/>
      <c r="G62" s="311"/>
      <c r="H62" s="311"/>
      <c r="I62" s="311"/>
      <c r="J62" s="311"/>
      <c r="K62" s="311"/>
    </row>
    <row r="63" ht="12.75" customHeight="1">
      <c r="A63" s="270">
        <v>60.0</v>
      </c>
      <c r="B63" s="271" t="s">
        <v>311</v>
      </c>
      <c r="C63" s="271"/>
      <c r="D63" s="127"/>
      <c r="E63" s="127"/>
      <c r="F63" s="311"/>
      <c r="G63" s="311"/>
      <c r="H63" s="311"/>
      <c r="I63" s="311"/>
      <c r="J63" s="311"/>
      <c r="K63" s="311"/>
    </row>
    <row r="64" ht="12.75" customHeight="1">
      <c r="A64" s="270">
        <v>61.0</v>
      </c>
      <c r="B64" s="271" t="s">
        <v>1039</v>
      </c>
      <c r="C64" s="271"/>
      <c r="D64" s="127"/>
      <c r="E64" s="127"/>
      <c r="F64" s="311"/>
      <c r="G64" s="311"/>
      <c r="H64" s="311"/>
      <c r="I64" s="311"/>
      <c r="J64" s="311"/>
      <c r="K64" s="311"/>
    </row>
    <row r="65" ht="12.75" customHeight="1">
      <c r="A65" s="270">
        <v>62.0</v>
      </c>
      <c r="B65" s="271" t="s">
        <v>312</v>
      </c>
      <c r="C65" s="271"/>
      <c r="D65" s="127"/>
      <c r="E65" s="127"/>
      <c r="F65" s="311"/>
      <c r="G65" s="311"/>
      <c r="H65" s="311"/>
      <c r="I65" s="311"/>
      <c r="J65" s="311"/>
      <c r="K65" s="311"/>
    </row>
    <row r="66" ht="12.75" customHeight="1">
      <c r="A66" s="270">
        <v>63.0</v>
      </c>
      <c r="B66" s="271" t="s">
        <v>43</v>
      </c>
      <c r="C66" s="271"/>
      <c r="D66" s="127"/>
      <c r="E66" s="127"/>
      <c r="F66" s="311"/>
      <c r="G66" s="311"/>
      <c r="H66" s="311"/>
      <c r="I66" s="311"/>
      <c r="J66" s="311"/>
      <c r="K66" s="311"/>
    </row>
    <row r="67" ht="12.75" customHeight="1">
      <c r="A67" s="271"/>
      <c r="B67" s="277" t="s">
        <v>145</v>
      </c>
      <c r="C67" s="277" t="str">
        <f t="shared" ref="C67:E67" si="1">SUM(C4:C66)</f>
        <v>0</v>
      </c>
      <c r="D67" s="358" t="str">
        <f t="shared" si="1"/>
        <v>0</v>
      </c>
      <c r="E67" s="358" t="str">
        <f t="shared" si="1"/>
        <v>0</v>
      </c>
      <c r="F67" s="311"/>
      <c r="G67" s="311"/>
      <c r="H67" s="311"/>
      <c r="I67" s="311"/>
      <c r="J67" s="311"/>
      <c r="K67" s="311"/>
    </row>
    <row r="68" ht="12.75" customHeight="1">
      <c r="A68" s="311"/>
      <c r="B68" s="311"/>
      <c r="C68" s="320" t="s">
        <v>62</v>
      </c>
      <c r="D68" s="311"/>
      <c r="E68" s="311"/>
      <c r="F68" s="311"/>
      <c r="G68" s="311"/>
      <c r="H68" s="311"/>
      <c r="I68" s="311"/>
      <c r="J68" s="311"/>
      <c r="K68" s="311"/>
    </row>
    <row r="69" ht="12.75" customHeight="1">
      <c r="A69" s="311"/>
      <c r="B69" s="311"/>
      <c r="C69" s="311"/>
      <c r="D69" s="311"/>
      <c r="E69" s="311"/>
      <c r="F69" s="311"/>
      <c r="G69" s="311"/>
      <c r="H69" s="311"/>
      <c r="I69" s="311"/>
      <c r="J69" s="311"/>
      <c r="K69" s="311"/>
    </row>
    <row r="70" ht="12.75" customHeight="1">
      <c r="A70" s="311"/>
      <c r="B70" s="311"/>
      <c r="C70" s="311"/>
      <c r="D70" s="311"/>
      <c r="E70" s="311"/>
      <c r="F70" s="311"/>
      <c r="G70" s="311"/>
      <c r="H70" s="311"/>
      <c r="I70" s="311"/>
      <c r="J70" s="311"/>
      <c r="K70" s="311"/>
    </row>
    <row r="71" ht="12.75" customHeight="1">
      <c r="A71" s="311"/>
      <c r="B71" s="311"/>
      <c r="C71" s="311"/>
      <c r="D71" s="311"/>
      <c r="E71" s="311"/>
      <c r="F71" s="311"/>
      <c r="G71" s="311"/>
      <c r="H71" s="311"/>
      <c r="I71" s="311"/>
      <c r="J71" s="311"/>
      <c r="K71" s="311"/>
    </row>
    <row r="72" ht="12.75" customHeight="1">
      <c r="A72" s="311"/>
      <c r="B72" s="311"/>
      <c r="C72" s="311"/>
      <c r="D72" s="311"/>
      <c r="E72" s="311"/>
      <c r="F72" s="311"/>
      <c r="G72" s="311"/>
      <c r="H72" s="311"/>
      <c r="I72" s="311"/>
      <c r="J72" s="311"/>
      <c r="K72" s="311"/>
    </row>
    <row r="73" ht="12.75" customHeight="1">
      <c r="A73" s="311"/>
      <c r="B73" s="311"/>
      <c r="C73" s="311"/>
      <c r="D73" s="311"/>
      <c r="E73" s="311"/>
      <c r="F73" s="311"/>
      <c r="G73" s="311"/>
      <c r="H73" s="311"/>
      <c r="I73" s="311"/>
      <c r="J73" s="311"/>
      <c r="K73" s="311"/>
    </row>
    <row r="74" ht="12.75" customHeight="1">
      <c r="A74" s="311"/>
      <c r="B74" s="311"/>
      <c r="C74" s="311"/>
      <c r="D74" s="311"/>
      <c r="E74" s="311"/>
      <c r="F74" s="311"/>
      <c r="G74" s="311"/>
      <c r="H74" s="311"/>
      <c r="I74" s="311"/>
      <c r="J74" s="311"/>
      <c r="K74" s="311"/>
    </row>
    <row r="75" ht="12.75" customHeight="1">
      <c r="A75" s="311"/>
      <c r="B75" s="311"/>
      <c r="C75" s="311"/>
      <c r="D75" s="311"/>
      <c r="E75" s="311"/>
      <c r="F75" s="311"/>
      <c r="G75" s="311"/>
      <c r="H75" s="311"/>
      <c r="I75" s="311"/>
      <c r="J75" s="311"/>
      <c r="K75" s="311"/>
    </row>
    <row r="76" ht="12.75" customHeight="1">
      <c r="A76" s="311"/>
      <c r="B76" s="311"/>
      <c r="C76" s="311"/>
      <c r="D76" s="311"/>
      <c r="E76" s="311"/>
      <c r="F76" s="311"/>
      <c r="G76" s="311"/>
      <c r="H76" s="311"/>
      <c r="I76" s="311"/>
      <c r="J76" s="311"/>
      <c r="K76" s="311"/>
    </row>
    <row r="77" ht="12.75" customHeight="1">
      <c r="A77" s="311"/>
      <c r="B77" s="311"/>
      <c r="C77" s="311"/>
      <c r="D77" s="311"/>
      <c r="E77" s="311"/>
      <c r="F77" s="311"/>
      <c r="G77" s="311"/>
      <c r="H77" s="311"/>
      <c r="I77" s="311"/>
      <c r="J77" s="311"/>
      <c r="K77" s="311"/>
    </row>
    <row r="78" ht="12.75" customHeight="1">
      <c r="A78" s="311"/>
      <c r="B78" s="311"/>
      <c r="C78" s="311"/>
      <c r="D78" s="311"/>
      <c r="E78" s="311"/>
      <c r="F78" s="311"/>
      <c r="G78" s="311"/>
      <c r="H78" s="311"/>
      <c r="I78" s="311"/>
      <c r="J78" s="311"/>
      <c r="K78" s="311"/>
    </row>
    <row r="79" ht="12.75" customHeight="1">
      <c r="A79" s="311"/>
      <c r="B79" s="311"/>
      <c r="C79" s="311"/>
      <c r="D79" s="311"/>
      <c r="E79" s="311"/>
      <c r="F79" s="311"/>
      <c r="G79" s="311"/>
      <c r="H79" s="311"/>
      <c r="I79" s="311"/>
      <c r="J79" s="311"/>
      <c r="K79" s="311"/>
    </row>
    <row r="80" ht="12.75" customHeight="1">
      <c r="A80" s="311"/>
      <c r="B80" s="311"/>
      <c r="C80" s="311"/>
      <c r="D80" s="311"/>
      <c r="E80" s="311"/>
      <c r="F80" s="311"/>
      <c r="G80" s="311"/>
      <c r="H80" s="311"/>
      <c r="I80" s="311"/>
      <c r="J80" s="311"/>
      <c r="K80" s="311"/>
    </row>
    <row r="81" ht="12.75" customHeight="1">
      <c r="A81" s="311"/>
      <c r="B81" s="311"/>
      <c r="C81" s="311"/>
      <c r="D81" s="311"/>
      <c r="E81" s="311"/>
      <c r="F81" s="311"/>
      <c r="G81" s="311"/>
      <c r="H81" s="311"/>
      <c r="I81" s="311"/>
      <c r="J81" s="311"/>
      <c r="K81" s="311"/>
    </row>
    <row r="82" ht="12.75" customHeight="1">
      <c r="A82" s="311"/>
      <c r="B82" s="311"/>
      <c r="C82" s="311"/>
      <c r="D82" s="311"/>
      <c r="E82" s="311"/>
      <c r="F82" s="311"/>
      <c r="G82" s="311"/>
      <c r="H82" s="311"/>
      <c r="I82" s="311"/>
      <c r="J82" s="311"/>
      <c r="K82" s="311"/>
    </row>
    <row r="83" ht="12.75" customHeight="1">
      <c r="A83" s="311"/>
      <c r="B83" s="311"/>
      <c r="C83" s="311"/>
      <c r="D83" s="311"/>
      <c r="E83" s="311"/>
      <c r="F83" s="311"/>
      <c r="G83" s="311"/>
      <c r="H83" s="311"/>
      <c r="I83" s="311"/>
      <c r="J83" s="311"/>
      <c r="K83" s="311"/>
    </row>
    <row r="84" ht="12.75" customHeight="1">
      <c r="A84" s="311"/>
      <c r="B84" s="311"/>
      <c r="C84" s="311"/>
      <c r="D84" s="311"/>
      <c r="E84" s="311"/>
      <c r="F84" s="311"/>
      <c r="G84" s="311"/>
      <c r="H84" s="311"/>
      <c r="I84" s="311"/>
      <c r="J84" s="311"/>
      <c r="K84" s="311"/>
    </row>
    <row r="85" ht="12.75" customHeight="1">
      <c r="A85" s="311"/>
      <c r="B85" s="311"/>
      <c r="C85" s="311"/>
      <c r="D85" s="311"/>
      <c r="E85" s="311"/>
      <c r="F85" s="311"/>
      <c r="G85" s="311"/>
      <c r="H85" s="311"/>
      <c r="I85" s="311"/>
      <c r="J85" s="311"/>
      <c r="K85" s="311"/>
    </row>
    <row r="86" ht="12.75" customHeight="1">
      <c r="A86" s="311"/>
      <c r="B86" s="311"/>
      <c r="C86" s="311"/>
      <c r="D86" s="311"/>
      <c r="E86" s="311"/>
      <c r="F86" s="311"/>
      <c r="G86" s="311"/>
      <c r="H86" s="311"/>
      <c r="I86" s="311"/>
      <c r="J86" s="311"/>
      <c r="K86" s="311"/>
    </row>
    <row r="87" ht="12.75" customHeight="1">
      <c r="A87" s="311"/>
      <c r="B87" s="311"/>
      <c r="C87" s="311"/>
      <c r="D87" s="311"/>
      <c r="E87" s="311"/>
      <c r="F87" s="311"/>
      <c r="G87" s="311"/>
      <c r="H87" s="311"/>
      <c r="I87" s="311"/>
      <c r="J87" s="311"/>
      <c r="K87" s="311"/>
    </row>
    <row r="88" ht="12.75" customHeight="1">
      <c r="A88" s="311"/>
      <c r="B88" s="311"/>
      <c r="C88" s="311"/>
      <c r="D88" s="311"/>
      <c r="E88" s="311"/>
      <c r="F88" s="311"/>
      <c r="G88" s="311"/>
      <c r="H88" s="311"/>
      <c r="I88" s="311"/>
      <c r="J88" s="311"/>
      <c r="K88" s="311"/>
    </row>
    <row r="89" ht="12.75" customHeight="1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</row>
    <row r="90" ht="12.75" customHeight="1">
      <c r="A90" s="311"/>
      <c r="B90" s="311"/>
      <c r="C90" s="311"/>
      <c r="D90" s="311"/>
      <c r="E90" s="311"/>
      <c r="F90" s="311"/>
      <c r="G90" s="311"/>
      <c r="H90" s="311"/>
      <c r="I90" s="311"/>
      <c r="J90" s="311"/>
      <c r="K90" s="311"/>
    </row>
    <row r="91" ht="12.75" customHeight="1">
      <c r="A91" s="311"/>
      <c r="B91" s="311"/>
      <c r="C91" s="311"/>
      <c r="D91" s="311"/>
      <c r="E91" s="311"/>
      <c r="F91" s="311"/>
      <c r="G91" s="311"/>
      <c r="H91" s="311"/>
      <c r="I91" s="311"/>
      <c r="J91" s="311"/>
      <c r="K91" s="311"/>
    </row>
    <row r="92" ht="12.75" customHeight="1">
      <c r="A92" s="311"/>
      <c r="B92" s="311"/>
      <c r="C92" s="311"/>
      <c r="D92" s="311"/>
      <c r="E92" s="311"/>
      <c r="F92" s="311"/>
      <c r="G92" s="311"/>
      <c r="H92" s="311"/>
      <c r="I92" s="311"/>
      <c r="J92" s="311"/>
      <c r="K92" s="311"/>
    </row>
    <row r="93" ht="12.75" customHeight="1">
      <c r="A93" s="311"/>
      <c r="B93" s="311"/>
      <c r="C93" s="311"/>
      <c r="D93" s="311"/>
      <c r="E93" s="311"/>
      <c r="F93" s="311"/>
      <c r="G93" s="311"/>
      <c r="H93" s="311"/>
      <c r="I93" s="311"/>
      <c r="J93" s="311"/>
      <c r="K93" s="311"/>
    </row>
    <row r="94" ht="12.75" customHeight="1">
      <c r="A94" s="311"/>
      <c r="B94" s="311"/>
      <c r="C94" s="311"/>
      <c r="D94" s="311"/>
      <c r="E94" s="311"/>
      <c r="F94" s="311"/>
      <c r="G94" s="311"/>
      <c r="H94" s="311"/>
      <c r="I94" s="311"/>
      <c r="J94" s="311"/>
      <c r="K94" s="311"/>
    </row>
    <row r="95" ht="12.75" customHeight="1">
      <c r="A95" s="311"/>
      <c r="B95" s="311"/>
      <c r="C95" s="311"/>
      <c r="D95" s="311"/>
      <c r="E95" s="311"/>
      <c r="F95" s="311"/>
      <c r="G95" s="311"/>
      <c r="H95" s="311"/>
      <c r="I95" s="311"/>
      <c r="J95" s="311"/>
      <c r="K95" s="311"/>
    </row>
    <row r="96" ht="12.75" customHeight="1">
      <c r="A96" s="311"/>
      <c r="B96" s="311"/>
      <c r="C96" s="311"/>
      <c r="D96" s="311"/>
      <c r="E96" s="311"/>
      <c r="F96" s="311"/>
      <c r="G96" s="311"/>
      <c r="H96" s="311"/>
      <c r="I96" s="311"/>
      <c r="J96" s="311"/>
      <c r="K96" s="311"/>
    </row>
    <row r="97" ht="12.75" customHeight="1">
      <c r="A97" s="311"/>
      <c r="B97" s="311"/>
      <c r="C97" s="311"/>
      <c r="D97" s="311"/>
      <c r="E97" s="311"/>
      <c r="F97" s="311"/>
      <c r="G97" s="311"/>
      <c r="H97" s="311"/>
      <c r="I97" s="311"/>
      <c r="J97" s="311"/>
      <c r="K97" s="311"/>
    </row>
    <row r="98" ht="12.75" customHeight="1">
      <c r="A98" s="311"/>
      <c r="B98" s="311"/>
      <c r="C98" s="311"/>
      <c r="D98" s="311"/>
      <c r="E98" s="311"/>
      <c r="F98" s="311"/>
      <c r="G98" s="311"/>
      <c r="H98" s="311"/>
      <c r="I98" s="311"/>
      <c r="J98" s="311"/>
      <c r="K98" s="311"/>
    </row>
    <row r="99" ht="12.75" customHeight="1">
      <c r="A99" s="311"/>
      <c r="B99" s="311"/>
      <c r="C99" s="311"/>
      <c r="D99" s="311"/>
      <c r="E99" s="311"/>
      <c r="F99" s="311"/>
      <c r="G99" s="311"/>
      <c r="H99" s="311"/>
      <c r="I99" s="311"/>
      <c r="J99" s="311"/>
      <c r="K99" s="311"/>
    </row>
    <row r="100" ht="12.75" customHeight="1">
      <c r="A100" s="311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</row>
  </sheetData>
  <mergeCells count="1">
    <mergeCell ref="A1:E1"/>
  </mergeCells>
  <printOptions/>
  <pageMargins bottom="0.75" footer="0.0" header="0.0" left="0.7" right="0.7" top="0.75"/>
  <pageSetup orientation="portrait"/>
  <colBreaks count="1" manualBreakCount="1">
    <brk id="9" man="1"/>
  </colBreak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6.86"/>
    <col customWidth="1" min="2" max="2" width="28.86"/>
    <col customWidth="1" min="3" max="3" width="13.14"/>
    <col customWidth="1" min="4" max="4" width="11.29"/>
    <col customWidth="1" min="5" max="5" width="10.57"/>
    <col customWidth="1" min="6" max="6" width="11.29"/>
    <col customWidth="1" min="7" max="14" width="9.14"/>
  </cols>
  <sheetData>
    <row r="1" ht="12.75" customHeight="1">
      <c r="A1" s="357"/>
      <c r="B1" s="359" t="s">
        <v>1040</v>
      </c>
      <c r="H1" s="360"/>
      <c r="I1" s="360"/>
      <c r="J1" s="360"/>
      <c r="K1" s="360"/>
      <c r="L1" s="360"/>
      <c r="M1" s="360"/>
      <c r="N1" s="360"/>
    </row>
    <row r="2" ht="12.75" customHeight="1">
      <c r="A2" s="357"/>
      <c r="B2" s="360"/>
      <c r="C2" s="361"/>
      <c r="D2" s="361"/>
      <c r="E2" s="361"/>
      <c r="F2" s="362" t="s">
        <v>1041</v>
      </c>
      <c r="G2" s="329"/>
      <c r="H2" s="360"/>
      <c r="I2" s="360"/>
      <c r="J2" s="360"/>
      <c r="K2" s="360"/>
      <c r="L2" s="360"/>
      <c r="M2" s="360"/>
      <c r="N2" s="360"/>
    </row>
    <row r="3" ht="12.75" customHeight="1">
      <c r="A3" s="326" t="s">
        <v>3</v>
      </c>
      <c r="B3" s="326" t="s">
        <v>359</v>
      </c>
      <c r="C3" s="363" t="s">
        <v>1042</v>
      </c>
      <c r="D3" s="363" t="s">
        <v>1043</v>
      </c>
      <c r="E3" s="363" t="s">
        <v>1044</v>
      </c>
      <c r="F3" s="363" t="s">
        <v>1045</v>
      </c>
      <c r="G3" s="363" t="s">
        <v>1046</v>
      </c>
      <c r="H3" s="360"/>
      <c r="I3" s="360"/>
      <c r="J3" s="360"/>
      <c r="K3" s="360"/>
      <c r="L3" s="360"/>
      <c r="M3" s="360"/>
      <c r="N3" s="360"/>
    </row>
    <row r="4" ht="12.75" customHeight="1">
      <c r="A4" s="364">
        <v>1.0</v>
      </c>
      <c r="B4" s="271" t="s">
        <v>303</v>
      </c>
      <c r="C4" s="365"/>
      <c r="D4" s="365"/>
      <c r="E4" s="365"/>
      <c r="F4" s="365"/>
      <c r="G4" s="365"/>
      <c r="H4" s="360"/>
      <c r="I4" s="360"/>
      <c r="J4" s="360"/>
      <c r="K4" s="360"/>
      <c r="L4" s="360"/>
      <c r="M4" s="360"/>
      <c r="N4" s="360"/>
    </row>
    <row r="5" ht="12.75" customHeight="1">
      <c r="A5" s="364">
        <v>2.0</v>
      </c>
      <c r="B5" s="271" t="s">
        <v>304</v>
      </c>
      <c r="C5" s="365"/>
      <c r="D5" s="365"/>
      <c r="E5" s="365"/>
      <c r="F5" s="365"/>
      <c r="G5" s="365"/>
      <c r="H5" s="360"/>
      <c r="I5" s="360"/>
      <c r="J5" s="360"/>
      <c r="K5" s="360"/>
      <c r="L5" s="360"/>
      <c r="M5" s="360"/>
      <c r="N5" s="360"/>
    </row>
    <row r="6" ht="12.75" customHeight="1">
      <c r="A6" s="364">
        <v>3.0</v>
      </c>
      <c r="B6" s="271" t="s">
        <v>10</v>
      </c>
      <c r="C6" s="365"/>
      <c r="D6" s="365"/>
      <c r="E6" s="365"/>
      <c r="F6" s="365"/>
      <c r="G6" s="365"/>
      <c r="H6" s="360"/>
      <c r="I6" s="360"/>
      <c r="J6" s="360"/>
      <c r="K6" s="360"/>
      <c r="L6" s="360"/>
      <c r="M6" s="360"/>
      <c r="N6" s="360"/>
    </row>
    <row r="7" ht="12.75" customHeight="1">
      <c r="A7" s="364">
        <v>4.0</v>
      </c>
      <c r="B7" s="271" t="s">
        <v>11</v>
      </c>
      <c r="C7" s="365"/>
      <c r="D7" s="365"/>
      <c r="E7" s="365"/>
      <c r="F7" s="365"/>
      <c r="G7" s="365"/>
      <c r="H7" s="360"/>
      <c r="I7" s="360"/>
      <c r="J7" s="360"/>
      <c r="K7" s="360"/>
      <c r="L7" s="360"/>
      <c r="M7" s="360"/>
      <c r="N7" s="360"/>
    </row>
    <row r="8" ht="12.75" customHeight="1">
      <c r="A8" s="364">
        <v>5.0</v>
      </c>
      <c r="B8" s="271" t="s">
        <v>12</v>
      </c>
      <c r="C8" s="365"/>
      <c r="D8" s="365"/>
      <c r="E8" s="365"/>
      <c r="F8" s="365"/>
      <c r="G8" s="365"/>
      <c r="H8" s="360"/>
      <c r="I8" s="360"/>
      <c r="J8" s="360"/>
      <c r="K8" s="360"/>
      <c r="L8" s="360"/>
      <c r="M8" s="360"/>
      <c r="N8" s="360"/>
    </row>
    <row r="9" ht="12.75" customHeight="1">
      <c r="A9" s="364">
        <v>6.0</v>
      </c>
      <c r="B9" s="271" t="s">
        <v>13</v>
      </c>
      <c r="C9" s="365"/>
      <c r="D9" s="365"/>
      <c r="E9" s="365"/>
      <c r="F9" s="365"/>
      <c r="G9" s="365"/>
      <c r="H9" s="360"/>
      <c r="I9" s="360"/>
      <c r="J9" s="360"/>
      <c r="K9" s="360"/>
      <c r="L9" s="360"/>
      <c r="M9" s="360"/>
      <c r="N9" s="360"/>
    </row>
    <row r="10" ht="12.75" customHeight="1">
      <c r="A10" s="364">
        <v>7.0</v>
      </c>
      <c r="B10" s="271" t="s">
        <v>14</v>
      </c>
      <c r="C10" s="365"/>
      <c r="D10" s="365"/>
      <c r="E10" s="365"/>
      <c r="F10" s="365"/>
      <c r="G10" s="365"/>
      <c r="H10" s="360"/>
      <c r="I10" s="360"/>
      <c r="J10" s="360"/>
      <c r="K10" s="360"/>
      <c r="L10" s="360"/>
      <c r="M10" s="360"/>
      <c r="N10" s="360"/>
    </row>
    <row r="11" ht="12.75" customHeight="1">
      <c r="A11" s="364">
        <v>8.0</v>
      </c>
      <c r="B11" s="271" t="s">
        <v>305</v>
      </c>
      <c r="C11" s="365"/>
      <c r="D11" s="365"/>
      <c r="E11" s="365"/>
      <c r="F11" s="365"/>
      <c r="G11" s="365"/>
      <c r="H11" s="360"/>
      <c r="I11" s="360"/>
      <c r="J11" s="360"/>
      <c r="K11" s="360"/>
      <c r="L11" s="360"/>
      <c r="M11" s="360"/>
      <c r="N11" s="360"/>
    </row>
    <row r="12" ht="12.75" customHeight="1">
      <c r="A12" s="364">
        <v>9.0</v>
      </c>
      <c r="B12" s="271" t="s">
        <v>306</v>
      </c>
      <c r="C12" s="365"/>
      <c r="D12" s="365"/>
      <c r="E12" s="365"/>
      <c r="F12" s="365"/>
      <c r="G12" s="365"/>
      <c r="H12" s="360"/>
      <c r="I12" s="360"/>
      <c r="J12" s="360"/>
      <c r="K12" s="360"/>
      <c r="L12" s="360"/>
      <c r="M12" s="360"/>
      <c r="N12" s="360"/>
    </row>
    <row r="13" ht="12.75" customHeight="1">
      <c r="A13" s="364">
        <v>10.0</v>
      </c>
      <c r="B13" s="271" t="s">
        <v>372</v>
      </c>
      <c r="C13" s="365"/>
      <c r="D13" s="365"/>
      <c r="E13" s="365"/>
      <c r="F13" s="365"/>
      <c r="G13" s="365"/>
      <c r="H13" s="360"/>
      <c r="I13" s="360"/>
      <c r="J13" s="360"/>
      <c r="K13" s="360"/>
      <c r="L13" s="360"/>
      <c r="M13" s="360"/>
      <c r="N13" s="360"/>
    </row>
    <row r="14" ht="12.75" customHeight="1">
      <c r="A14" s="364">
        <v>11.0</v>
      </c>
      <c r="B14" s="271" t="s">
        <v>15</v>
      </c>
      <c r="C14" s="365"/>
      <c r="D14" s="365"/>
      <c r="E14" s="365"/>
      <c r="F14" s="365"/>
      <c r="G14" s="365"/>
      <c r="H14" s="360"/>
      <c r="I14" s="360"/>
      <c r="J14" s="360"/>
      <c r="K14" s="360"/>
      <c r="L14" s="360"/>
      <c r="M14" s="360"/>
      <c r="N14" s="360"/>
    </row>
    <row r="15" ht="12.75" customHeight="1">
      <c r="A15" s="364">
        <v>12.0</v>
      </c>
      <c r="B15" s="271" t="s">
        <v>16</v>
      </c>
      <c r="C15" s="365"/>
      <c r="D15" s="365"/>
      <c r="E15" s="365"/>
      <c r="F15" s="365"/>
      <c r="G15" s="365"/>
      <c r="H15" s="360"/>
      <c r="I15" s="360"/>
      <c r="J15" s="360"/>
      <c r="K15" s="360"/>
      <c r="L15" s="360"/>
      <c r="M15" s="360"/>
      <c r="N15" s="360"/>
    </row>
    <row r="16" ht="12.75" customHeight="1">
      <c r="A16" s="364">
        <v>13.0</v>
      </c>
      <c r="B16" s="271" t="s">
        <v>307</v>
      </c>
      <c r="C16" s="365"/>
      <c r="D16" s="365"/>
      <c r="E16" s="365"/>
      <c r="F16" s="365"/>
      <c r="G16" s="365"/>
      <c r="H16" s="360"/>
      <c r="I16" s="360"/>
      <c r="J16" s="360"/>
      <c r="K16" s="360"/>
      <c r="L16" s="360"/>
      <c r="M16" s="360"/>
      <c r="N16" s="360"/>
    </row>
    <row r="17" ht="12.75" customHeight="1">
      <c r="A17" s="364">
        <v>14.0</v>
      </c>
      <c r="B17" s="271" t="s">
        <v>308</v>
      </c>
      <c r="C17" s="365"/>
      <c r="D17" s="365"/>
      <c r="E17" s="365"/>
      <c r="F17" s="365"/>
      <c r="G17" s="365"/>
      <c r="H17" s="360"/>
      <c r="I17" s="360"/>
      <c r="J17" s="360"/>
      <c r="K17" s="360"/>
      <c r="L17" s="360"/>
      <c r="M17" s="360"/>
      <c r="N17" s="360"/>
    </row>
    <row r="18" ht="12.75" customHeight="1">
      <c r="A18" s="364">
        <v>15.0</v>
      </c>
      <c r="B18" s="271" t="s">
        <v>18</v>
      </c>
      <c r="C18" s="365"/>
      <c r="D18" s="365"/>
      <c r="E18" s="365"/>
      <c r="F18" s="365"/>
      <c r="G18" s="365"/>
      <c r="H18" s="360"/>
      <c r="I18" s="360"/>
      <c r="J18" s="360"/>
      <c r="K18" s="360"/>
      <c r="L18" s="360"/>
      <c r="M18" s="360"/>
      <c r="N18" s="360"/>
    </row>
    <row r="19" ht="12.75" customHeight="1">
      <c r="A19" s="364">
        <v>16.0</v>
      </c>
      <c r="B19" s="271" t="s">
        <v>19</v>
      </c>
      <c r="C19" s="365"/>
      <c r="D19" s="365"/>
      <c r="E19" s="365"/>
      <c r="F19" s="365"/>
      <c r="G19" s="365"/>
      <c r="H19" s="360"/>
      <c r="I19" s="360"/>
      <c r="J19" s="360"/>
      <c r="K19" s="360"/>
      <c r="L19" s="360"/>
      <c r="M19" s="360"/>
      <c r="N19" s="360"/>
    </row>
    <row r="20" ht="12.75" customHeight="1">
      <c r="A20" s="364">
        <v>17.0</v>
      </c>
      <c r="B20" s="271" t="s">
        <v>309</v>
      </c>
      <c r="C20" s="365"/>
      <c r="D20" s="365"/>
      <c r="E20" s="365"/>
      <c r="F20" s="365"/>
      <c r="G20" s="365"/>
      <c r="H20" s="360"/>
      <c r="I20" s="360"/>
      <c r="J20" s="360"/>
      <c r="K20" s="360"/>
      <c r="L20" s="360"/>
      <c r="M20" s="360"/>
      <c r="N20" s="360"/>
    </row>
    <row r="21" ht="12.75" customHeight="1">
      <c r="A21" s="364">
        <v>18.0</v>
      </c>
      <c r="B21" s="271" t="s">
        <v>20</v>
      </c>
      <c r="C21" s="365"/>
      <c r="D21" s="365"/>
      <c r="E21" s="365"/>
      <c r="F21" s="365"/>
      <c r="G21" s="365"/>
      <c r="H21" s="360"/>
      <c r="I21" s="360"/>
      <c r="J21" s="360"/>
      <c r="K21" s="360"/>
      <c r="L21" s="360"/>
      <c r="M21" s="360"/>
      <c r="N21" s="360"/>
    </row>
    <row r="22" ht="12.75" customHeight="1">
      <c r="A22" s="364">
        <v>19.0</v>
      </c>
      <c r="B22" s="271" t="s">
        <v>21</v>
      </c>
      <c r="C22" s="365"/>
      <c r="D22" s="365"/>
      <c r="E22" s="365"/>
      <c r="F22" s="365"/>
      <c r="G22" s="365"/>
      <c r="H22" s="360"/>
      <c r="I22" s="360"/>
      <c r="J22" s="360"/>
      <c r="K22" s="360"/>
      <c r="L22" s="360"/>
      <c r="M22" s="360"/>
      <c r="N22" s="360"/>
    </row>
    <row r="23" ht="12.75" customHeight="1">
      <c r="A23" s="364">
        <v>20.0</v>
      </c>
      <c r="B23" s="271" t="s">
        <v>311</v>
      </c>
      <c r="C23" s="365"/>
      <c r="D23" s="365"/>
      <c r="E23" s="365"/>
      <c r="F23" s="365"/>
      <c r="G23" s="365"/>
      <c r="H23" s="360"/>
      <c r="I23" s="360"/>
      <c r="J23" s="360"/>
      <c r="K23" s="360"/>
      <c r="L23" s="360"/>
      <c r="M23" s="360"/>
      <c r="N23" s="360"/>
    </row>
    <row r="24" ht="12.75" customHeight="1">
      <c r="A24" s="364">
        <v>21.0</v>
      </c>
      <c r="B24" s="271" t="s">
        <v>312</v>
      </c>
      <c r="C24" s="365"/>
      <c r="D24" s="365"/>
      <c r="E24" s="365"/>
      <c r="F24" s="365"/>
      <c r="G24" s="365"/>
      <c r="H24" s="360"/>
      <c r="I24" s="360"/>
      <c r="J24" s="360"/>
      <c r="K24" s="360"/>
      <c r="L24" s="360"/>
      <c r="M24" s="360"/>
      <c r="N24" s="360"/>
    </row>
    <row r="25" ht="12.75" customHeight="1">
      <c r="A25" s="326"/>
      <c r="B25" s="274" t="s">
        <v>1047</v>
      </c>
      <c r="C25" s="272"/>
      <c r="D25" s="272"/>
      <c r="E25" s="272"/>
      <c r="F25" s="272"/>
      <c r="G25" s="272"/>
      <c r="H25" s="366"/>
      <c r="I25" s="366"/>
      <c r="J25" s="366"/>
      <c r="K25" s="366"/>
      <c r="L25" s="366"/>
      <c r="M25" s="366"/>
      <c r="N25" s="366"/>
    </row>
    <row r="26" ht="12.75" customHeight="1">
      <c r="A26" s="364">
        <v>22.0</v>
      </c>
      <c r="B26" s="271" t="s">
        <v>1048</v>
      </c>
      <c r="C26" s="365"/>
      <c r="D26" s="365"/>
      <c r="E26" s="365"/>
      <c r="F26" s="365"/>
      <c r="G26" s="365"/>
      <c r="H26" s="360"/>
      <c r="I26" s="360"/>
      <c r="J26" s="360"/>
      <c r="K26" s="360"/>
      <c r="L26" s="360"/>
      <c r="M26" s="360"/>
      <c r="N26" s="360"/>
    </row>
    <row r="27" ht="12.75" customHeight="1">
      <c r="A27" s="364">
        <v>23.0</v>
      </c>
      <c r="B27" s="271" t="s">
        <v>367</v>
      </c>
      <c r="C27" s="365"/>
      <c r="D27" s="365"/>
      <c r="E27" s="365"/>
      <c r="F27" s="365"/>
      <c r="G27" s="365"/>
      <c r="H27" s="360"/>
      <c r="I27" s="360"/>
      <c r="J27" s="360"/>
      <c r="K27" s="360"/>
      <c r="L27" s="360"/>
      <c r="M27" s="360"/>
      <c r="N27" s="360"/>
    </row>
    <row r="28" ht="12.75" customHeight="1">
      <c r="A28" s="364">
        <v>24.0</v>
      </c>
      <c r="B28" s="271" t="s">
        <v>24</v>
      </c>
      <c r="C28" s="365"/>
      <c r="D28" s="365"/>
      <c r="E28" s="365"/>
      <c r="F28" s="365"/>
      <c r="G28" s="365"/>
      <c r="H28" s="360"/>
      <c r="I28" s="360"/>
      <c r="J28" s="360"/>
      <c r="K28" s="360"/>
      <c r="L28" s="360"/>
      <c r="M28" s="360"/>
      <c r="N28" s="360"/>
    </row>
    <row r="29" ht="12.75" customHeight="1">
      <c r="A29" s="364">
        <v>25.0</v>
      </c>
      <c r="B29" s="271" t="s">
        <v>1049</v>
      </c>
      <c r="C29" s="365"/>
      <c r="D29" s="365"/>
      <c r="E29" s="365"/>
      <c r="F29" s="365"/>
      <c r="G29" s="365"/>
      <c r="H29" s="360"/>
      <c r="I29" s="360"/>
      <c r="J29" s="360"/>
      <c r="K29" s="360"/>
      <c r="L29" s="360"/>
      <c r="M29" s="360"/>
      <c r="N29" s="360"/>
    </row>
    <row r="30" ht="12.75" customHeight="1">
      <c r="A30" s="364">
        <v>26.0</v>
      </c>
      <c r="B30" s="271" t="s">
        <v>368</v>
      </c>
      <c r="C30" s="365"/>
      <c r="D30" s="365"/>
      <c r="E30" s="365"/>
      <c r="F30" s="365"/>
      <c r="G30" s="365"/>
      <c r="H30" s="360"/>
      <c r="I30" s="360"/>
      <c r="J30" s="360"/>
      <c r="K30" s="360"/>
      <c r="L30" s="360"/>
      <c r="M30" s="360"/>
      <c r="N30" s="360"/>
    </row>
    <row r="31" ht="12.75" customHeight="1">
      <c r="A31" s="364">
        <v>27.0</v>
      </c>
      <c r="B31" s="271" t="s">
        <v>1050</v>
      </c>
      <c r="C31" s="365"/>
      <c r="D31" s="365"/>
      <c r="E31" s="365"/>
      <c r="F31" s="365"/>
      <c r="G31" s="365"/>
      <c r="H31" s="360"/>
      <c r="I31" s="360"/>
      <c r="J31" s="360"/>
      <c r="K31" s="360"/>
      <c r="L31" s="360"/>
      <c r="M31" s="360"/>
      <c r="N31" s="360"/>
    </row>
    <row r="32" ht="12.75" customHeight="1">
      <c r="A32" s="364">
        <v>28.0</v>
      </c>
      <c r="B32" s="271" t="s">
        <v>1051</v>
      </c>
      <c r="C32" s="365"/>
      <c r="D32" s="365"/>
      <c r="E32" s="365"/>
      <c r="F32" s="365"/>
      <c r="G32" s="365"/>
      <c r="H32" s="360"/>
      <c r="I32" s="360"/>
      <c r="J32" s="360"/>
      <c r="K32" s="360"/>
      <c r="L32" s="360"/>
      <c r="M32" s="360"/>
      <c r="N32" s="360"/>
    </row>
    <row r="33" ht="12.75" customHeight="1">
      <c r="A33" s="364">
        <v>29.0</v>
      </c>
      <c r="B33" s="271" t="s">
        <v>369</v>
      </c>
      <c r="C33" s="365"/>
      <c r="D33" s="365"/>
      <c r="E33" s="365"/>
      <c r="F33" s="365"/>
      <c r="G33" s="365"/>
      <c r="H33" s="360"/>
      <c r="I33" s="360"/>
      <c r="J33" s="360"/>
      <c r="K33" s="360"/>
      <c r="L33" s="360"/>
      <c r="M33" s="360"/>
      <c r="N33" s="360"/>
    </row>
    <row r="34" ht="12.75" customHeight="1">
      <c r="A34" s="364">
        <v>30.0</v>
      </c>
      <c r="B34" s="271" t="s">
        <v>370</v>
      </c>
      <c r="C34" s="365"/>
      <c r="D34" s="365"/>
      <c r="E34" s="365"/>
      <c r="F34" s="365"/>
      <c r="G34" s="365"/>
      <c r="H34" s="360"/>
      <c r="I34" s="360"/>
      <c r="J34" s="360"/>
      <c r="K34" s="360"/>
      <c r="L34" s="360"/>
      <c r="M34" s="360"/>
      <c r="N34" s="360"/>
    </row>
    <row r="35" ht="12.75" customHeight="1">
      <c r="A35" s="364">
        <v>31.0</v>
      </c>
      <c r="B35" s="271" t="s">
        <v>371</v>
      </c>
      <c r="C35" s="365"/>
      <c r="D35" s="365"/>
      <c r="E35" s="365"/>
      <c r="F35" s="365"/>
      <c r="G35" s="365"/>
      <c r="H35" s="360"/>
      <c r="I35" s="360"/>
      <c r="J35" s="360"/>
      <c r="K35" s="360"/>
      <c r="L35" s="360"/>
      <c r="M35" s="360"/>
      <c r="N35" s="360"/>
    </row>
    <row r="36" ht="12.75" customHeight="1">
      <c r="A36" s="364">
        <v>32.0</v>
      </c>
      <c r="B36" s="271" t="s">
        <v>1052</v>
      </c>
      <c r="C36" s="365"/>
      <c r="D36" s="365"/>
      <c r="E36" s="365"/>
      <c r="F36" s="365"/>
      <c r="G36" s="365"/>
      <c r="H36" s="360"/>
      <c r="I36" s="360"/>
      <c r="J36" s="360"/>
      <c r="K36" s="360"/>
      <c r="L36" s="360"/>
      <c r="M36" s="360"/>
      <c r="N36" s="360"/>
    </row>
    <row r="37" ht="12.75" customHeight="1">
      <c r="A37" s="364">
        <v>33.0</v>
      </c>
      <c r="B37" s="271" t="s">
        <v>373</v>
      </c>
      <c r="C37" s="365"/>
      <c r="D37" s="365"/>
      <c r="E37" s="365"/>
      <c r="F37" s="365"/>
      <c r="G37" s="365"/>
      <c r="H37" s="360"/>
      <c r="I37" s="360"/>
      <c r="J37" s="360"/>
      <c r="K37" s="360"/>
      <c r="L37" s="360"/>
      <c r="M37" s="360"/>
      <c r="N37" s="360"/>
    </row>
    <row r="38" ht="12.75" customHeight="1">
      <c r="A38" s="364">
        <v>34.0</v>
      </c>
      <c r="B38" s="271" t="s">
        <v>374</v>
      </c>
      <c r="C38" s="365"/>
      <c r="D38" s="365"/>
      <c r="E38" s="365"/>
      <c r="F38" s="365"/>
      <c r="G38" s="365"/>
      <c r="H38" s="360"/>
      <c r="I38" s="360"/>
      <c r="J38" s="360"/>
      <c r="K38" s="360"/>
      <c r="L38" s="360"/>
      <c r="M38" s="360"/>
      <c r="N38" s="360"/>
    </row>
    <row r="39" ht="12.75" customHeight="1">
      <c r="A39" s="364">
        <v>35.0</v>
      </c>
      <c r="B39" s="271" t="s">
        <v>320</v>
      </c>
      <c r="C39" s="365"/>
      <c r="D39" s="365"/>
      <c r="E39" s="365"/>
      <c r="F39" s="365"/>
      <c r="G39" s="365"/>
      <c r="H39" s="360"/>
      <c r="I39" s="360"/>
      <c r="J39" s="360"/>
      <c r="K39" s="360"/>
      <c r="L39" s="360"/>
      <c r="M39" s="360"/>
      <c r="N39" s="360"/>
    </row>
    <row r="40" ht="12.75" customHeight="1">
      <c r="A40" s="364">
        <v>36.0</v>
      </c>
      <c r="B40" s="271" t="s">
        <v>326</v>
      </c>
      <c r="C40" s="365"/>
      <c r="D40" s="365"/>
      <c r="E40" s="365"/>
      <c r="F40" s="365"/>
      <c r="G40" s="365"/>
      <c r="H40" s="360"/>
      <c r="I40" s="360"/>
      <c r="J40" s="360"/>
      <c r="K40" s="360"/>
      <c r="L40" s="360"/>
      <c r="M40" s="360"/>
      <c r="N40" s="360"/>
    </row>
    <row r="41" ht="12.75" customHeight="1">
      <c r="A41" s="364">
        <v>37.0</v>
      </c>
      <c r="B41" s="271" t="s">
        <v>375</v>
      </c>
      <c r="C41" s="365"/>
      <c r="D41" s="365"/>
      <c r="E41" s="365"/>
      <c r="F41" s="365"/>
      <c r="G41" s="365"/>
      <c r="H41" s="360"/>
      <c r="I41" s="360"/>
      <c r="J41" s="360"/>
      <c r="K41" s="360"/>
      <c r="L41" s="360"/>
      <c r="M41" s="360"/>
      <c r="N41" s="360"/>
    </row>
    <row r="42" ht="12.75" customHeight="1">
      <c r="A42" s="364">
        <v>38.0</v>
      </c>
      <c r="B42" s="271" t="s">
        <v>376</v>
      </c>
      <c r="C42" s="365"/>
      <c r="D42" s="365"/>
      <c r="E42" s="365"/>
      <c r="F42" s="365"/>
      <c r="G42" s="365"/>
      <c r="H42" s="360"/>
      <c r="I42" s="360"/>
      <c r="J42" s="360"/>
      <c r="K42" s="360"/>
      <c r="L42" s="360"/>
      <c r="M42" s="360"/>
      <c r="N42" s="360"/>
    </row>
    <row r="43" ht="12.75" customHeight="1">
      <c r="A43" s="364">
        <v>39.0</v>
      </c>
      <c r="B43" s="271" t="s">
        <v>377</v>
      </c>
      <c r="C43" s="365"/>
      <c r="D43" s="365"/>
      <c r="E43" s="365"/>
      <c r="F43" s="365"/>
      <c r="G43" s="365"/>
      <c r="H43" s="360"/>
      <c r="I43" s="360"/>
      <c r="J43" s="360"/>
      <c r="K43" s="360"/>
      <c r="L43" s="360"/>
      <c r="M43" s="360"/>
      <c r="N43" s="360"/>
    </row>
    <row r="44" ht="12.75" customHeight="1">
      <c r="A44" s="364">
        <v>40.0</v>
      </c>
      <c r="B44" s="271" t="s">
        <v>378</v>
      </c>
      <c r="C44" s="365"/>
      <c r="D44" s="365"/>
      <c r="E44" s="365"/>
      <c r="F44" s="365"/>
      <c r="G44" s="365"/>
      <c r="H44" s="360"/>
      <c r="I44" s="360"/>
      <c r="J44" s="360"/>
      <c r="K44" s="360"/>
      <c r="L44" s="360"/>
      <c r="M44" s="360"/>
      <c r="N44" s="360"/>
    </row>
    <row r="45" ht="12.75" customHeight="1">
      <c r="A45" s="364">
        <v>41.0</v>
      </c>
      <c r="B45" s="271" t="s">
        <v>1053</v>
      </c>
      <c r="C45" s="365"/>
      <c r="D45" s="365"/>
      <c r="E45" s="365"/>
      <c r="F45" s="365"/>
      <c r="G45" s="365"/>
      <c r="H45" s="360"/>
      <c r="I45" s="360"/>
      <c r="J45" s="360"/>
      <c r="K45" s="360"/>
      <c r="L45" s="360"/>
      <c r="M45" s="360"/>
      <c r="N45" s="360"/>
    </row>
    <row r="46" ht="12.75" customHeight="1">
      <c r="A46" s="364">
        <v>42.0</v>
      </c>
      <c r="B46" s="271" t="s">
        <v>379</v>
      </c>
      <c r="C46" s="365"/>
      <c r="D46" s="365"/>
      <c r="E46" s="365"/>
      <c r="F46" s="365"/>
      <c r="G46" s="365"/>
      <c r="H46" s="360"/>
      <c r="I46" s="360"/>
      <c r="J46" s="360"/>
      <c r="K46" s="360"/>
      <c r="L46" s="360"/>
      <c r="M46" s="360"/>
      <c r="N46" s="360"/>
    </row>
    <row r="47" ht="12.75" customHeight="1">
      <c r="A47" s="364"/>
      <c r="B47" s="274" t="s">
        <v>1054</v>
      </c>
      <c r="C47" s="272"/>
      <c r="D47" s="272"/>
      <c r="E47" s="272"/>
      <c r="F47" s="272"/>
      <c r="G47" s="272"/>
      <c r="H47" s="360"/>
      <c r="I47" s="360"/>
      <c r="J47" s="360"/>
      <c r="K47" s="360"/>
      <c r="L47" s="360"/>
      <c r="M47" s="360"/>
      <c r="N47" s="360"/>
    </row>
    <row r="48" ht="12.75" customHeight="1">
      <c r="A48" s="364">
        <v>43.0</v>
      </c>
      <c r="B48" s="271" t="s">
        <v>332</v>
      </c>
      <c r="C48" s="365"/>
      <c r="D48" s="365"/>
      <c r="E48" s="365"/>
      <c r="F48" s="365"/>
      <c r="G48" s="365"/>
      <c r="H48" s="360"/>
      <c r="I48" s="360"/>
      <c r="J48" s="360"/>
      <c r="K48" s="360"/>
      <c r="L48" s="360"/>
      <c r="M48" s="360"/>
      <c r="N48" s="360"/>
    </row>
    <row r="49" ht="12.75" customHeight="1">
      <c r="A49" s="364">
        <v>44.0</v>
      </c>
      <c r="B49" s="271" t="s">
        <v>333</v>
      </c>
      <c r="C49" s="365"/>
      <c r="D49" s="365"/>
      <c r="E49" s="365"/>
      <c r="F49" s="365"/>
      <c r="G49" s="365"/>
      <c r="H49" s="360"/>
      <c r="I49" s="360"/>
      <c r="J49" s="360"/>
      <c r="K49" s="360"/>
      <c r="L49" s="360"/>
      <c r="M49" s="360"/>
      <c r="N49" s="360"/>
    </row>
    <row r="50" ht="12.75" customHeight="1">
      <c r="A50" s="364">
        <v>45.0</v>
      </c>
      <c r="B50" s="271" t="s">
        <v>46</v>
      </c>
      <c r="C50" s="365"/>
      <c r="D50" s="365"/>
      <c r="E50" s="365"/>
      <c r="F50" s="365"/>
      <c r="G50" s="365"/>
      <c r="H50" s="360"/>
      <c r="I50" s="360"/>
      <c r="J50" s="360"/>
      <c r="K50" s="360"/>
      <c r="L50" s="360"/>
      <c r="M50" s="360"/>
      <c r="N50" s="360"/>
    </row>
    <row r="51" ht="12.75" customHeight="1">
      <c r="A51" s="326"/>
      <c r="B51" s="274" t="s">
        <v>1055</v>
      </c>
      <c r="C51" s="272"/>
      <c r="D51" s="272"/>
      <c r="E51" s="272"/>
      <c r="F51" s="272"/>
      <c r="G51" s="272"/>
      <c r="H51" s="366"/>
      <c r="I51" s="366"/>
      <c r="J51" s="366"/>
      <c r="K51" s="366"/>
      <c r="L51" s="366"/>
      <c r="M51" s="366"/>
      <c r="N51" s="366"/>
    </row>
    <row r="52" ht="12.75" customHeight="1">
      <c r="A52" s="326"/>
      <c r="B52" s="367" t="s">
        <v>8</v>
      </c>
      <c r="C52" s="368" t="str">
        <f t="shared" ref="C52:D52" si="1">C51+C47+C25</f>
        <v>0.00</v>
      </c>
      <c r="D52" s="368" t="str">
        <f t="shared" si="1"/>
        <v>0.00</v>
      </c>
      <c r="E52" s="272" t="str">
        <f>D52*100/C52</f>
        <v>#DIV/0!</v>
      </c>
      <c r="F52" s="368" t="str">
        <f>F51+F47+F25</f>
        <v>0.00</v>
      </c>
      <c r="G52" s="272" t="str">
        <f>F52*100/C52</f>
        <v>#DIV/0!</v>
      </c>
      <c r="H52" s="360"/>
      <c r="I52" s="360"/>
      <c r="J52" s="360"/>
      <c r="K52" s="360"/>
      <c r="L52" s="360"/>
      <c r="M52" s="360"/>
      <c r="N52" s="360"/>
    </row>
    <row r="53" ht="12.75" customHeight="1">
      <c r="A53" s="357"/>
      <c r="B53" s="360"/>
      <c r="C53" s="361"/>
      <c r="D53" s="369" t="s">
        <v>62</v>
      </c>
      <c r="E53" s="361"/>
      <c r="F53" s="361"/>
      <c r="G53" s="361"/>
      <c r="H53" s="360"/>
      <c r="I53" s="360"/>
      <c r="J53" s="360"/>
      <c r="K53" s="360"/>
      <c r="L53" s="360"/>
      <c r="M53" s="360"/>
      <c r="N53" s="360"/>
    </row>
    <row r="54" ht="12.75" customHeight="1">
      <c r="A54" s="357"/>
      <c r="B54" s="360"/>
      <c r="C54" s="361"/>
      <c r="D54" s="361"/>
      <c r="E54" s="361"/>
      <c r="F54" s="361"/>
      <c r="G54" s="361"/>
      <c r="H54" s="360"/>
      <c r="I54" s="360"/>
      <c r="J54" s="360"/>
      <c r="K54" s="360"/>
      <c r="L54" s="360"/>
      <c r="M54" s="360"/>
      <c r="N54" s="360"/>
    </row>
    <row r="55" ht="12.75" customHeight="1">
      <c r="A55" s="357"/>
      <c r="B55" s="360"/>
      <c r="C55" s="361"/>
      <c r="D55" s="361"/>
      <c r="E55" s="361"/>
      <c r="F55" s="361"/>
      <c r="G55" s="361"/>
      <c r="H55" s="360"/>
      <c r="I55" s="360"/>
      <c r="J55" s="360"/>
      <c r="K55" s="360"/>
      <c r="L55" s="360"/>
      <c r="M55" s="360"/>
      <c r="N55" s="360"/>
    </row>
    <row r="56" ht="12.75" customHeight="1">
      <c r="A56" s="357"/>
      <c r="B56" s="360"/>
      <c r="C56" s="361"/>
      <c r="D56" s="361"/>
      <c r="E56" s="361"/>
      <c r="F56" s="361"/>
      <c r="G56" s="361"/>
      <c r="H56" s="360"/>
      <c r="I56" s="360"/>
      <c r="J56" s="360"/>
      <c r="K56" s="360"/>
      <c r="L56" s="360"/>
      <c r="M56" s="360"/>
      <c r="N56" s="360"/>
    </row>
    <row r="57" ht="12.75" customHeight="1">
      <c r="A57" s="357"/>
      <c r="B57" s="360"/>
      <c r="C57" s="361"/>
      <c r="D57" s="361"/>
      <c r="E57" s="361"/>
      <c r="F57" s="361"/>
      <c r="G57" s="361"/>
      <c r="H57" s="360"/>
      <c r="I57" s="360"/>
      <c r="J57" s="360"/>
      <c r="K57" s="360"/>
      <c r="L57" s="360"/>
      <c r="M57" s="360"/>
      <c r="N57" s="360"/>
    </row>
    <row r="58" ht="12.75" customHeight="1">
      <c r="A58" s="357"/>
      <c r="B58" s="360"/>
      <c r="C58" s="361"/>
      <c r="D58" s="361"/>
      <c r="E58" s="361"/>
      <c r="F58" s="361"/>
      <c r="G58" s="361"/>
      <c r="H58" s="360"/>
      <c r="I58" s="360"/>
      <c r="J58" s="360"/>
      <c r="K58" s="360"/>
      <c r="L58" s="360"/>
      <c r="M58" s="360"/>
      <c r="N58" s="360"/>
    </row>
    <row r="59" ht="12.75" customHeight="1">
      <c r="A59" s="357"/>
      <c r="B59" s="360"/>
      <c r="C59" s="361"/>
      <c r="D59" s="361"/>
      <c r="E59" s="361"/>
      <c r="F59" s="361"/>
      <c r="G59" s="361"/>
      <c r="H59" s="360"/>
      <c r="I59" s="360"/>
      <c r="J59" s="360"/>
      <c r="K59" s="360"/>
      <c r="L59" s="360"/>
      <c r="M59" s="360"/>
      <c r="N59" s="360"/>
    </row>
    <row r="60" ht="12.75" customHeight="1">
      <c r="A60" s="357"/>
      <c r="B60" s="360"/>
      <c r="C60" s="361"/>
      <c r="D60" s="361"/>
      <c r="E60" s="361"/>
      <c r="F60" s="361"/>
      <c r="G60" s="361"/>
      <c r="H60" s="360"/>
      <c r="I60" s="360"/>
      <c r="J60" s="360"/>
      <c r="K60" s="360"/>
      <c r="L60" s="360"/>
      <c r="M60" s="360"/>
      <c r="N60" s="360"/>
    </row>
    <row r="61" ht="12.75" customHeight="1">
      <c r="A61" s="357"/>
      <c r="B61" s="360"/>
      <c r="C61" s="361"/>
      <c r="D61" s="361"/>
      <c r="E61" s="361"/>
      <c r="F61" s="361"/>
      <c r="G61" s="361"/>
      <c r="H61" s="360"/>
      <c r="I61" s="360"/>
      <c r="J61" s="360"/>
      <c r="K61" s="360"/>
      <c r="L61" s="360"/>
      <c r="M61" s="360"/>
      <c r="N61" s="360"/>
    </row>
    <row r="62" ht="12.75" customHeight="1">
      <c r="A62" s="357"/>
      <c r="B62" s="360"/>
      <c r="C62" s="361"/>
      <c r="D62" s="361"/>
      <c r="E62" s="361"/>
      <c r="F62" s="361"/>
      <c r="G62" s="361"/>
      <c r="H62" s="360"/>
      <c r="I62" s="360"/>
      <c r="J62" s="360"/>
      <c r="K62" s="360"/>
      <c r="L62" s="360"/>
      <c r="M62" s="360"/>
      <c r="N62" s="360"/>
    </row>
    <row r="63" ht="12.75" customHeight="1">
      <c r="A63" s="357"/>
      <c r="B63" s="360"/>
      <c r="C63" s="361"/>
      <c r="D63" s="361"/>
      <c r="E63" s="361"/>
      <c r="F63" s="361"/>
      <c r="G63" s="361"/>
      <c r="H63" s="360"/>
      <c r="I63" s="360"/>
      <c r="J63" s="360"/>
      <c r="K63" s="360"/>
      <c r="L63" s="360"/>
      <c r="M63" s="360"/>
      <c r="N63" s="360"/>
    </row>
    <row r="64" ht="12.75" customHeight="1">
      <c r="A64" s="357"/>
      <c r="B64" s="360"/>
      <c r="C64" s="361"/>
      <c r="D64" s="361"/>
      <c r="E64" s="361"/>
      <c r="F64" s="361"/>
      <c r="G64" s="361"/>
      <c r="H64" s="360"/>
      <c r="I64" s="360"/>
      <c r="J64" s="360"/>
      <c r="K64" s="360"/>
      <c r="L64" s="360"/>
      <c r="M64" s="360"/>
      <c r="N64" s="360"/>
    </row>
    <row r="65" ht="12.75" customHeight="1">
      <c r="A65" s="357"/>
      <c r="B65" s="360"/>
      <c r="C65" s="361"/>
      <c r="D65" s="361"/>
      <c r="E65" s="361"/>
      <c r="F65" s="361"/>
      <c r="G65" s="361"/>
      <c r="H65" s="360"/>
      <c r="I65" s="360"/>
      <c r="J65" s="360"/>
      <c r="K65" s="360"/>
      <c r="L65" s="360"/>
      <c r="M65" s="360"/>
      <c r="N65" s="360"/>
    </row>
    <row r="66" ht="12.75" customHeight="1">
      <c r="A66" s="357"/>
      <c r="B66" s="360"/>
      <c r="C66" s="361"/>
      <c r="D66" s="361"/>
      <c r="E66" s="361"/>
      <c r="F66" s="361"/>
      <c r="G66" s="361"/>
      <c r="H66" s="360"/>
      <c r="I66" s="360"/>
      <c r="J66" s="360"/>
      <c r="K66" s="360"/>
      <c r="L66" s="360"/>
      <c r="M66" s="360"/>
      <c r="N66" s="360"/>
    </row>
    <row r="67" ht="12.75" customHeight="1">
      <c r="A67" s="357"/>
      <c r="B67" s="360"/>
      <c r="C67" s="361"/>
      <c r="D67" s="361"/>
      <c r="E67" s="361"/>
      <c r="F67" s="361"/>
      <c r="G67" s="361"/>
      <c r="H67" s="360"/>
      <c r="I67" s="360"/>
      <c r="J67" s="360"/>
      <c r="K67" s="360"/>
      <c r="L67" s="360"/>
      <c r="M67" s="360"/>
      <c r="N67" s="360"/>
    </row>
    <row r="68" ht="12.75" customHeight="1">
      <c r="A68" s="357"/>
      <c r="B68" s="360"/>
      <c r="C68" s="361"/>
      <c r="D68" s="361"/>
      <c r="E68" s="361"/>
      <c r="F68" s="361"/>
      <c r="G68" s="361"/>
      <c r="H68" s="360"/>
      <c r="I68" s="360"/>
      <c r="J68" s="360"/>
      <c r="K68" s="360"/>
      <c r="L68" s="360"/>
      <c r="M68" s="360"/>
      <c r="N68" s="360"/>
    </row>
    <row r="69" ht="12.75" customHeight="1">
      <c r="A69" s="357"/>
      <c r="B69" s="360"/>
      <c r="C69" s="361"/>
      <c r="D69" s="361"/>
      <c r="E69" s="361"/>
      <c r="F69" s="361"/>
      <c r="G69" s="361"/>
      <c r="H69" s="360"/>
      <c r="I69" s="360"/>
      <c r="J69" s="360"/>
      <c r="K69" s="360"/>
      <c r="L69" s="360"/>
      <c r="M69" s="360"/>
      <c r="N69" s="360"/>
    </row>
    <row r="70" ht="12.75" customHeight="1">
      <c r="A70" s="357"/>
      <c r="B70" s="360"/>
      <c r="C70" s="361"/>
      <c r="D70" s="361"/>
      <c r="E70" s="361"/>
      <c r="F70" s="361"/>
      <c r="G70" s="361"/>
      <c r="H70" s="360"/>
      <c r="I70" s="360"/>
      <c r="J70" s="360"/>
      <c r="K70" s="360"/>
      <c r="L70" s="360"/>
      <c r="M70" s="360"/>
      <c r="N70" s="360"/>
    </row>
    <row r="71" ht="12.75" customHeight="1">
      <c r="A71" s="357"/>
      <c r="B71" s="360"/>
      <c r="C71" s="361"/>
      <c r="D71" s="361"/>
      <c r="E71" s="361"/>
      <c r="F71" s="361"/>
      <c r="G71" s="361"/>
      <c r="H71" s="360"/>
      <c r="I71" s="360"/>
      <c r="J71" s="360"/>
      <c r="K71" s="360"/>
      <c r="L71" s="360"/>
      <c r="M71" s="360"/>
      <c r="N71" s="360"/>
    </row>
    <row r="72" ht="12.75" customHeight="1">
      <c r="A72" s="357"/>
      <c r="B72" s="360"/>
      <c r="C72" s="361"/>
      <c r="D72" s="361"/>
      <c r="E72" s="361"/>
      <c r="F72" s="361"/>
      <c r="G72" s="361"/>
      <c r="H72" s="360"/>
      <c r="I72" s="360"/>
      <c r="J72" s="360"/>
      <c r="K72" s="360"/>
      <c r="L72" s="360"/>
      <c r="M72" s="360"/>
      <c r="N72" s="360"/>
    </row>
    <row r="73" ht="12.75" customHeight="1">
      <c r="A73" s="357"/>
      <c r="B73" s="360"/>
      <c r="C73" s="361"/>
      <c r="D73" s="361"/>
      <c r="E73" s="361"/>
      <c r="F73" s="361"/>
      <c r="G73" s="361"/>
      <c r="H73" s="360"/>
      <c r="I73" s="360"/>
      <c r="J73" s="360"/>
      <c r="K73" s="360"/>
      <c r="L73" s="360"/>
      <c r="M73" s="360"/>
      <c r="N73" s="360"/>
    </row>
    <row r="74" ht="12.75" customHeight="1">
      <c r="A74" s="357"/>
      <c r="B74" s="360"/>
      <c r="C74" s="361"/>
      <c r="D74" s="361"/>
      <c r="E74" s="361"/>
      <c r="F74" s="361"/>
      <c r="G74" s="361"/>
      <c r="H74" s="360"/>
      <c r="I74" s="360"/>
      <c r="J74" s="360"/>
      <c r="K74" s="360"/>
      <c r="L74" s="360"/>
      <c r="M74" s="360"/>
      <c r="N74" s="360"/>
    </row>
    <row r="75" ht="12.75" customHeight="1">
      <c r="A75" s="357"/>
      <c r="B75" s="360"/>
      <c r="C75" s="361"/>
      <c r="D75" s="361"/>
      <c r="E75" s="361"/>
      <c r="F75" s="361"/>
      <c r="G75" s="361"/>
      <c r="H75" s="360"/>
      <c r="I75" s="360"/>
      <c r="J75" s="360"/>
      <c r="K75" s="360"/>
      <c r="L75" s="360"/>
      <c r="M75" s="360"/>
      <c r="N75" s="360"/>
    </row>
    <row r="76" ht="12.75" customHeight="1">
      <c r="A76" s="357"/>
      <c r="B76" s="360"/>
      <c r="C76" s="361"/>
      <c r="D76" s="361"/>
      <c r="E76" s="361"/>
      <c r="F76" s="361"/>
      <c r="G76" s="361"/>
      <c r="H76" s="360"/>
      <c r="I76" s="360"/>
      <c r="J76" s="360"/>
      <c r="K76" s="360"/>
      <c r="L76" s="360"/>
      <c r="M76" s="360"/>
      <c r="N76" s="360"/>
    </row>
    <row r="77" ht="12.75" customHeight="1">
      <c r="A77" s="357"/>
      <c r="B77" s="360"/>
      <c r="C77" s="361"/>
      <c r="D77" s="361"/>
      <c r="E77" s="361"/>
      <c r="F77" s="361"/>
      <c r="G77" s="361"/>
      <c r="H77" s="360"/>
      <c r="I77" s="360"/>
      <c r="J77" s="360"/>
      <c r="K77" s="360"/>
      <c r="L77" s="360"/>
      <c r="M77" s="360"/>
      <c r="N77" s="360"/>
    </row>
    <row r="78" ht="12.75" customHeight="1">
      <c r="A78" s="357"/>
      <c r="B78" s="360"/>
      <c r="C78" s="361"/>
      <c r="D78" s="361"/>
      <c r="E78" s="361"/>
      <c r="F78" s="361"/>
      <c r="G78" s="361"/>
      <c r="H78" s="360"/>
      <c r="I78" s="360"/>
      <c r="J78" s="360"/>
      <c r="K78" s="360"/>
      <c r="L78" s="360"/>
      <c r="M78" s="360"/>
      <c r="N78" s="360"/>
    </row>
    <row r="79" ht="12.75" customHeight="1">
      <c r="A79" s="357"/>
      <c r="B79" s="360"/>
      <c r="C79" s="361"/>
      <c r="D79" s="361"/>
      <c r="E79" s="361"/>
      <c r="F79" s="361"/>
      <c r="G79" s="361"/>
      <c r="H79" s="360"/>
      <c r="I79" s="360"/>
      <c r="J79" s="360"/>
      <c r="K79" s="360"/>
      <c r="L79" s="360"/>
      <c r="M79" s="360"/>
      <c r="N79" s="360"/>
    </row>
    <row r="80" ht="12.75" customHeight="1">
      <c r="A80" s="357"/>
      <c r="B80" s="360"/>
      <c r="C80" s="361"/>
      <c r="D80" s="361"/>
      <c r="E80" s="361"/>
      <c r="F80" s="361"/>
      <c r="G80" s="361"/>
      <c r="H80" s="360"/>
      <c r="I80" s="360"/>
      <c r="J80" s="360"/>
      <c r="K80" s="360"/>
      <c r="L80" s="360"/>
      <c r="M80" s="360"/>
      <c r="N80" s="360"/>
    </row>
    <row r="81" ht="12.75" customHeight="1">
      <c r="A81" s="357"/>
      <c r="B81" s="360"/>
      <c r="C81" s="361"/>
      <c r="D81" s="361"/>
      <c r="E81" s="361"/>
      <c r="F81" s="361"/>
      <c r="G81" s="361"/>
      <c r="H81" s="360"/>
      <c r="I81" s="360"/>
      <c r="J81" s="360"/>
      <c r="K81" s="360"/>
      <c r="L81" s="360"/>
      <c r="M81" s="360"/>
      <c r="N81" s="360"/>
    </row>
    <row r="82" ht="12.75" customHeight="1">
      <c r="A82" s="357"/>
      <c r="B82" s="360"/>
      <c r="C82" s="361"/>
      <c r="D82" s="361"/>
      <c r="E82" s="361"/>
      <c r="F82" s="361"/>
      <c r="G82" s="361"/>
      <c r="H82" s="360"/>
      <c r="I82" s="360"/>
      <c r="J82" s="360"/>
      <c r="K82" s="360"/>
      <c r="L82" s="360"/>
      <c r="M82" s="360"/>
      <c r="N82" s="360"/>
    </row>
    <row r="83" ht="12.75" customHeight="1">
      <c r="A83" s="357"/>
      <c r="B83" s="360"/>
      <c r="C83" s="361"/>
      <c r="D83" s="361"/>
      <c r="E83" s="361"/>
      <c r="F83" s="361"/>
      <c r="G83" s="361"/>
      <c r="H83" s="360"/>
      <c r="I83" s="360"/>
      <c r="J83" s="360"/>
      <c r="K83" s="360"/>
      <c r="L83" s="360"/>
      <c r="M83" s="360"/>
      <c r="N83" s="360"/>
    </row>
    <row r="84" ht="12.75" customHeight="1">
      <c r="A84" s="357"/>
      <c r="B84" s="360"/>
      <c r="C84" s="361"/>
      <c r="D84" s="361"/>
      <c r="E84" s="361"/>
      <c r="F84" s="361"/>
      <c r="G84" s="361"/>
      <c r="H84" s="360"/>
      <c r="I84" s="360"/>
      <c r="J84" s="360"/>
      <c r="K84" s="360"/>
      <c r="L84" s="360"/>
      <c r="M84" s="360"/>
      <c r="N84" s="360"/>
    </row>
    <row r="85" ht="12.75" customHeight="1">
      <c r="A85" s="357"/>
      <c r="B85" s="360"/>
      <c r="C85" s="361"/>
      <c r="D85" s="361"/>
      <c r="E85" s="361"/>
      <c r="F85" s="361"/>
      <c r="G85" s="361"/>
      <c r="H85" s="360"/>
      <c r="I85" s="360"/>
      <c r="J85" s="360"/>
      <c r="K85" s="360"/>
      <c r="L85" s="360"/>
      <c r="M85" s="360"/>
      <c r="N85" s="360"/>
    </row>
    <row r="86" ht="12.75" customHeight="1">
      <c r="A86" s="357"/>
      <c r="B86" s="360"/>
      <c r="C86" s="361"/>
      <c r="D86" s="361"/>
      <c r="E86" s="361"/>
      <c r="F86" s="361"/>
      <c r="G86" s="361"/>
      <c r="H86" s="360"/>
      <c r="I86" s="360"/>
      <c r="J86" s="360"/>
      <c r="K86" s="360"/>
      <c r="L86" s="360"/>
      <c r="M86" s="360"/>
      <c r="N86" s="360"/>
    </row>
    <row r="87" ht="12.75" customHeight="1">
      <c r="A87" s="357"/>
      <c r="B87" s="360"/>
      <c r="C87" s="361"/>
      <c r="D87" s="361"/>
      <c r="E87" s="361"/>
      <c r="F87" s="361"/>
      <c r="G87" s="361"/>
      <c r="H87" s="360"/>
      <c r="I87" s="360"/>
      <c r="J87" s="360"/>
      <c r="K87" s="360"/>
      <c r="L87" s="360"/>
      <c r="M87" s="360"/>
      <c r="N87" s="360"/>
    </row>
    <row r="88" ht="12.75" customHeight="1">
      <c r="A88" s="357"/>
      <c r="B88" s="360"/>
      <c r="C88" s="361"/>
      <c r="D88" s="361"/>
      <c r="E88" s="361"/>
      <c r="F88" s="361"/>
      <c r="G88" s="361"/>
      <c r="H88" s="360"/>
      <c r="I88" s="360"/>
      <c r="J88" s="360"/>
      <c r="K88" s="360"/>
      <c r="L88" s="360"/>
      <c r="M88" s="360"/>
      <c r="N88" s="360"/>
    </row>
    <row r="89" ht="12.75" customHeight="1">
      <c r="A89" s="357"/>
      <c r="B89" s="360"/>
      <c r="C89" s="361"/>
      <c r="D89" s="361"/>
      <c r="E89" s="361"/>
      <c r="F89" s="361"/>
      <c r="G89" s="361"/>
      <c r="H89" s="360"/>
      <c r="I89" s="360"/>
      <c r="J89" s="360"/>
      <c r="K89" s="360"/>
      <c r="L89" s="360"/>
      <c r="M89" s="360"/>
      <c r="N89" s="360"/>
    </row>
    <row r="90" ht="12.75" customHeight="1">
      <c r="A90" s="357"/>
      <c r="B90" s="360"/>
      <c r="C90" s="361"/>
      <c r="D90" s="361"/>
      <c r="E90" s="361"/>
      <c r="F90" s="361"/>
      <c r="G90" s="361"/>
      <c r="H90" s="360"/>
      <c r="I90" s="360"/>
      <c r="J90" s="360"/>
      <c r="K90" s="360"/>
      <c r="L90" s="360"/>
      <c r="M90" s="360"/>
      <c r="N90" s="360"/>
    </row>
    <row r="91" ht="12.75" customHeight="1">
      <c r="A91" s="357"/>
      <c r="B91" s="360"/>
      <c r="C91" s="361"/>
      <c r="D91" s="361"/>
      <c r="E91" s="361"/>
      <c r="F91" s="361"/>
      <c r="G91" s="361"/>
      <c r="H91" s="360"/>
      <c r="I91" s="360"/>
      <c r="J91" s="360"/>
      <c r="K91" s="360"/>
      <c r="L91" s="360"/>
      <c r="M91" s="360"/>
      <c r="N91" s="360"/>
    </row>
    <row r="92" ht="12.75" customHeight="1">
      <c r="A92" s="357"/>
      <c r="B92" s="360"/>
      <c r="C92" s="361"/>
      <c r="D92" s="361"/>
      <c r="E92" s="361"/>
      <c r="F92" s="361"/>
      <c r="G92" s="361"/>
      <c r="H92" s="360"/>
      <c r="I92" s="360"/>
      <c r="J92" s="360"/>
      <c r="K92" s="360"/>
      <c r="L92" s="360"/>
      <c r="M92" s="360"/>
      <c r="N92" s="360"/>
    </row>
    <row r="93" ht="12.75" customHeight="1">
      <c r="A93" s="357"/>
      <c r="B93" s="360"/>
      <c r="C93" s="361"/>
      <c r="D93" s="361"/>
      <c r="E93" s="361"/>
      <c r="F93" s="361"/>
      <c r="G93" s="361"/>
      <c r="H93" s="360"/>
      <c r="I93" s="360"/>
      <c r="J93" s="360"/>
      <c r="K93" s="360"/>
      <c r="L93" s="360"/>
      <c r="M93" s="360"/>
      <c r="N93" s="360"/>
    </row>
    <row r="94" ht="12.75" customHeight="1">
      <c r="A94" s="357"/>
      <c r="B94" s="360"/>
      <c r="C94" s="361"/>
      <c r="D94" s="361"/>
      <c r="E94" s="361"/>
      <c r="F94" s="361"/>
      <c r="G94" s="361"/>
      <c r="H94" s="360"/>
      <c r="I94" s="360"/>
      <c r="J94" s="360"/>
      <c r="K94" s="360"/>
      <c r="L94" s="360"/>
      <c r="M94" s="360"/>
      <c r="N94" s="360"/>
    </row>
    <row r="95" ht="12.75" customHeight="1">
      <c r="A95" s="357"/>
      <c r="B95" s="360"/>
      <c r="C95" s="361"/>
      <c r="D95" s="361"/>
      <c r="E95" s="361"/>
      <c r="F95" s="361"/>
      <c r="G95" s="361"/>
      <c r="H95" s="360"/>
      <c r="I95" s="360"/>
      <c r="J95" s="360"/>
      <c r="K95" s="360"/>
      <c r="L95" s="360"/>
      <c r="M95" s="360"/>
      <c r="N95" s="360"/>
    </row>
    <row r="96" ht="12.75" customHeight="1">
      <c r="A96" s="357"/>
      <c r="B96" s="360"/>
      <c r="C96" s="361"/>
      <c r="D96" s="361"/>
      <c r="E96" s="361"/>
      <c r="F96" s="361"/>
      <c r="G96" s="361"/>
      <c r="H96" s="360"/>
      <c r="I96" s="360"/>
      <c r="J96" s="360"/>
      <c r="K96" s="360"/>
      <c r="L96" s="360"/>
      <c r="M96" s="360"/>
      <c r="N96" s="360"/>
    </row>
    <row r="97" ht="12.75" customHeight="1">
      <c r="A97" s="357"/>
      <c r="B97" s="360"/>
      <c r="C97" s="361"/>
      <c r="D97" s="361"/>
      <c r="E97" s="361"/>
      <c r="F97" s="361"/>
      <c r="G97" s="361"/>
      <c r="H97" s="360"/>
      <c r="I97" s="360"/>
      <c r="J97" s="360"/>
      <c r="K97" s="360"/>
      <c r="L97" s="360"/>
      <c r="M97" s="360"/>
      <c r="N97" s="360"/>
    </row>
    <row r="98" ht="12.75" customHeight="1">
      <c r="A98" s="357"/>
      <c r="B98" s="360"/>
      <c r="C98" s="361"/>
      <c r="D98" s="361"/>
      <c r="E98" s="361"/>
      <c r="F98" s="361"/>
      <c r="G98" s="361"/>
      <c r="H98" s="360"/>
      <c r="I98" s="360"/>
      <c r="J98" s="360"/>
      <c r="K98" s="360"/>
      <c r="L98" s="360"/>
      <c r="M98" s="360"/>
      <c r="N98" s="360"/>
    </row>
    <row r="99" ht="12.75" customHeight="1">
      <c r="A99" s="357"/>
      <c r="B99" s="360"/>
      <c r="C99" s="361"/>
      <c r="D99" s="361"/>
      <c r="E99" s="361"/>
      <c r="F99" s="361"/>
      <c r="G99" s="361"/>
      <c r="H99" s="360"/>
      <c r="I99" s="360"/>
      <c r="J99" s="360"/>
      <c r="K99" s="360"/>
      <c r="L99" s="360"/>
      <c r="M99" s="360"/>
      <c r="N99" s="360"/>
    </row>
    <row r="100" ht="12.75" customHeight="1">
      <c r="A100" s="357"/>
      <c r="B100" s="360"/>
      <c r="C100" s="361"/>
      <c r="D100" s="361"/>
      <c r="E100" s="361"/>
      <c r="F100" s="361"/>
      <c r="G100" s="361"/>
      <c r="H100" s="360"/>
      <c r="I100" s="360"/>
      <c r="J100" s="360"/>
      <c r="K100" s="360"/>
      <c r="L100" s="360"/>
      <c r="M100" s="360"/>
      <c r="N100" s="360"/>
    </row>
  </sheetData>
  <mergeCells count="2">
    <mergeCell ref="B1:G1"/>
    <mergeCell ref="F2:G2"/>
  </mergeCells>
  <printOptions/>
  <pageMargins bottom="0.5" footer="0.0" header="0.0" left="1.45" right="0.7" top="0.5"/>
  <pageSetup orientation="portrait"/>
  <rowBreaks count="1" manualBreakCount="1">
    <brk id="53" man="1"/>
  </rowBreak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35.71"/>
    <col customWidth="1" min="2" max="2" width="10.86"/>
    <col customWidth="1" min="3" max="11" width="9.14"/>
  </cols>
  <sheetData>
    <row r="1" ht="12.75" customHeight="1">
      <c r="A1" s="370" t="s">
        <v>1056</v>
      </c>
      <c r="G1" s="371"/>
      <c r="H1" s="371"/>
      <c r="I1" s="371"/>
      <c r="J1" s="371"/>
      <c r="K1" s="371"/>
    </row>
    <row r="2" ht="12.75" customHeight="1">
      <c r="A2" s="371"/>
      <c r="B2" s="371"/>
      <c r="C2" s="371"/>
      <c r="D2" s="371" t="s">
        <v>1057</v>
      </c>
      <c r="E2" s="371"/>
      <c r="F2" s="371"/>
      <c r="G2" s="371"/>
      <c r="H2" s="371"/>
      <c r="I2" s="371"/>
      <c r="J2" s="371"/>
      <c r="K2" s="371"/>
    </row>
    <row r="3" ht="12.75" customHeight="1">
      <c r="A3" s="372" t="s">
        <v>359</v>
      </c>
      <c r="B3" s="373" t="s">
        <v>1042</v>
      </c>
      <c r="C3" s="373" t="s">
        <v>1043</v>
      </c>
      <c r="D3" s="373" t="s">
        <v>1044</v>
      </c>
      <c r="E3" s="373" t="s">
        <v>1045</v>
      </c>
      <c r="F3" s="373" t="s">
        <v>1046</v>
      </c>
      <c r="G3" s="371"/>
      <c r="H3" s="371"/>
      <c r="I3" s="371"/>
      <c r="J3" s="371"/>
      <c r="K3" s="371"/>
    </row>
    <row r="4" ht="15.0" customHeight="1">
      <c r="A4" s="374" t="s">
        <v>303</v>
      </c>
      <c r="B4" s="375">
        <v>17.74</v>
      </c>
      <c r="C4" s="375">
        <v>15.53</v>
      </c>
      <c r="D4" s="375">
        <v>87.5</v>
      </c>
      <c r="E4" s="375">
        <v>10.43</v>
      </c>
      <c r="F4" s="375">
        <v>58.8</v>
      </c>
      <c r="G4" s="371"/>
      <c r="H4" s="371"/>
      <c r="I4" s="371"/>
      <c r="J4" s="371"/>
      <c r="K4" s="371"/>
    </row>
    <row r="5" ht="15.0" customHeight="1">
      <c r="A5" s="374" t="s">
        <v>304</v>
      </c>
      <c r="B5" s="375">
        <v>1.46</v>
      </c>
      <c r="C5" s="375">
        <v>1.01</v>
      </c>
      <c r="D5" s="375">
        <v>69.3</v>
      </c>
      <c r="E5" s="375">
        <v>0.94</v>
      </c>
      <c r="F5" s="375">
        <v>64.5</v>
      </c>
      <c r="G5" s="371"/>
      <c r="H5" s="371"/>
      <c r="I5" s="371"/>
      <c r="J5" s="371"/>
      <c r="K5" s="371"/>
    </row>
    <row r="6" ht="15.0" customHeight="1">
      <c r="A6" s="374" t="s">
        <v>10</v>
      </c>
      <c r="B6" s="375">
        <v>20.89</v>
      </c>
      <c r="C6" s="375">
        <v>16.18</v>
      </c>
      <c r="D6" s="375">
        <v>77.4</v>
      </c>
      <c r="E6" s="375">
        <v>12.2</v>
      </c>
      <c r="F6" s="375">
        <v>58.4</v>
      </c>
      <c r="G6" s="371"/>
      <c r="H6" s="371"/>
      <c r="I6" s="371"/>
      <c r="J6" s="371"/>
      <c r="K6" s="371"/>
    </row>
    <row r="7" ht="15.0" customHeight="1">
      <c r="A7" s="374" t="s">
        <v>11</v>
      </c>
      <c r="B7" s="375">
        <v>66.29</v>
      </c>
      <c r="C7" s="375">
        <v>54.92</v>
      </c>
      <c r="D7" s="375">
        <v>82.8</v>
      </c>
      <c r="E7" s="375">
        <v>33.21</v>
      </c>
      <c r="F7" s="375">
        <v>50.1</v>
      </c>
      <c r="G7" s="371"/>
      <c r="H7" s="371"/>
      <c r="I7" s="371"/>
      <c r="J7" s="371"/>
      <c r="K7" s="371"/>
    </row>
    <row r="8" ht="15.0" customHeight="1">
      <c r="A8" s="374" t="s">
        <v>12</v>
      </c>
      <c r="B8" s="375">
        <v>14.13</v>
      </c>
      <c r="C8" s="375">
        <v>10.57</v>
      </c>
      <c r="D8" s="375">
        <v>74.8</v>
      </c>
      <c r="E8" s="375">
        <v>5.85</v>
      </c>
      <c r="F8" s="375">
        <v>41.4</v>
      </c>
      <c r="G8" s="371"/>
      <c r="H8" s="371"/>
      <c r="I8" s="371"/>
      <c r="J8" s="371"/>
      <c r="K8" s="371"/>
    </row>
    <row r="9" ht="15.0" customHeight="1">
      <c r="A9" s="374" t="s">
        <v>13</v>
      </c>
      <c r="B9" s="375">
        <v>20.29</v>
      </c>
      <c r="C9" s="375">
        <v>15.96</v>
      </c>
      <c r="D9" s="375">
        <v>78.6</v>
      </c>
      <c r="E9" s="375">
        <v>10.93</v>
      </c>
      <c r="F9" s="375">
        <v>53.8</v>
      </c>
      <c r="G9" s="371"/>
      <c r="H9" s="371"/>
      <c r="I9" s="371"/>
      <c r="J9" s="371"/>
      <c r="K9" s="371"/>
    </row>
    <row r="10" ht="15.0" customHeight="1">
      <c r="A10" s="374" t="s">
        <v>14</v>
      </c>
      <c r="B10" s="375">
        <v>40.77</v>
      </c>
      <c r="C10" s="375">
        <v>37.07</v>
      </c>
      <c r="D10" s="375">
        <v>90.9</v>
      </c>
      <c r="E10" s="375">
        <v>26.12</v>
      </c>
      <c r="F10" s="375">
        <v>64.1</v>
      </c>
      <c r="G10" s="371"/>
      <c r="H10" s="371"/>
      <c r="I10" s="371"/>
      <c r="J10" s="371"/>
      <c r="K10" s="371"/>
    </row>
    <row r="11" ht="15.0" customHeight="1">
      <c r="A11" s="374" t="s">
        <v>305</v>
      </c>
      <c r="B11" s="375">
        <v>4.05</v>
      </c>
      <c r="C11" s="375">
        <v>2.86</v>
      </c>
      <c r="D11" s="375">
        <v>70.5</v>
      </c>
      <c r="E11" s="375">
        <v>2.06</v>
      </c>
      <c r="F11" s="375">
        <v>50.8</v>
      </c>
      <c r="G11" s="371"/>
      <c r="H11" s="371"/>
      <c r="I11" s="371"/>
      <c r="J11" s="371"/>
      <c r="K11" s="371"/>
    </row>
    <row r="12" ht="15.0" customHeight="1">
      <c r="A12" s="374" t="s">
        <v>306</v>
      </c>
      <c r="B12" s="375">
        <v>3.59</v>
      </c>
      <c r="C12" s="375">
        <v>3.22</v>
      </c>
      <c r="D12" s="375">
        <v>89.9</v>
      </c>
      <c r="E12" s="375">
        <v>2.07</v>
      </c>
      <c r="F12" s="375">
        <v>57.6</v>
      </c>
      <c r="G12" s="371"/>
      <c r="H12" s="371"/>
      <c r="I12" s="371"/>
      <c r="J12" s="371"/>
      <c r="K12" s="371"/>
    </row>
    <row r="13" ht="15.0" customHeight="1">
      <c r="A13" s="374" t="s">
        <v>372</v>
      </c>
      <c r="B13" s="375">
        <v>4.67</v>
      </c>
      <c r="C13" s="375">
        <v>3.31</v>
      </c>
      <c r="D13" s="375">
        <v>70.9</v>
      </c>
      <c r="E13" s="375">
        <v>2.43</v>
      </c>
      <c r="F13" s="375">
        <v>52.0</v>
      </c>
      <c r="G13" s="371"/>
      <c r="H13" s="371"/>
      <c r="I13" s="371"/>
      <c r="J13" s="371"/>
      <c r="K13" s="371"/>
    </row>
    <row r="14" ht="15.0" customHeight="1">
      <c r="A14" s="374" t="s">
        <v>15</v>
      </c>
      <c r="B14" s="375">
        <v>1.79</v>
      </c>
      <c r="C14" s="375">
        <v>1.38</v>
      </c>
      <c r="D14" s="375">
        <v>77.1</v>
      </c>
      <c r="E14" s="375">
        <v>0.73</v>
      </c>
      <c r="F14" s="375">
        <v>41.0</v>
      </c>
      <c r="G14" s="371"/>
      <c r="H14" s="371"/>
      <c r="I14" s="371"/>
      <c r="J14" s="371"/>
      <c r="K14" s="371"/>
    </row>
    <row r="15" ht="15.0" customHeight="1">
      <c r="A15" s="374" t="s">
        <v>16</v>
      </c>
      <c r="B15" s="375">
        <v>1.91</v>
      </c>
      <c r="C15" s="375">
        <v>1.47</v>
      </c>
      <c r="D15" s="375">
        <v>77.0</v>
      </c>
      <c r="E15" s="375">
        <v>0.8</v>
      </c>
      <c r="F15" s="375">
        <v>42.0</v>
      </c>
      <c r="G15" s="371"/>
      <c r="H15" s="371"/>
      <c r="I15" s="371"/>
      <c r="J15" s="371"/>
      <c r="K15" s="371"/>
    </row>
    <row r="16" ht="15.0" customHeight="1">
      <c r="A16" s="374" t="s">
        <v>307</v>
      </c>
      <c r="B16" s="375">
        <v>4.31</v>
      </c>
      <c r="C16" s="375">
        <v>2.92</v>
      </c>
      <c r="D16" s="375">
        <v>67.8</v>
      </c>
      <c r="E16" s="375">
        <v>2.62</v>
      </c>
      <c r="F16" s="375">
        <v>60.9</v>
      </c>
      <c r="G16" s="371"/>
      <c r="H16" s="371"/>
      <c r="I16" s="371"/>
      <c r="J16" s="371"/>
      <c r="K16" s="371"/>
    </row>
    <row r="17" ht="15.0" customHeight="1">
      <c r="A17" s="374" t="s">
        <v>308</v>
      </c>
      <c r="B17" s="375">
        <v>0.94</v>
      </c>
      <c r="C17" s="375">
        <v>0.81</v>
      </c>
      <c r="D17" s="375">
        <v>85.8</v>
      </c>
      <c r="E17" s="375">
        <v>0.62</v>
      </c>
      <c r="F17" s="375">
        <v>66.1</v>
      </c>
      <c r="G17" s="371"/>
      <c r="H17" s="371"/>
      <c r="I17" s="371"/>
      <c r="J17" s="371"/>
      <c r="K17" s="371"/>
    </row>
    <row r="18" ht="15.0" customHeight="1">
      <c r="A18" s="374" t="s">
        <v>18</v>
      </c>
      <c r="B18" s="375">
        <v>28.07</v>
      </c>
      <c r="C18" s="375">
        <v>25.99</v>
      </c>
      <c r="D18" s="375">
        <v>92.6</v>
      </c>
      <c r="E18" s="375">
        <v>19.03</v>
      </c>
      <c r="F18" s="375">
        <v>67.8</v>
      </c>
      <c r="G18" s="371"/>
      <c r="H18" s="371"/>
      <c r="I18" s="371"/>
      <c r="J18" s="371"/>
      <c r="K18" s="371"/>
    </row>
    <row r="19" ht="15.0" customHeight="1">
      <c r="A19" s="374" t="s">
        <v>19</v>
      </c>
      <c r="B19" s="375">
        <v>214.91</v>
      </c>
      <c r="C19" s="375">
        <v>173.98</v>
      </c>
      <c r="D19" s="375">
        <v>81.0</v>
      </c>
      <c r="E19" s="375">
        <v>88.35</v>
      </c>
      <c r="F19" s="375">
        <v>41.1</v>
      </c>
      <c r="G19" s="371"/>
      <c r="H19" s="371"/>
      <c r="I19" s="371"/>
      <c r="J19" s="371"/>
      <c r="K19" s="371"/>
    </row>
    <row r="20" ht="15.0" customHeight="1">
      <c r="A20" s="374" t="s">
        <v>309</v>
      </c>
      <c r="B20" s="375">
        <v>3.95</v>
      </c>
      <c r="C20" s="375">
        <v>3.28</v>
      </c>
      <c r="D20" s="375">
        <v>83.2</v>
      </c>
      <c r="E20" s="375">
        <v>2.34</v>
      </c>
      <c r="F20" s="375">
        <v>59.4</v>
      </c>
      <c r="G20" s="371"/>
      <c r="H20" s="371"/>
      <c r="I20" s="371"/>
      <c r="J20" s="371"/>
      <c r="K20" s="371"/>
    </row>
    <row r="21" ht="15.0" customHeight="1">
      <c r="A21" s="374" t="s">
        <v>20</v>
      </c>
      <c r="B21" s="375">
        <v>11.26</v>
      </c>
      <c r="C21" s="375">
        <v>9.08</v>
      </c>
      <c r="D21" s="375">
        <v>80.6</v>
      </c>
      <c r="E21" s="375">
        <v>3.11</v>
      </c>
      <c r="F21" s="375">
        <v>27.6</v>
      </c>
      <c r="G21" s="371"/>
      <c r="H21" s="371"/>
      <c r="I21" s="371"/>
      <c r="J21" s="371"/>
      <c r="K21" s="371"/>
    </row>
    <row r="22" ht="15.0" customHeight="1">
      <c r="A22" s="374" t="s">
        <v>21</v>
      </c>
      <c r="B22" s="375">
        <v>25.71</v>
      </c>
      <c r="C22" s="375">
        <v>20.68</v>
      </c>
      <c r="D22" s="375">
        <v>80.4</v>
      </c>
      <c r="E22" s="375">
        <v>9.66</v>
      </c>
      <c r="F22" s="375">
        <v>37.6</v>
      </c>
      <c r="G22" s="371"/>
      <c r="H22" s="371"/>
      <c r="I22" s="371"/>
      <c r="J22" s="371"/>
      <c r="K22" s="371"/>
    </row>
    <row r="23" ht="15.0" customHeight="1">
      <c r="A23" s="374" t="s">
        <v>311</v>
      </c>
      <c r="B23" s="375">
        <v>0.58</v>
      </c>
      <c r="C23" s="375">
        <v>0.42</v>
      </c>
      <c r="D23" s="375">
        <v>71.3</v>
      </c>
      <c r="E23" s="375">
        <v>0.32</v>
      </c>
      <c r="F23" s="375">
        <v>55.6</v>
      </c>
      <c r="G23" s="371"/>
      <c r="H23" s="371"/>
      <c r="I23" s="371"/>
      <c r="J23" s="371"/>
      <c r="K23" s="371"/>
    </row>
    <row r="24" ht="15.0" customHeight="1">
      <c r="A24" s="374" t="s">
        <v>312</v>
      </c>
      <c r="B24" s="375">
        <v>2.44</v>
      </c>
      <c r="C24" s="375">
        <v>1.88</v>
      </c>
      <c r="D24" s="375">
        <v>77.1</v>
      </c>
      <c r="E24" s="375">
        <v>1.63</v>
      </c>
      <c r="F24" s="375">
        <v>66.9</v>
      </c>
      <c r="G24" s="371"/>
      <c r="H24" s="371"/>
      <c r="I24" s="371"/>
      <c r="J24" s="371"/>
      <c r="K24" s="371"/>
    </row>
    <row r="25" ht="15.0" customHeight="1">
      <c r="A25" s="374" t="s">
        <v>1048</v>
      </c>
      <c r="B25" s="375">
        <v>7.22</v>
      </c>
      <c r="C25" s="375">
        <v>7.22</v>
      </c>
      <c r="D25" s="375">
        <v>100.0</v>
      </c>
      <c r="E25" s="375">
        <v>7.22</v>
      </c>
      <c r="F25" s="375">
        <v>100.0</v>
      </c>
      <c r="G25" s="371"/>
      <c r="H25" s="371"/>
      <c r="I25" s="371"/>
      <c r="J25" s="371"/>
      <c r="K25" s="371"/>
    </row>
    <row r="26" ht="15.0" customHeight="1">
      <c r="A26" s="374" t="s">
        <v>367</v>
      </c>
      <c r="B26" s="375">
        <v>6.09</v>
      </c>
      <c r="C26" s="375">
        <v>4.16</v>
      </c>
      <c r="D26" s="375">
        <v>68.3</v>
      </c>
      <c r="E26" s="375">
        <v>4.0</v>
      </c>
      <c r="F26" s="375">
        <v>65.7</v>
      </c>
      <c r="G26" s="371"/>
      <c r="H26" s="371"/>
      <c r="I26" s="371"/>
      <c r="J26" s="371"/>
      <c r="K26" s="371"/>
    </row>
    <row r="27" ht="15.0" customHeight="1">
      <c r="A27" s="374" t="s">
        <v>24</v>
      </c>
      <c r="B27" s="375">
        <v>4.16</v>
      </c>
      <c r="C27" s="375">
        <v>2.34</v>
      </c>
      <c r="D27" s="375">
        <v>56.2</v>
      </c>
      <c r="E27" s="375">
        <v>1.82</v>
      </c>
      <c r="F27" s="375">
        <v>43.7</v>
      </c>
      <c r="G27" s="371"/>
      <c r="H27" s="371"/>
      <c r="I27" s="371"/>
      <c r="J27" s="371"/>
      <c r="K27" s="371"/>
    </row>
    <row r="28" ht="15.0" customHeight="1">
      <c r="A28" s="374" t="s">
        <v>368</v>
      </c>
      <c r="B28" s="375">
        <v>0.04</v>
      </c>
      <c r="C28" s="375">
        <v>0.02</v>
      </c>
      <c r="D28" s="375">
        <v>63.3</v>
      </c>
      <c r="E28" s="375">
        <v>0.01</v>
      </c>
      <c r="F28" s="375">
        <v>15.0</v>
      </c>
      <c r="G28" s="371"/>
      <c r="H28" s="371"/>
      <c r="I28" s="371"/>
      <c r="J28" s="371"/>
      <c r="K28" s="371"/>
    </row>
    <row r="29" ht="15.0" customHeight="1">
      <c r="A29" s="374" t="s">
        <v>1050</v>
      </c>
      <c r="B29" s="375">
        <v>0.36</v>
      </c>
      <c r="C29" s="375">
        <v>0.21</v>
      </c>
      <c r="D29" s="375">
        <v>57.4</v>
      </c>
      <c r="E29" s="375">
        <v>0.19</v>
      </c>
      <c r="F29" s="375">
        <v>52.9</v>
      </c>
      <c r="G29" s="371"/>
      <c r="H29" s="371"/>
      <c r="I29" s="371"/>
      <c r="J29" s="371"/>
      <c r="K29" s="371"/>
    </row>
    <row r="30" ht="15.0" customHeight="1">
      <c r="A30" s="374" t="s">
        <v>1051</v>
      </c>
      <c r="B30" s="375">
        <v>0.01</v>
      </c>
      <c r="C30" s="375">
        <v>0.0</v>
      </c>
      <c r="D30" s="375">
        <v>56.6</v>
      </c>
      <c r="E30" s="375">
        <v>0.0</v>
      </c>
      <c r="F30" s="375">
        <v>46.2</v>
      </c>
      <c r="G30" s="371"/>
      <c r="H30" s="371"/>
      <c r="I30" s="371"/>
      <c r="J30" s="371"/>
      <c r="K30" s="371"/>
    </row>
    <row r="31" ht="15.0" customHeight="1">
      <c r="A31" s="374" t="s">
        <v>369</v>
      </c>
      <c r="B31" s="375">
        <v>0.29</v>
      </c>
      <c r="C31" s="375">
        <v>0.23</v>
      </c>
      <c r="D31" s="375">
        <v>79.3</v>
      </c>
      <c r="E31" s="375">
        <v>0.18</v>
      </c>
      <c r="F31" s="375">
        <v>61.3</v>
      </c>
      <c r="G31" s="371"/>
      <c r="H31" s="371"/>
      <c r="I31" s="371"/>
      <c r="J31" s="371"/>
      <c r="K31" s="371"/>
    </row>
    <row r="32" ht="15.0" customHeight="1">
      <c r="A32" s="374" t="s">
        <v>370</v>
      </c>
      <c r="B32" s="375">
        <v>6.77</v>
      </c>
      <c r="C32" s="375">
        <v>4.76</v>
      </c>
      <c r="D32" s="375">
        <v>70.4</v>
      </c>
      <c r="E32" s="375">
        <v>4.62</v>
      </c>
      <c r="F32" s="375">
        <v>68.2</v>
      </c>
      <c r="G32" s="371"/>
      <c r="H32" s="371"/>
      <c r="I32" s="371"/>
      <c r="J32" s="371"/>
      <c r="K32" s="371"/>
    </row>
    <row r="33" ht="15.0" customHeight="1">
      <c r="A33" s="374" t="s">
        <v>371</v>
      </c>
      <c r="B33" s="375">
        <v>7.48</v>
      </c>
      <c r="C33" s="375">
        <v>5.14</v>
      </c>
      <c r="D33" s="375">
        <v>68.7</v>
      </c>
      <c r="E33" s="375">
        <v>4.82</v>
      </c>
      <c r="F33" s="375">
        <v>64.5</v>
      </c>
      <c r="G33" s="371"/>
      <c r="H33" s="371"/>
      <c r="I33" s="371"/>
      <c r="J33" s="371"/>
      <c r="K33" s="371"/>
    </row>
    <row r="34" ht="15.0" customHeight="1">
      <c r="A34" s="374" t="s">
        <v>1052</v>
      </c>
      <c r="B34" s="375">
        <v>2.03</v>
      </c>
      <c r="C34" s="375">
        <v>1.86</v>
      </c>
      <c r="D34" s="375">
        <v>91.4</v>
      </c>
      <c r="E34" s="375">
        <v>1.84</v>
      </c>
      <c r="F34" s="375">
        <v>90.7</v>
      </c>
      <c r="G34" s="371"/>
      <c r="H34" s="371"/>
      <c r="I34" s="371"/>
      <c r="J34" s="371"/>
      <c r="K34" s="371"/>
    </row>
    <row r="35" ht="15.0" customHeight="1">
      <c r="A35" s="374" t="s">
        <v>373</v>
      </c>
      <c r="B35" s="375">
        <v>1.07</v>
      </c>
      <c r="C35" s="375">
        <v>0.94</v>
      </c>
      <c r="D35" s="375">
        <v>87.3</v>
      </c>
      <c r="E35" s="375">
        <v>0.94</v>
      </c>
      <c r="F35" s="375">
        <v>87.3</v>
      </c>
      <c r="G35" s="371"/>
      <c r="H35" s="371"/>
      <c r="I35" s="371"/>
      <c r="J35" s="371"/>
      <c r="K35" s="371"/>
    </row>
    <row r="36" ht="15.0" customHeight="1">
      <c r="A36" s="374" t="s">
        <v>374</v>
      </c>
      <c r="B36" s="375">
        <v>0.03</v>
      </c>
      <c r="C36" s="375">
        <v>0.01</v>
      </c>
      <c r="D36" s="375">
        <v>47.9</v>
      </c>
      <c r="E36" s="375">
        <v>0.0</v>
      </c>
      <c r="F36" s="375">
        <v>0.0</v>
      </c>
      <c r="G36" s="371"/>
      <c r="H36" s="371"/>
      <c r="I36" s="371"/>
      <c r="J36" s="371"/>
      <c r="K36" s="371"/>
    </row>
    <row r="37" ht="15.0" customHeight="1">
      <c r="A37" s="374" t="s">
        <v>320</v>
      </c>
      <c r="B37" s="375">
        <v>0.36</v>
      </c>
      <c r="C37" s="375">
        <v>0.25</v>
      </c>
      <c r="D37" s="375">
        <v>69.9</v>
      </c>
      <c r="E37" s="375">
        <v>0.23</v>
      </c>
      <c r="F37" s="375">
        <v>62.5</v>
      </c>
      <c r="G37" s="371"/>
      <c r="H37" s="371"/>
      <c r="I37" s="371"/>
      <c r="J37" s="371"/>
      <c r="K37" s="371"/>
    </row>
    <row r="38" ht="15.0" customHeight="1">
      <c r="A38" s="374" t="s">
        <v>326</v>
      </c>
      <c r="B38" s="375">
        <v>0.12</v>
      </c>
      <c r="C38" s="375">
        <v>0.08</v>
      </c>
      <c r="D38" s="375">
        <v>61.4</v>
      </c>
      <c r="E38" s="375">
        <v>0.04</v>
      </c>
      <c r="F38" s="375">
        <v>29.0</v>
      </c>
      <c r="G38" s="371"/>
      <c r="H38" s="371"/>
      <c r="I38" s="371"/>
      <c r="J38" s="371"/>
      <c r="K38" s="371"/>
    </row>
    <row r="39" ht="15.0" customHeight="1">
      <c r="A39" s="374" t="s">
        <v>375</v>
      </c>
      <c r="B39" s="375">
        <v>1.08</v>
      </c>
      <c r="C39" s="375">
        <v>0.9</v>
      </c>
      <c r="D39" s="375">
        <v>82.6</v>
      </c>
      <c r="E39" s="375">
        <v>0.75</v>
      </c>
      <c r="F39" s="375">
        <v>69.6</v>
      </c>
      <c r="G39" s="371"/>
      <c r="H39" s="371"/>
      <c r="I39" s="371"/>
      <c r="J39" s="371"/>
      <c r="K39" s="371"/>
    </row>
    <row r="40" ht="15.0" customHeight="1">
      <c r="A40" s="374" t="s">
        <v>376</v>
      </c>
      <c r="B40" s="375">
        <v>0.05</v>
      </c>
      <c r="C40" s="375">
        <v>0.03</v>
      </c>
      <c r="D40" s="375">
        <v>55.4</v>
      </c>
      <c r="E40" s="375">
        <v>0.03</v>
      </c>
      <c r="F40" s="375">
        <v>49.2</v>
      </c>
      <c r="G40" s="371"/>
      <c r="H40" s="371"/>
      <c r="I40" s="371"/>
      <c r="J40" s="371"/>
      <c r="K40" s="371"/>
    </row>
    <row r="41" ht="15.0" customHeight="1">
      <c r="A41" s="374" t="s">
        <v>377</v>
      </c>
      <c r="B41" s="375">
        <v>1.56</v>
      </c>
      <c r="C41" s="375">
        <v>1.28</v>
      </c>
      <c r="D41" s="375">
        <v>82.3</v>
      </c>
      <c r="E41" s="375">
        <v>0.88</v>
      </c>
      <c r="F41" s="375">
        <v>56.4</v>
      </c>
      <c r="G41" s="371"/>
      <c r="H41" s="371"/>
      <c r="I41" s="371"/>
      <c r="J41" s="371"/>
      <c r="K41" s="371"/>
    </row>
    <row r="42" ht="15.0" customHeight="1">
      <c r="A42" s="374" t="s">
        <v>378</v>
      </c>
      <c r="B42" s="375">
        <v>0.07</v>
      </c>
      <c r="C42" s="375">
        <v>0.05</v>
      </c>
      <c r="D42" s="375">
        <v>66.8</v>
      </c>
      <c r="E42" s="375">
        <v>0.03</v>
      </c>
      <c r="F42" s="375">
        <v>35.3</v>
      </c>
      <c r="G42" s="371"/>
      <c r="H42" s="371"/>
      <c r="I42" s="371"/>
      <c r="J42" s="371"/>
      <c r="K42" s="371"/>
    </row>
    <row r="43" ht="15.0" customHeight="1">
      <c r="A43" s="374" t="s">
        <v>379</v>
      </c>
      <c r="B43" s="375">
        <v>0.54</v>
      </c>
      <c r="C43" s="375">
        <v>0.34</v>
      </c>
      <c r="D43" s="375">
        <v>62.8</v>
      </c>
      <c r="E43" s="375">
        <v>0.21</v>
      </c>
      <c r="F43" s="375">
        <v>38.5</v>
      </c>
      <c r="G43" s="371"/>
      <c r="H43" s="371"/>
      <c r="I43" s="371"/>
      <c r="J43" s="371"/>
      <c r="K43" s="371"/>
    </row>
    <row r="44" ht="15.0" customHeight="1">
      <c r="A44" s="374" t="s">
        <v>11</v>
      </c>
      <c r="B44" s="375">
        <v>20.8</v>
      </c>
      <c r="C44" s="375">
        <v>16.43</v>
      </c>
      <c r="D44" s="375">
        <v>79.0</v>
      </c>
      <c r="E44" s="375">
        <v>9.66</v>
      </c>
      <c r="F44" s="375">
        <v>46.4</v>
      </c>
      <c r="G44" s="371"/>
      <c r="H44" s="371"/>
      <c r="I44" s="371"/>
      <c r="J44" s="371"/>
      <c r="K44" s="371"/>
    </row>
    <row r="45" ht="15.0" customHeight="1">
      <c r="A45" s="374" t="s">
        <v>14</v>
      </c>
      <c r="B45" s="375">
        <v>8.77</v>
      </c>
      <c r="C45" s="375">
        <v>6.95</v>
      </c>
      <c r="D45" s="375">
        <v>79.2</v>
      </c>
      <c r="E45" s="375">
        <v>4.84</v>
      </c>
      <c r="F45" s="375">
        <v>55.2</v>
      </c>
      <c r="G45" s="371"/>
      <c r="H45" s="371"/>
      <c r="I45" s="371"/>
      <c r="J45" s="371"/>
      <c r="K45" s="371"/>
    </row>
    <row r="46" ht="15.0" customHeight="1">
      <c r="A46" s="374" t="s">
        <v>19</v>
      </c>
      <c r="B46" s="375">
        <v>22.89</v>
      </c>
      <c r="C46" s="375">
        <v>16.96</v>
      </c>
      <c r="D46" s="375">
        <v>74.1</v>
      </c>
      <c r="E46" s="375">
        <v>0.0</v>
      </c>
      <c r="F46" s="375">
        <v>0.0</v>
      </c>
      <c r="G46" s="371"/>
      <c r="H46" s="371"/>
      <c r="I46" s="371"/>
      <c r="J46" s="371"/>
      <c r="K46" s="371"/>
    </row>
    <row r="47" ht="15.0" customHeight="1">
      <c r="A47" s="376"/>
      <c r="B47" s="377">
        <v>581.56</v>
      </c>
      <c r="C47" s="377">
        <v>472.69</v>
      </c>
      <c r="D47" s="377">
        <v>81.28</v>
      </c>
      <c r="E47" s="377">
        <v>277.8</v>
      </c>
      <c r="F47" s="377">
        <v>47.77</v>
      </c>
      <c r="G47" s="371"/>
      <c r="H47" s="371"/>
      <c r="I47" s="371"/>
      <c r="J47" s="371"/>
      <c r="K47" s="371"/>
    </row>
    <row r="48" ht="15.0" customHeight="1">
      <c r="A48" s="371"/>
      <c r="B48" s="371"/>
      <c r="C48" s="371" t="s">
        <v>1058</v>
      </c>
      <c r="D48" s="371"/>
      <c r="E48" s="371"/>
      <c r="F48" s="371"/>
      <c r="G48" s="371"/>
      <c r="H48" s="371"/>
      <c r="I48" s="371"/>
      <c r="J48" s="371"/>
      <c r="K48" s="371"/>
    </row>
    <row r="49" ht="12.75" customHeight="1">
      <c r="A49" s="371"/>
      <c r="B49" s="371"/>
      <c r="C49" s="371"/>
      <c r="D49" s="371"/>
      <c r="E49" s="371"/>
      <c r="F49" s="371"/>
      <c r="G49" s="371"/>
      <c r="H49" s="371"/>
      <c r="I49" s="371"/>
      <c r="J49" s="371"/>
      <c r="K49" s="371"/>
    </row>
    <row r="50" ht="12.75" customHeight="1">
      <c r="A50" s="371"/>
      <c r="B50" s="371"/>
      <c r="C50" s="371"/>
      <c r="D50" s="371"/>
      <c r="E50" s="371"/>
      <c r="F50" s="371"/>
      <c r="G50" s="371"/>
      <c r="H50" s="371"/>
      <c r="I50" s="371"/>
      <c r="J50" s="371"/>
      <c r="K50" s="371"/>
    </row>
    <row r="51" ht="12.75" customHeight="1">
      <c r="A51" s="371"/>
      <c r="B51" s="371"/>
      <c r="C51" s="371"/>
      <c r="D51" s="371"/>
      <c r="E51" s="371"/>
      <c r="F51" s="371"/>
      <c r="G51" s="371"/>
      <c r="H51" s="371"/>
      <c r="I51" s="371"/>
      <c r="J51" s="371"/>
      <c r="K51" s="371"/>
    </row>
    <row r="52" ht="12.75" customHeight="1">
      <c r="A52" s="3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</row>
    <row r="53" ht="12.75" customHeight="1">
      <c r="A53" s="371"/>
      <c r="B53" s="371"/>
      <c r="C53" s="371"/>
      <c r="D53" s="371"/>
      <c r="E53" s="371"/>
      <c r="F53" s="371"/>
      <c r="G53" s="371"/>
      <c r="H53" s="371"/>
      <c r="I53" s="371"/>
      <c r="J53" s="371"/>
      <c r="K53" s="371"/>
    </row>
    <row r="54" ht="12.75" customHeight="1">
      <c r="A54" s="371"/>
      <c r="B54" s="371"/>
      <c r="C54" s="371"/>
      <c r="D54" s="371"/>
      <c r="E54" s="371"/>
      <c r="F54" s="371"/>
      <c r="G54" s="371"/>
      <c r="H54" s="371"/>
      <c r="I54" s="371"/>
      <c r="J54" s="371"/>
      <c r="K54" s="371"/>
    </row>
    <row r="55" ht="12.75" customHeight="1">
      <c r="A55" s="371"/>
      <c r="B55" s="371"/>
      <c r="C55" s="371"/>
      <c r="D55" s="371"/>
      <c r="E55" s="371"/>
      <c r="F55" s="371"/>
      <c r="G55" s="371"/>
      <c r="H55" s="371"/>
      <c r="I55" s="371"/>
      <c r="J55" s="371"/>
      <c r="K55" s="371"/>
    </row>
    <row r="56" ht="12.75" customHeight="1">
      <c r="A56" s="371"/>
      <c r="B56" s="371"/>
      <c r="C56" s="371"/>
      <c r="D56" s="371"/>
      <c r="E56" s="371"/>
      <c r="F56" s="371"/>
      <c r="G56" s="371"/>
      <c r="H56" s="371"/>
      <c r="I56" s="371"/>
      <c r="J56" s="371"/>
      <c r="K56" s="371"/>
    </row>
    <row r="57" ht="12.75" customHeight="1">
      <c r="A57" s="371"/>
      <c r="B57" s="371"/>
      <c r="C57" s="371"/>
      <c r="D57" s="371"/>
      <c r="E57" s="371"/>
      <c r="F57" s="371"/>
      <c r="G57" s="371"/>
      <c r="H57" s="371"/>
      <c r="I57" s="371"/>
      <c r="J57" s="371"/>
      <c r="K57" s="371"/>
    </row>
    <row r="58" ht="12.75" customHeight="1">
      <c r="A58" s="371"/>
      <c r="B58" s="371"/>
      <c r="C58" s="371"/>
      <c r="D58" s="371"/>
      <c r="E58" s="371"/>
      <c r="F58" s="371"/>
      <c r="G58" s="371"/>
      <c r="H58" s="371"/>
      <c r="I58" s="371"/>
      <c r="J58" s="371"/>
      <c r="K58" s="371"/>
    </row>
    <row r="59" ht="12.75" customHeight="1">
      <c r="A59" s="371"/>
      <c r="B59" s="371"/>
      <c r="C59" s="371"/>
      <c r="D59" s="371"/>
      <c r="E59" s="371"/>
      <c r="F59" s="371"/>
      <c r="G59" s="371"/>
      <c r="H59" s="371"/>
      <c r="I59" s="371"/>
      <c r="J59" s="371"/>
      <c r="K59" s="371"/>
    </row>
    <row r="60" ht="12.75" customHeight="1">
      <c r="A60" s="371"/>
      <c r="B60" s="371"/>
      <c r="C60" s="371"/>
      <c r="D60" s="371"/>
      <c r="E60" s="371"/>
      <c r="F60" s="371"/>
      <c r="G60" s="371"/>
      <c r="H60" s="371"/>
      <c r="I60" s="371"/>
      <c r="J60" s="371"/>
      <c r="K60" s="371"/>
    </row>
    <row r="61" ht="12.75" customHeight="1">
      <c r="A61" s="371"/>
      <c r="B61" s="371"/>
      <c r="C61" s="371"/>
      <c r="D61" s="371"/>
      <c r="E61" s="371"/>
      <c r="F61" s="371"/>
      <c r="G61" s="371"/>
      <c r="H61" s="371"/>
      <c r="I61" s="371"/>
      <c r="J61" s="371"/>
      <c r="K61" s="371"/>
    </row>
    <row r="62" ht="12.75" customHeight="1">
      <c r="A62" s="371"/>
      <c r="B62" s="371"/>
      <c r="C62" s="371"/>
      <c r="D62" s="371"/>
      <c r="E62" s="371"/>
      <c r="F62" s="371"/>
      <c r="G62" s="371"/>
      <c r="H62" s="371"/>
      <c r="I62" s="371"/>
      <c r="J62" s="371"/>
      <c r="K62" s="371"/>
    </row>
    <row r="63" ht="12.75" customHeight="1">
      <c r="A63" s="371"/>
      <c r="B63" s="371"/>
      <c r="C63" s="371"/>
      <c r="D63" s="371"/>
      <c r="E63" s="371"/>
      <c r="F63" s="371"/>
      <c r="G63" s="371"/>
      <c r="H63" s="371"/>
      <c r="I63" s="371"/>
      <c r="J63" s="371"/>
      <c r="K63" s="371"/>
    </row>
    <row r="64" ht="12.75" customHeight="1">
      <c r="A64" s="371"/>
      <c r="B64" s="371"/>
      <c r="C64" s="371"/>
      <c r="D64" s="371"/>
      <c r="E64" s="371"/>
      <c r="F64" s="371"/>
      <c r="G64" s="371"/>
      <c r="H64" s="371"/>
      <c r="I64" s="371"/>
      <c r="J64" s="371"/>
      <c r="K64" s="371"/>
    </row>
    <row r="65" ht="12.75" customHeight="1">
      <c r="A65" s="371"/>
      <c r="B65" s="371"/>
      <c r="C65" s="371"/>
      <c r="D65" s="371"/>
      <c r="E65" s="371"/>
      <c r="F65" s="371"/>
      <c r="G65" s="371"/>
      <c r="H65" s="371"/>
      <c r="I65" s="371"/>
      <c r="J65" s="371"/>
      <c r="K65" s="371"/>
    </row>
    <row r="66" ht="12.75" customHeight="1">
      <c r="A66" s="371"/>
      <c r="B66" s="371"/>
      <c r="C66" s="371"/>
      <c r="D66" s="371"/>
      <c r="E66" s="371"/>
      <c r="F66" s="371"/>
      <c r="G66" s="371"/>
      <c r="H66" s="371"/>
      <c r="I66" s="371"/>
      <c r="J66" s="371"/>
      <c r="K66" s="371"/>
    </row>
    <row r="67" ht="12.75" customHeight="1">
      <c r="A67" s="371"/>
      <c r="B67" s="371"/>
      <c r="C67" s="371"/>
      <c r="D67" s="371"/>
      <c r="E67" s="371"/>
      <c r="F67" s="371"/>
      <c r="G67" s="371"/>
      <c r="H67" s="371"/>
      <c r="I67" s="371"/>
      <c r="J67" s="371"/>
      <c r="K67" s="371"/>
    </row>
    <row r="68" ht="12.75" customHeight="1">
      <c r="A68" s="371"/>
      <c r="B68" s="371"/>
      <c r="C68" s="371"/>
      <c r="D68" s="371"/>
      <c r="E68" s="371"/>
      <c r="F68" s="371"/>
      <c r="G68" s="371"/>
      <c r="H68" s="371"/>
      <c r="I68" s="371"/>
      <c r="J68" s="371"/>
      <c r="K68" s="371"/>
    </row>
    <row r="69" ht="12.75" customHeight="1">
      <c r="A69" s="371"/>
      <c r="B69" s="371"/>
      <c r="C69" s="371"/>
      <c r="D69" s="371"/>
      <c r="E69" s="371"/>
      <c r="F69" s="371"/>
      <c r="G69" s="371"/>
      <c r="H69" s="371"/>
      <c r="I69" s="371"/>
      <c r="J69" s="371"/>
      <c r="K69" s="371"/>
    </row>
    <row r="70" ht="12.75" customHeight="1">
      <c r="A70" s="371"/>
      <c r="B70" s="371"/>
      <c r="C70" s="371"/>
      <c r="D70" s="371"/>
      <c r="E70" s="371"/>
      <c r="F70" s="371"/>
      <c r="G70" s="371"/>
      <c r="H70" s="371"/>
      <c r="I70" s="371"/>
      <c r="J70" s="371"/>
      <c r="K70" s="371"/>
    </row>
    <row r="71" ht="12.75" customHeight="1">
      <c r="A71" s="371"/>
      <c r="B71" s="371"/>
      <c r="C71" s="371"/>
      <c r="D71" s="371"/>
      <c r="E71" s="371"/>
      <c r="F71" s="371"/>
      <c r="G71" s="371"/>
      <c r="H71" s="371"/>
      <c r="I71" s="371"/>
      <c r="J71" s="371"/>
      <c r="K71" s="371"/>
    </row>
    <row r="72" ht="12.75" customHeight="1">
      <c r="A72" s="371"/>
      <c r="B72" s="371"/>
      <c r="C72" s="371"/>
      <c r="D72" s="371"/>
      <c r="E72" s="371"/>
      <c r="F72" s="371"/>
      <c r="G72" s="371"/>
      <c r="H72" s="371"/>
      <c r="I72" s="371"/>
      <c r="J72" s="371"/>
      <c r="K72" s="371"/>
    </row>
    <row r="73" ht="12.75" customHeight="1">
      <c r="A73" s="371"/>
      <c r="B73" s="371"/>
      <c r="C73" s="371"/>
      <c r="D73" s="371"/>
      <c r="E73" s="371"/>
      <c r="F73" s="371"/>
      <c r="G73" s="371"/>
      <c r="H73" s="371"/>
      <c r="I73" s="371"/>
      <c r="J73" s="371"/>
      <c r="K73" s="371"/>
    </row>
    <row r="74" ht="12.75" customHeight="1">
      <c r="A74" s="371"/>
      <c r="B74" s="371"/>
      <c r="C74" s="371"/>
      <c r="D74" s="371"/>
      <c r="E74" s="371"/>
      <c r="F74" s="371"/>
      <c r="G74" s="371"/>
      <c r="H74" s="371"/>
      <c r="I74" s="371"/>
      <c r="J74" s="371"/>
      <c r="K74" s="371"/>
    </row>
    <row r="75" ht="12.75" customHeight="1">
      <c r="A75" s="371"/>
      <c r="B75" s="371"/>
      <c r="C75" s="371"/>
      <c r="D75" s="371"/>
      <c r="E75" s="371"/>
      <c r="F75" s="371"/>
      <c r="G75" s="371"/>
      <c r="H75" s="371"/>
      <c r="I75" s="371"/>
      <c r="J75" s="371"/>
      <c r="K75" s="371"/>
    </row>
    <row r="76" ht="12.75" customHeight="1">
      <c r="A76" s="371"/>
      <c r="B76" s="371"/>
      <c r="C76" s="371"/>
      <c r="D76" s="371"/>
      <c r="E76" s="371"/>
      <c r="F76" s="371"/>
      <c r="G76" s="371"/>
      <c r="H76" s="371"/>
      <c r="I76" s="371"/>
      <c r="J76" s="371"/>
      <c r="K76" s="371"/>
    </row>
    <row r="77" ht="12.75" customHeight="1">
      <c r="A77" s="371"/>
      <c r="B77" s="371"/>
      <c r="C77" s="371"/>
      <c r="D77" s="371"/>
      <c r="E77" s="371"/>
      <c r="F77" s="371"/>
      <c r="G77" s="371"/>
      <c r="H77" s="371"/>
      <c r="I77" s="371"/>
      <c r="J77" s="371"/>
      <c r="K77" s="371"/>
    </row>
    <row r="78" ht="12.75" customHeight="1">
      <c r="A78" s="371"/>
      <c r="B78" s="371"/>
      <c r="C78" s="371"/>
      <c r="D78" s="371"/>
      <c r="E78" s="371"/>
      <c r="F78" s="371"/>
      <c r="G78" s="371"/>
      <c r="H78" s="371"/>
      <c r="I78" s="371"/>
      <c r="J78" s="371"/>
      <c r="K78" s="371"/>
    </row>
    <row r="79" ht="12.75" customHeight="1">
      <c r="A79" s="371"/>
      <c r="B79" s="371"/>
      <c r="C79" s="371"/>
      <c r="D79" s="371"/>
      <c r="E79" s="371"/>
      <c r="F79" s="371"/>
      <c r="G79" s="371"/>
      <c r="H79" s="371"/>
      <c r="I79" s="371"/>
      <c r="J79" s="371"/>
      <c r="K79" s="371"/>
    </row>
    <row r="80" ht="12.75" customHeight="1">
      <c r="A80" s="371"/>
      <c r="B80" s="371"/>
      <c r="C80" s="371"/>
      <c r="D80" s="371"/>
      <c r="E80" s="371"/>
      <c r="F80" s="371"/>
      <c r="G80" s="371"/>
      <c r="H80" s="371"/>
      <c r="I80" s="371"/>
      <c r="J80" s="371"/>
      <c r="K80" s="371"/>
    </row>
    <row r="81" ht="12.75" customHeight="1">
      <c r="A81" s="371"/>
      <c r="B81" s="371"/>
      <c r="C81" s="371"/>
      <c r="D81" s="371"/>
      <c r="E81" s="371"/>
      <c r="F81" s="371"/>
      <c r="G81" s="371"/>
      <c r="H81" s="371"/>
      <c r="I81" s="371"/>
      <c r="J81" s="371"/>
      <c r="K81" s="371"/>
    </row>
    <row r="82" ht="12.75" customHeight="1">
      <c r="A82" s="371"/>
      <c r="B82" s="371"/>
      <c r="C82" s="371"/>
      <c r="D82" s="371"/>
      <c r="E82" s="371"/>
      <c r="F82" s="371"/>
      <c r="G82" s="371"/>
      <c r="H82" s="371"/>
      <c r="I82" s="371"/>
      <c r="J82" s="371"/>
      <c r="K82" s="371"/>
    </row>
    <row r="83" ht="12.75" customHeight="1">
      <c r="A83" s="371"/>
      <c r="B83" s="371"/>
      <c r="C83" s="371"/>
      <c r="D83" s="371"/>
      <c r="E83" s="371"/>
      <c r="F83" s="371"/>
      <c r="G83" s="371"/>
      <c r="H83" s="371"/>
      <c r="I83" s="371"/>
      <c r="J83" s="371"/>
      <c r="K83" s="371"/>
    </row>
    <row r="84" ht="12.75" customHeight="1">
      <c r="A84" s="371"/>
      <c r="B84" s="371"/>
      <c r="C84" s="371"/>
      <c r="D84" s="371"/>
      <c r="E84" s="371"/>
      <c r="F84" s="371"/>
      <c r="G84" s="371"/>
      <c r="H84" s="371"/>
      <c r="I84" s="371"/>
      <c r="J84" s="371"/>
      <c r="K84" s="371"/>
    </row>
    <row r="85" ht="12.75" customHeight="1">
      <c r="A85" s="371"/>
      <c r="B85" s="371"/>
      <c r="C85" s="371"/>
      <c r="D85" s="371"/>
      <c r="E85" s="371"/>
      <c r="F85" s="371"/>
      <c r="G85" s="371"/>
      <c r="H85" s="371"/>
      <c r="I85" s="371"/>
      <c r="J85" s="371"/>
      <c r="K85" s="371"/>
    </row>
    <row r="86" ht="12.75" customHeight="1">
      <c r="A86" s="371"/>
      <c r="B86" s="371"/>
      <c r="C86" s="371"/>
      <c r="D86" s="371"/>
      <c r="E86" s="371"/>
      <c r="F86" s="371"/>
      <c r="G86" s="371"/>
      <c r="H86" s="371"/>
      <c r="I86" s="371"/>
      <c r="J86" s="371"/>
      <c r="K86" s="371"/>
    </row>
    <row r="87" ht="12.75" customHeight="1">
      <c r="A87" s="371"/>
      <c r="B87" s="371"/>
      <c r="C87" s="371"/>
      <c r="D87" s="371"/>
      <c r="E87" s="371"/>
      <c r="F87" s="371"/>
      <c r="G87" s="371"/>
      <c r="H87" s="371"/>
      <c r="I87" s="371"/>
      <c r="J87" s="371"/>
      <c r="K87" s="371"/>
    </row>
    <row r="88" ht="12.75" customHeight="1">
      <c r="A88" s="371"/>
      <c r="B88" s="371"/>
      <c r="C88" s="371"/>
      <c r="D88" s="371"/>
      <c r="E88" s="371"/>
      <c r="F88" s="371"/>
      <c r="G88" s="371"/>
      <c r="H88" s="371"/>
      <c r="I88" s="371"/>
      <c r="J88" s="371"/>
      <c r="K88" s="371"/>
    </row>
    <row r="89" ht="12.75" customHeight="1">
      <c r="A89" s="371"/>
      <c r="B89" s="371"/>
      <c r="C89" s="371"/>
      <c r="D89" s="371"/>
      <c r="E89" s="371"/>
      <c r="F89" s="371"/>
      <c r="G89" s="371"/>
      <c r="H89" s="371"/>
      <c r="I89" s="371"/>
      <c r="J89" s="371"/>
      <c r="K89" s="371"/>
    </row>
    <row r="90" ht="12.75" customHeight="1">
      <c r="A90" s="371"/>
      <c r="B90" s="371"/>
      <c r="C90" s="371"/>
      <c r="D90" s="371"/>
      <c r="E90" s="371"/>
      <c r="F90" s="371"/>
      <c r="G90" s="371"/>
      <c r="H90" s="371"/>
      <c r="I90" s="371"/>
      <c r="J90" s="371"/>
      <c r="K90" s="371"/>
    </row>
    <row r="91" ht="12.75" customHeight="1">
      <c r="A91" s="371"/>
      <c r="B91" s="371"/>
      <c r="C91" s="371"/>
      <c r="D91" s="371"/>
      <c r="E91" s="371"/>
      <c r="F91" s="371"/>
      <c r="G91" s="371"/>
      <c r="H91" s="371"/>
      <c r="I91" s="371"/>
      <c r="J91" s="371"/>
      <c r="K91" s="371"/>
    </row>
    <row r="92" ht="12.75" customHeight="1">
      <c r="A92" s="371"/>
      <c r="B92" s="371"/>
      <c r="C92" s="371"/>
      <c r="D92" s="371"/>
      <c r="E92" s="371"/>
      <c r="F92" s="371"/>
      <c r="G92" s="371"/>
      <c r="H92" s="371"/>
      <c r="I92" s="371"/>
      <c r="J92" s="371"/>
      <c r="K92" s="371"/>
    </row>
    <row r="93" ht="12.75" customHeight="1">
      <c r="A93" s="371"/>
      <c r="B93" s="371"/>
      <c r="C93" s="371"/>
      <c r="D93" s="371"/>
      <c r="E93" s="371"/>
      <c r="F93" s="371"/>
      <c r="G93" s="371"/>
      <c r="H93" s="371"/>
      <c r="I93" s="371"/>
      <c r="J93" s="371"/>
      <c r="K93" s="371"/>
    </row>
    <row r="94" ht="12.75" customHeight="1">
      <c r="A94" s="371"/>
      <c r="B94" s="371"/>
      <c r="C94" s="371"/>
      <c r="D94" s="371"/>
      <c r="E94" s="371"/>
      <c r="F94" s="371"/>
      <c r="G94" s="371"/>
      <c r="H94" s="371"/>
      <c r="I94" s="371"/>
      <c r="J94" s="371"/>
      <c r="K94" s="371"/>
    </row>
    <row r="95" ht="12.75" customHeight="1">
      <c r="A95" s="371"/>
      <c r="B95" s="371"/>
      <c r="C95" s="371"/>
      <c r="D95" s="371"/>
      <c r="E95" s="371"/>
      <c r="F95" s="371"/>
      <c r="G95" s="371"/>
      <c r="H95" s="371"/>
      <c r="I95" s="371"/>
      <c r="J95" s="371"/>
      <c r="K95" s="371"/>
    </row>
    <row r="96" ht="12.75" customHeight="1">
      <c r="A96" s="371"/>
      <c r="B96" s="371"/>
      <c r="C96" s="371"/>
      <c r="D96" s="371"/>
      <c r="E96" s="371"/>
      <c r="F96" s="371"/>
      <c r="G96" s="371"/>
      <c r="H96" s="371"/>
      <c r="I96" s="371"/>
      <c r="J96" s="371"/>
      <c r="K96" s="371"/>
    </row>
    <row r="97" ht="12.75" customHeight="1">
      <c r="A97" s="371"/>
      <c r="B97" s="371"/>
      <c r="C97" s="371"/>
      <c r="D97" s="371"/>
      <c r="E97" s="371"/>
      <c r="F97" s="371"/>
      <c r="G97" s="371"/>
      <c r="H97" s="371"/>
      <c r="I97" s="371"/>
      <c r="J97" s="371"/>
      <c r="K97" s="371"/>
    </row>
    <row r="98" ht="12.75" customHeight="1">
      <c r="A98" s="371"/>
      <c r="B98" s="371"/>
      <c r="C98" s="371"/>
      <c r="D98" s="371"/>
      <c r="E98" s="371"/>
      <c r="F98" s="371"/>
      <c r="G98" s="371"/>
      <c r="H98" s="371"/>
      <c r="I98" s="371"/>
      <c r="J98" s="371"/>
      <c r="K98" s="371"/>
    </row>
    <row r="99" ht="12.75" customHeight="1">
      <c r="A99" s="371"/>
      <c r="B99" s="371"/>
      <c r="C99" s="371"/>
      <c r="D99" s="371"/>
      <c r="E99" s="371"/>
      <c r="F99" s="371"/>
      <c r="G99" s="371"/>
      <c r="H99" s="371"/>
      <c r="I99" s="371"/>
      <c r="J99" s="371"/>
      <c r="K99" s="371"/>
    </row>
    <row r="100" ht="12.75" customHeight="1">
      <c r="A100" s="371"/>
      <c r="B100" s="371"/>
      <c r="C100" s="371"/>
      <c r="D100" s="371"/>
      <c r="E100" s="371"/>
      <c r="F100" s="371"/>
      <c r="G100" s="371"/>
      <c r="H100" s="371"/>
      <c r="I100" s="371"/>
      <c r="J100" s="371"/>
      <c r="K100" s="371"/>
    </row>
  </sheetData>
  <mergeCells count="1">
    <mergeCell ref="A1:F1"/>
  </mergeCells>
  <printOptions/>
  <pageMargins bottom="0.75" footer="0.0" header="0.0" left="1.45" right="0.7" top="0.75"/>
  <pageSetup scale="85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5.29"/>
    <col customWidth="1" min="2" max="2" width="28.14"/>
    <col customWidth="1" min="3" max="3" width="19.0"/>
    <col customWidth="1" min="4" max="4" width="19.29"/>
    <col customWidth="1" min="5" max="5" width="16.43"/>
    <col customWidth="1" min="6" max="6" width="14.43"/>
  </cols>
  <sheetData>
    <row r="1" ht="13.5" customHeight="1">
      <c r="A1" s="53" t="s">
        <v>87</v>
      </c>
      <c r="B1" s="2"/>
      <c r="C1" s="2"/>
      <c r="D1" s="2"/>
      <c r="E1" s="3"/>
      <c r="F1" s="77"/>
      <c r="G1" s="77"/>
      <c r="H1" s="77"/>
      <c r="I1" s="77"/>
      <c r="J1" s="77"/>
      <c r="K1" s="77"/>
    </row>
    <row r="2" ht="15.0" customHeight="1">
      <c r="A2" s="78" t="s">
        <v>88</v>
      </c>
      <c r="B2" s="79"/>
      <c r="C2" s="79"/>
      <c r="D2" s="79"/>
      <c r="E2" s="29"/>
      <c r="F2" s="77"/>
      <c r="G2" s="77"/>
      <c r="H2" s="77"/>
      <c r="I2" s="77"/>
      <c r="J2" s="77"/>
      <c r="K2" s="77"/>
    </row>
    <row r="3" ht="19.5" customHeight="1">
      <c r="A3" s="80" t="s">
        <v>3</v>
      </c>
      <c r="B3" s="81" t="s">
        <v>89</v>
      </c>
      <c r="C3" s="82" t="s">
        <v>90</v>
      </c>
      <c r="D3" s="82" t="s">
        <v>91</v>
      </c>
      <c r="E3" s="83" t="s">
        <v>92</v>
      </c>
      <c r="F3" s="77"/>
      <c r="G3" s="77"/>
      <c r="H3" s="77"/>
      <c r="I3" s="77"/>
      <c r="J3" s="77"/>
      <c r="K3" s="77"/>
    </row>
    <row r="4" ht="13.5" customHeight="1">
      <c r="A4" s="84">
        <v>1.0</v>
      </c>
      <c r="B4" s="85" t="s">
        <v>93</v>
      </c>
      <c r="C4" s="86">
        <v>140565.68999999997</v>
      </c>
      <c r="D4" s="86">
        <v>299451.55000000005</v>
      </c>
      <c r="E4" s="87" t="str">
        <f t="shared" ref="E4:E56" si="1">(D4/C4)*100</f>
        <v>213.03</v>
      </c>
      <c r="F4" s="77"/>
      <c r="G4" s="77"/>
      <c r="H4" s="77"/>
      <c r="I4" s="77"/>
      <c r="J4" s="77"/>
      <c r="K4" s="77"/>
    </row>
    <row r="5" ht="13.5" customHeight="1">
      <c r="A5" s="84">
        <v>2.0</v>
      </c>
      <c r="B5" s="85" t="s">
        <v>94</v>
      </c>
      <c r="C5" s="86">
        <v>152320.23</v>
      </c>
      <c r="D5" s="86">
        <v>101096.70999999999</v>
      </c>
      <c r="E5" s="87" t="str">
        <f t="shared" si="1"/>
        <v>66.37</v>
      </c>
      <c r="F5" s="77"/>
      <c r="G5" s="77"/>
      <c r="H5" s="77"/>
      <c r="I5" s="77"/>
      <c r="J5" s="77"/>
      <c r="K5" s="77"/>
    </row>
    <row r="6" ht="13.5" customHeight="1">
      <c r="A6" s="84">
        <v>3.0</v>
      </c>
      <c r="B6" s="85" t="s">
        <v>95</v>
      </c>
      <c r="C6" s="86">
        <v>450139.32000000007</v>
      </c>
      <c r="D6" s="86">
        <v>123631.90000000001</v>
      </c>
      <c r="E6" s="87" t="str">
        <f t="shared" si="1"/>
        <v>27.47</v>
      </c>
      <c r="F6" s="77"/>
      <c r="G6" s="77"/>
      <c r="H6" s="77"/>
      <c r="I6" s="77"/>
      <c r="J6" s="77"/>
      <c r="K6" s="77"/>
    </row>
    <row r="7" ht="13.5" customHeight="1">
      <c r="A7" s="84">
        <v>4.0</v>
      </c>
      <c r="B7" s="85" t="s">
        <v>96</v>
      </c>
      <c r="C7" s="86">
        <v>237387.59</v>
      </c>
      <c r="D7" s="86">
        <v>282392.33999999997</v>
      </c>
      <c r="E7" s="87" t="str">
        <f t="shared" si="1"/>
        <v>118.96</v>
      </c>
      <c r="F7" s="77"/>
      <c r="G7" s="77"/>
      <c r="H7" s="77"/>
      <c r="I7" s="77"/>
      <c r="J7" s="77"/>
      <c r="K7" s="77"/>
    </row>
    <row r="8" ht="13.5" customHeight="1">
      <c r="A8" s="84">
        <v>5.0</v>
      </c>
      <c r="B8" s="85" t="s">
        <v>97</v>
      </c>
      <c r="C8" s="86">
        <v>597487.8900000001</v>
      </c>
      <c r="D8" s="86">
        <v>379133.04000000004</v>
      </c>
      <c r="E8" s="87" t="str">
        <f t="shared" si="1"/>
        <v>63.45</v>
      </c>
      <c r="F8" s="77"/>
      <c r="G8" s="77"/>
      <c r="H8" s="77"/>
      <c r="I8" s="77"/>
      <c r="J8" s="77"/>
      <c r="K8" s="77"/>
    </row>
    <row r="9" ht="13.5" customHeight="1">
      <c r="A9" s="84">
        <v>6.0</v>
      </c>
      <c r="B9" s="85" t="s">
        <v>98</v>
      </c>
      <c r="C9" s="86">
        <v>409670.37</v>
      </c>
      <c r="D9" s="86">
        <v>449523.38</v>
      </c>
      <c r="E9" s="87" t="str">
        <f t="shared" si="1"/>
        <v>109.73</v>
      </c>
      <c r="F9" s="77"/>
      <c r="G9" s="77"/>
      <c r="H9" s="77"/>
      <c r="I9" s="77"/>
      <c r="J9" s="77"/>
      <c r="K9" s="77"/>
    </row>
    <row r="10" ht="13.5" customHeight="1">
      <c r="A10" s="84">
        <v>7.0</v>
      </c>
      <c r="B10" s="85" t="s">
        <v>99</v>
      </c>
      <c r="C10" s="86">
        <v>851159.36</v>
      </c>
      <c r="D10" s="86">
        <v>501961.14999999997</v>
      </c>
      <c r="E10" s="87" t="str">
        <f t="shared" si="1"/>
        <v>58.97</v>
      </c>
      <c r="F10" s="77"/>
      <c r="G10" s="77"/>
      <c r="H10" s="77"/>
      <c r="I10" s="77"/>
      <c r="J10" s="77"/>
      <c r="K10" s="77"/>
    </row>
    <row r="11" ht="13.5" customHeight="1">
      <c r="A11" s="84">
        <v>8.0</v>
      </c>
      <c r="B11" s="85" t="s">
        <v>100</v>
      </c>
      <c r="C11" s="86">
        <v>490918.2</v>
      </c>
      <c r="D11" s="86">
        <v>251575.98</v>
      </c>
      <c r="E11" s="87" t="str">
        <f t="shared" si="1"/>
        <v>51.25</v>
      </c>
      <c r="F11" s="77"/>
      <c r="G11" s="77"/>
      <c r="H11" s="77"/>
      <c r="I11" s="77"/>
      <c r="J11" s="77"/>
      <c r="K11" s="77"/>
    </row>
    <row r="12" ht="13.5" customHeight="1">
      <c r="A12" s="84">
        <v>9.0</v>
      </c>
      <c r="B12" s="85" t="s">
        <v>101</v>
      </c>
      <c r="C12" s="86">
        <v>1.1996640809999987E7</v>
      </c>
      <c r="D12" s="86">
        <v>8704260.990000006</v>
      </c>
      <c r="E12" s="87" t="str">
        <f t="shared" si="1"/>
        <v>72.56</v>
      </c>
      <c r="F12" s="77"/>
      <c r="G12" s="77"/>
      <c r="H12" s="77"/>
      <c r="I12" s="77"/>
      <c r="J12" s="77"/>
      <c r="K12" s="77"/>
    </row>
    <row r="13" ht="15.75" customHeight="1">
      <c r="A13" s="84">
        <v>10.0</v>
      </c>
      <c r="B13" s="85" t="s">
        <v>102</v>
      </c>
      <c r="C13" s="86">
        <v>364204.82</v>
      </c>
      <c r="D13" s="86">
        <v>308145.92</v>
      </c>
      <c r="E13" s="87" t="str">
        <f t="shared" si="1"/>
        <v>84.61</v>
      </c>
      <c r="F13" s="77"/>
      <c r="G13" s="77"/>
      <c r="H13" s="77"/>
      <c r="I13" s="77"/>
      <c r="J13" s="77"/>
      <c r="K13" s="77"/>
    </row>
    <row r="14" ht="13.5" customHeight="1">
      <c r="A14" s="84">
        <v>11.0</v>
      </c>
      <c r="B14" s="85" t="s">
        <v>103</v>
      </c>
      <c r="C14" s="86">
        <v>768618.2699999999</v>
      </c>
      <c r="D14" s="86">
        <v>390938.7999999999</v>
      </c>
      <c r="E14" s="87" t="str">
        <f t="shared" si="1"/>
        <v>50.86</v>
      </c>
      <c r="F14" s="77"/>
      <c r="G14" s="77"/>
      <c r="H14" s="77"/>
      <c r="I14" s="77"/>
      <c r="J14" s="77"/>
      <c r="K14" s="77"/>
    </row>
    <row r="15" ht="13.5" customHeight="1">
      <c r="A15" s="84">
        <v>12.0</v>
      </c>
      <c r="B15" s="85" t="s">
        <v>104</v>
      </c>
      <c r="C15" s="86">
        <v>1147466.8699999999</v>
      </c>
      <c r="D15" s="86">
        <v>853213.6900000003</v>
      </c>
      <c r="E15" s="87" t="str">
        <f t="shared" si="1"/>
        <v>74.36</v>
      </c>
      <c r="F15" s="77"/>
      <c r="G15" s="77"/>
      <c r="H15" s="77"/>
      <c r="I15" s="77"/>
      <c r="J15" s="77"/>
      <c r="K15" s="77"/>
    </row>
    <row r="16" ht="13.5" customHeight="1">
      <c r="A16" s="84">
        <v>13.0</v>
      </c>
      <c r="B16" s="85" t="s">
        <v>105</v>
      </c>
      <c r="C16" s="86">
        <v>442651.2200000001</v>
      </c>
      <c r="D16" s="86">
        <v>289191.85</v>
      </c>
      <c r="E16" s="87" t="str">
        <f t="shared" si="1"/>
        <v>65.33</v>
      </c>
      <c r="F16" s="77"/>
      <c r="G16" s="77"/>
      <c r="H16" s="77"/>
      <c r="I16" s="77"/>
      <c r="J16" s="77"/>
      <c r="K16" s="77"/>
    </row>
    <row r="17" ht="13.5" customHeight="1">
      <c r="A17" s="84">
        <v>14.0</v>
      </c>
      <c r="B17" s="85" t="s">
        <v>106</v>
      </c>
      <c r="C17" s="86">
        <v>293515.67000000004</v>
      </c>
      <c r="D17" s="86">
        <v>216096.08000000002</v>
      </c>
      <c r="E17" s="87" t="str">
        <f t="shared" si="1"/>
        <v>73.62</v>
      </c>
      <c r="F17" s="77"/>
      <c r="G17" s="77"/>
      <c r="H17" s="77"/>
      <c r="I17" s="77"/>
      <c r="J17" s="77"/>
      <c r="K17" s="77"/>
    </row>
    <row r="18" ht="13.5" customHeight="1">
      <c r="A18" s="84">
        <v>15.0</v>
      </c>
      <c r="B18" s="85" t="s">
        <v>107</v>
      </c>
      <c r="C18" s="86">
        <v>769680.1699999999</v>
      </c>
      <c r="D18" s="86">
        <v>915129.0700000001</v>
      </c>
      <c r="E18" s="87" t="str">
        <f t="shared" si="1"/>
        <v>118.90</v>
      </c>
      <c r="F18" s="77"/>
      <c r="G18" s="77"/>
      <c r="H18" s="77"/>
      <c r="I18" s="77"/>
      <c r="J18" s="77"/>
      <c r="K18" s="77"/>
    </row>
    <row r="19" ht="13.5" customHeight="1">
      <c r="A19" s="84">
        <v>16.0</v>
      </c>
      <c r="B19" s="85" t="s">
        <v>108</v>
      </c>
      <c r="C19" s="86">
        <v>1006718.5000000001</v>
      </c>
      <c r="D19" s="86">
        <v>1103049.6799999997</v>
      </c>
      <c r="E19" s="87" t="str">
        <f t="shared" si="1"/>
        <v>109.57</v>
      </c>
      <c r="F19" s="77"/>
      <c r="G19" s="77"/>
      <c r="H19" s="77"/>
      <c r="I19" s="77"/>
      <c r="J19" s="77"/>
      <c r="K19" s="77"/>
    </row>
    <row r="20" ht="13.5" customHeight="1">
      <c r="A20" s="84">
        <v>17.0</v>
      </c>
      <c r="B20" s="85" t="s">
        <v>109</v>
      </c>
      <c r="C20" s="86">
        <v>163546.2</v>
      </c>
      <c r="D20" s="86">
        <v>81119.77000000002</v>
      </c>
      <c r="E20" s="87" t="str">
        <f t="shared" si="1"/>
        <v>49.60</v>
      </c>
      <c r="F20" s="77"/>
      <c r="G20" s="77"/>
      <c r="H20" s="77"/>
      <c r="I20" s="77"/>
      <c r="J20" s="77"/>
      <c r="K20" s="77"/>
    </row>
    <row r="21" ht="13.5" customHeight="1">
      <c r="A21" s="84">
        <v>18.0</v>
      </c>
      <c r="B21" s="85" t="s">
        <v>110</v>
      </c>
      <c r="C21" s="86">
        <v>472241.4700000001</v>
      </c>
      <c r="D21" s="86">
        <v>491346.82999999996</v>
      </c>
      <c r="E21" s="87" t="str">
        <f t="shared" si="1"/>
        <v>104.05</v>
      </c>
      <c r="F21" s="77"/>
      <c r="G21" s="77"/>
      <c r="H21" s="77"/>
      <c r="I21" s="77"/>
      <c r="J21" s="77"/>
      <c r="K21" s="77"/>
    </row>
    <row r="22" ht="13.5" customHeight="1">
      <c r="A22" s="84">
        <v>19.0</v>
      </c>
      <c r="B22" s="85" t="s">
        <v>111</v>
      </c>
      <c r="C22" s="86">
        <v>2945751.6899999995</v>
      </c>
      <c r="D22" s="86">
        <v>1591343.5500000003</v>
      </c>
      <c r="E22" s="87" t="str">
        <f t="shared" si="1"/>
        <v>54.02</v>
      </c>
      <c r="F22" s="77"/>
      <c r="G22" s="77"/>
      <c r="H22" s="77"/>
      <c r="I22" s="77"/>
      <c r="J22" s="77"/>
      <c r="K22" s="77"/>
    </row>
    <row r="23" ht="13.5" customHeight="1">
      <c r="A23" s="84">
        <v>20.0</v>
      </c>
      <c r="B23" s="85" t="s">
        <v>112</v>
      </c>
      <c r="C23" s="86">
        <v>298989.87</v>
      </c>
      <c r="D23" s="86">
        <v>384452.1799999998</v>
      </c>
      <c r="E23" s="87" t="str">
        <f t="shared" si="1"/>
        <v>128.58</v>
      </c>
      <c r="F23" s="77"/>
      <c r="G23" s="77"/>
      <c r="H23" s="77"/>
      <c r="I23" s="77"/>
      <c r="J23" s="77"/>
      <c r="K23" s="77"/>
    </row>
    <row r="24" ht="13.5" customHeight="1">
      <c r="A24" s="84">
        <v>21.0</v>
      </c>
      <c r="B24" s="85" t="s">
        <v>113</v>
      </c>
      <c r="C24" s="86">
        <v>978247.3300000005</v>
      </c>
      <c r="D24" s="86">
        <v>865432.66</v>
      </c>
      <c r="E24" s="87" t="str">
        <f t="shared" si="1"/>
        <v>88.47</v>
      </c>
      <c r="F24" s="77"/>
      <c r="G24" s="77"/>
      <c r="H24" s="77"/>
      <c r="I24" s="77"/>
      <c r="J24" s="77"/>
      <c r="K24" s="77"/>
    </row>
    <row r="25" ht="13.5" customHeight="1">
      <c r="A25" s="84">
        <v>22.0</v>
      </c>
      <c r="B25" s="85" t="s">
        <v>114</v>
      </c>
      <c r="C25" s="86">
        <v>8821651.920000004</v>
      </c>
      <c r="D25" s="86">
        <v>7739176.950000004</v>
      </c>
      <c r="E25" s="87" t="str">
        <f t="shared" si="1"/>
        <v>87.73</v>
      </c>
      <c r="F25" s="77"/>
      <c r="G25" s="77"/>
      <c r="H25" s="77"/>
      <c r="I25" s="77"/>
      <c r="J25" s="77"/>
      <c r="K25" s="77"/>
    </row>
    <row r="26" ht="13.5" customHeight="1">
      <c r="A26" s="84">
        <v>23.0</v>
      </c>
      <c r="B26" s="85" t="s">
        <v>115</v>
      </c>
      <c r="C26" s="86">
        <v>3733421.7999999993</v>
      </c>
      <c r="D26" s="86">
        <v>2709778.3700000015</v>
      </c>
      <c r="E26" s="87" t="str">
        <f t="shared" si="1"/>
        <v>72.58</v>
      </c>
      <c r="F26" s="77"/>
      <c r="G26" s="77"/>
      <c r="H26" s="77"/>
      <c r="I26" s="77"/>
      <c r="J26" s="77"/>
      <c r="K26" s="77"/>
    </row>
    <row r="27" ht="13.5" customHeight="1">
      <c r="A27" s="84">
        <v>24.0</v>
      </c>
      <c r="B27" s="85" t="s">
        <v>116</v>
      </c>
      <c r="C27" s="86">
        <v>247978.27999999997</v>
      </c>
      <c r="D27" s="86">
        <v>271005.38000000006</v>
      </c>
      <c r="E27" s="87" t="str">
        <f t="shared" si="1"/>
        <v>109.29</v>
      </c>
      <c r="F27" s="77"/>
      <c r="G27" s="77"/>
      <c r="H27" s="77"/>
      <c r="I27" s="77"/>
      <c r="J27" s="77"/>
      <c r="K27" s="77"/>
    </row>
    <row r="28" ht="13.5" customHeight="1">
      <c r="A28" s="84">
        <v>25.0</v>
      </c>
      <c r="B28" s="85" t="s">
        <v>117</v>
      </c>
      <c r="C28" s="86">
        <v>699859.9499999997</v>
      </c>
      <c r="D28" s="86">
        <v>420846.9599999999</v>
      </c>
      <c r="E28" s="87" t="str">
        <f t="shared" si="1"/>
        <v>60.13</v>
      </c>
      <c r="F28" s="77"/>
      <c r="G28" s="77"/>
      <c r="H28" s="77"/>
      <c r="I28" s="77"/>
      <c r="J28" s="77"/>
      <c r="K28" s="77"/>
    </row>
    <row r="29" ht="13.5" customHeight="1">
      <c r="A29" s="84">
        <v>26.0</v>
      </c>
      <c r="B29" s="85" t="s">
        <v>118</v>
      </c>
      <c r="C29" s="86">
        <v>554111.8499999997</v>
      </c>
      <c r="D29" s="86">
        <v>604864.24</v>
      </c>
      <c r="E29" s="87" t="str">
        <f t="shared" si="1"/>
        <v>109.16</v>
      </c>
      <c r="F29" s="77"/>
      <c r="G29" s="77"/>
      <c r="H29" s="77"/>
      <c r="I29" s="77"/>
      <c r="J29" s="77"/>
      <c r="K29" s="77"/>
    </row>
    <row r="30" ht="13.5" customHeight="1">
      <c r="A30" s="84">
        <v>27.0</v>
      </c>
      <c r="B30" s="85" t="s">
        <v>119</v>
      </c>
      <c r="C30" s="86">
        <v>794243.5500000003</v>
      </c>
      <c r="D30" s="86">
        <v>1047671.2400000002</v>
      </c>
      <c r="E30" s="87" t="str">
        <f t="shared" si="1"/>
        <v>131.91</v>
      </c>
      <c r="F30" s="77"/>
      <c r="G30" s="77"/>
      <c r="H30" s="77"/>
      <c r="I30" s="77"/>
      <c r="J30" s="77"/>
      <c r="K30" s="77"/>
    </row>
    <row r="31" ht="13.5" customHeight="1">
      <c r="A31" s="84">
        <v>28.0</v>
      </c>
      <c r="B31" s="85" t="s">
        <v>120</v>
      </c>
      <c r="C31" s="86">
        <v>406932.6499999999</v>
      </c>
      <c r="D31" s="86">
        <v>196057.05000000002</v>
      </c>
      <c r="E31" s="87" t="str">
        <f t="shared" si="1"/>
        <v>48.18</v>
      </c>
      <c r="F31" s="77"/>
      <c r="G31" s="77"/>
      <c r="H31" s="77"/>
      <c r="I31" s="77"/>
      <c r="J31" s="77"/>
      <c r="K31" s="77"/>
    </row>
    <row r="32" ht="13.5" customHeight="1">
      <c r="A32" s="84">
        <v>29.0</v>
      </c>
      <c r="B32" s="85" t="s">
        <v>121</v>
      </c>
      <c r="C32" s="86">
        <v>559755.0700000001</v>
      </c>
      <c r="D32" s="86">
        <v>692162.7799999999</v>
      </c>
      <c r="E32" s="87" t="str">
        <f t="shared" si="1"/>
        <v>123.65</v>
      </c>
      <c r="F32" s="77"/>
      <c r="G32" s="77"/>
      <c r="H32" s="77"/>
      <c r="I32" s="77"/>
      <c r="J32" s="77"/>
      <c r="K32" s="77"/>
    </row>
    <row r="33" ht="13.5" customHeight="1">
      <c r="A33" s="84">
        <v>30.0</v>
      </c>
      <c r="B33" s="85" t="s">
        <v>122</v>
      </c>
      <c r="C33" s="86">
        <v>553046.0399999999</v>
      </c>
      <c r="D33" s="86">
        <v>422407.44999999995</v>
      </c>
      <c r="E33" s="87" t="str">
        <f t="shared" si="1"/>
        <v>76.38</v>
      </c>
      <c r="F33" s="77"/>
      <c r="G33" s="77"/>
      <c r="H33" s="77"/>
      <c r="I33" s="77"/>
      <c r="J33" s="77"/>
      <c r="K33" s="77"/>
    </row>
    <row r="34" ht="13.5" customHeight="1">
      <c r="A34" s="84">
        <v>31.0</v>
      </c>
      <c r="B34" s="85" t="s">
        <v>123</v>
      </c>
      <c r="C34" s="86">
        <v>545171.29</v>
      </c>
      <c r="D34" s="86">
        <v>541367.3200000001</v>
      </c>
      <c r="E34" s="87" t="str">
        <f t="shared" si="1"/>
        <v>99.30</v>
      </c>
      <c r="F34" s="77"/>
      <c r="G34" s="77"/>
      <c r="H34" s="77"/>
      <c r="I34" s="77"/>
      <c r="J34" s="77"/>
      <c r="K34" s="77"/>
    </row>
    <row r="35" ht="13.5" customHeight="1">
      <c r="A35" s="84">
        <v>32.0</v>
      </c>
      <c r="B35" s="85" t="s">
        <v>124</v>
      </c>
      <c r="C35" s="86">
        <v>460354.9199999999</v>
      </c>
      <c r="D35" s="86">
        <v>452046.9700000002</v>
      </c>
      <c r="E35" s="87" t="str">
        <f t="shared" si="1"/>
        <v>98.20</v>
      </c>
      <c r="F35" s="77"/>
      <c r="G35" s="77"/>
      <c r="H35" s="77"/>
      <c r="I35" s="77"/>
      <c r="J35" s="77"/>
      <c r="K35" s="77"/>
    </row>
    <row r="36" ht="13.5" customHeight="1">
      <c r="A36" s="84">
        <v>33.0</v>
      </c>
      <c r="B36" s="85" t="s">
        <v>125</v>
      </c>
      <c r="C36" s="86">
        <v>118783.28</v>
      </c>
      <c r="D36" s="86">
        <v>38600.38</v>
      </c>
      <c r="E36" s="87" t="str">
        <f t="shared" si="1"/>
        <v>32.50</v>
      </c>
      <c r="F36" s="77"/>
      <c r="G36" s="77"/>
      <c r="H36" s="77"/>
      <c r="I36" s="77"/>
      <c r="J36" s="77"/>
      <c r="K36" s="77"/>
    </row>
    <row r="37" ht="13.5" customHeight="1">
      <c r="A37" s="84">
        <v>34.0</v>
      </c>
      <c r="B37" s="85" t="s">
        <v>126</v>
      </c>
      <c r="C37" s="86">
        <v>319199.18</v>
      </c>
      <c r="D37" s="86">
        <v>156933.64000000004</v>
      </c>
      <c r="E37" s="87" t="str">
        <f t="shared" si="1"/>
        <v>49.16</v>
      </c>
      <c r="F37" s="77"/>
      <c r="G37" s="77"/>
      <c r="H37" s="77"/>
      <c r="I37" s="77"/>
      <c r="J37" s="77"/>
      <c r="K37" s="77"/>
    </row>
    <row r="38" ht="13.5" customHeight="1">
      <c r="A38" s="84">
        <v>35.0</v>
      </c>
      <c r="B38" s="85" t="s">
        <v>127</v>
      </c>
      <c r="C38" s="86">
        <v>492103.9899999999</v>
      </c>
      <c r="D38" s="86">
        <v>778059.2300000001</v>
      </c>
      <c r="E38" s="87" t="str">
        <f t="shared" si="1"/>
        <v>158.11</v>
      </c>
      <c r="F38" s="77"/>
      <c r="G38" s="77"/>
      <c r="H38" s="77"/>
      <c r="I38" s="77"/>
      <c r="J38" s="77"/>
      <c r="K38" s="77"/>
    </row>
    <row r="39" ht="13.5" customHeight="1">
      <c r="A39" s="84">
        <v>36.0</v>
      </c>
      <c r="B39" s="85" t="s">
        <v>128</v>
      </c>
      <c r="C39" s="86">
        <v>403939.16000000003</v>
      </c>
      <c r="D39" s="86">
        <v>672197.5899999999</v>
      </c>
      <c r="E39" s="87" t="str">
        <f t="shared" si="1"/>
        <v>166.41</v>
      </c>
      <c r="F39" s="77"/>
      <c r="G39" s="77"/>
      <c r="H39" s="77"/>
      <c r="I39" s="77"/>
      <c r="J39" s="77"/>
      <c r="K39" s="77"/>
    </row>
    <row r="40" ht="13.5" customHeight="1">
      <c r="A40" s="84">
        <v>37.0</v>
      </c>
      <c r="B40" s="85" t="s">
        <v>129</v>
      </c>
      <c r="C40" s="86">
        <v>774388.4399999997</v>
      </c>
      <c r="D40" s="86">
        <v>945098.0</v>
      </c>
      <c r="E40" s="87" t="str">
        <f t="shared" si="1"/>
        <v>122.04</v>
      </c>
      <c r="F40" s="77"/>
      <c r="G40" s="77"/>
      <c r="H40" s="77"/>
      <c r="I40" s="77"/>
      <c r="J40" s="77"/>
      <c r="K40" s="77"/>
    </row>
    <row r="41" ht="13.5" customHeight="1">
      <c r="A41" s="84">
        <v>38.0</v>
      </c>
      <c r="B41" s="85" t="s">
        <v>130</v>
      </c>
      <c r="C41" s="86">
        <v>1416302.6899999997</v>
      </c>
      <c r="D41" s="86">
        <v>565717.0199999999</v>
      </c>
      <c r="E41" s="87" t="str">
        <f t="shared" si="1"/>
        <v>39.94</v>
      </c>
      <c r="F41" s="77"/>
      <c r="G41" s="77"/>
      <c r="H41" s="77"/>
      <c r="I41" s="77"/>
      <c r="J41" s="77"/>
      <c r="K41" s="77"/>
    </row>
    <row r="42" ht="13.5" customHeight="1">
      <c r="A42" s="84">
        <v>39.0</v>
      </c>
      <c r="B42" s="85" t="s">
        <v>131</v>
      </c>
      <c r="C42" s="86">
        <v>1362500.1999999995</v>
      </c>
      <c r="D42" s="86">
        <v>781693.5099999999</v>
      </c>
      <c r="E42" s="87" t="str">
        <f t="shared" si="1"/>
        <v>57.37</v>
      </c>
      <c r="F42" s="77"/>
      <c r="G42" s="77"/>
      <c r="H42" s="77"/>
      <c r="I42" s="77"/>
      <c r="J42" s="77"/>
      <c r="K42" s="77"/>
    </row>
    <row r="43" ht="13.5" customHeight="1">
      <c r="A43" s="84">
        <v>40.0</v>
      </c>
      <c r="B43" s="85" t="s">
        <v>132</v>
      </c>
      <c r="C43" s="86">
        <v>1297101.0099999995</v>
      </c>
      <c r="D43" s="86">
        <v>642673.5099999999</v>
      </c>
      <c r="E43" s="87" t="str">
        <f t="shared" si="1"/>
        <v>49.55</v>
      </c>
      <c r="F43" s="77"/>
      <c r="G43" s="77"/>
      <c r="H43" s="77"/>
      <c r="I43" s="77"/>
      <c r="J43" s="77"/>
      <c r="K43" s="77"/>
    </row>
    <row r="44" ht="13.5" customHeight="1">
      <c r="A44" s="84">
        <v>41.0</v>
      </c>
      <c r="B44" s="85" t="s">
        <v>133</v>
      </c>
      <c r="C44" s="86">
        <v>603165.8700000001</v>
      </c>
      <c r="D44" s="86">
        <v>758298.2</v>
      </c>
      <c r="E44" s="87" t="str">
        <f t="shared" si="1"/>
        <v>125.72</v>
      </c>
      <c r="F44" s="77"/>
      <c r="G44" s="77"/>
      <c r="H44" s="77"/>
      <c r="I44" s="77"/>
      <c r="J44" s="77"/>
      <c r="K44" s="77"/>
    </row>
    <row r="45" ht="13.5" customHeight="1">
      <c r="A45" s="84">
        <v>42.0</v>
      </c>
      <c r="B45" s="85" t="s">
        <v>134</v>
      </c>
      <c r="C45" s="86">
        <v>505332.1299999999</v>
      </c>
      <c r="D45" s="86">
        <v>367525.07000000007</v>
      </c>
      <c r="E45" s="87" t="str">
        <f t="shared" si="1"/>
        <v>72.73</v>
      </c>
      <c r="F45" s="77"/>
      <c r="G45" s="77"/>
      <c r="H45" s="77"/>
      <c r="I45" s="77"/>
      <c r="J45" s="77"/>
      <c r="K45" s="77"/>
    </row>
    <row r="46" ht="13.5" customHeight="1">
      <c r="A46" s="84">
        <v>43.0</v>
      </c>
      <c r="B46" s="85" t="s">
        <v>135</v>
      </c>
      <c r="C46" s="86">
        <v>536976.63</v>
      </c>
      <c r="D46" s="86">
        <v>207882.65</v>
      </c>
      <c r="E46" s="87" t="str">
        <f t="shared" si="1"/>
        <v>38.71</v>
      </c>
      <c r="F46" s="77"/>
      <c r="G46" s="77"/>
      <c r="H46" s="77"/>
      <c r="I46" s="77"/>
      <c r="J46" s="77"/>
      <c r="K46" s="77"/>
    </row>
    <row r="47" ht="13.5" customHeight="1">
      <c r="A47" s="84">
        <v>44.0</v>
      </c>
      <c r="B47" s="85" t="s">
        <v>136</v>
      </c>
      <c r="C47" s="86">
        <v>324424.76</v>
      </c>
      <c r="D47" s="86">
        <v>578632.59</v>
      </c>
      <c r="E47" s="87" t="str">
        <f t="shared" si="1"/>
        <v>178.36</v>
      </c>
      <c r="F47" s="77"/>
      <c r="G47" s="77"/>
      <c r="H47" s="77"/>
      <c r="I47" s="77"/>
      <c r="J47" s="77"/>
      <c r="K47" s="77"/>
    </row>
    <row r="48" ht="13.5" customHeight="1">
      <c r="A48" s="84">
        <v>45.0</v>
      </c>
      <c r="B48" s="85" t="s">
        <v>137</v>
      </c>
      <c r="C48" s="86">
        <v>152901.62</v>
      </c>
      <c r="D48" s="86">
        <v>145469.28</v>
      </c>
      <c r="E48" s="87" t="str">
        <f t="shared" si="1"/>
        <v>95.14</v>
      </c>
      <c r="F48" s="77"/>
      <c r="G48" s="77"/>
      <c r="H48" s="77"/>
      <c r="I48" s="77"/>
      <c r="J48" s="77"/>
      <c r="K48" s="77"/>
    </row>
    <row r="49" ht="13.5" customHeight="1">
      <c r="A49" s="84">
        <v>46.0</v>
      </c>
      <c r="B49" s="85" t="s">
        <v>138</v>
      </c>
      <c r="C49" s="86">
        <v>538742.0899999999</v>
      </c>
      <c r="D49" s="86">
        <v>355189.79</v>
      </c>
      <c r="E49" s="87" t="str">
        <f t="shared" si="1"/>
        <v>65.93</v>
      </c>
      <c r="F49" s="77"/>
      <c r="G49" s="77"/>
      <c r="H49" s="77"/>
      <c r="I49" s="77"/>
      <c r="J49" s="77"/>
      <c r="K49" s="77"/>
    </row>
    <row r="50" ht="13.5" customHeight="1">
      <c r="A50" s="84">
        <v>47.0</v>
      </c>
      <c r="B50" s="85" t="s">
        <v>139</v>
      </c>
      <c r="C50" s="86">
        <v>423650.67</v>
      </c>
      <c r="D50" s="86">
        <v>148516.02999999997</v>
      </c>
      <c r="E50" s="87" t="str">
        <f t="shared" si="1"/>
        <v>35.06</v>
      </c>
      <c r="F50" s="77"/>
      <c r="G50" s="77"/>
      <c r="H50" s="77"/>
      <c r="I50" s="77"/>
      <c r="J50" s="77"/>
      <c r="K50" s="77"/>
    </row>
    <row r="51" ht="13.5" customHeight="1">
      <c r="A51" s="84">
        <v>48.0</v>
      </c>
      <c r="B51" s="85" t="s">
        <v>140</v>
      </c>
      <c r="C51" s="86">
        <v>1180522.8600000003</v>
      </c>
      <c r="D51" s="86">
        <v>234421.28</v>
      </c>
      <c r="E51" s="87" t="str">
        <f t="shared" si="1"/>
        <v>19.86</v>
      </c>
      <c r="F51" s="77"/>
      <c r="G51" s="77"/>
      <c r="H51" s="77"/>
      <c r="I51" s="77"/>
      <c r="J51" s="77"/>
      <c r="K51" s="77"/>
    </row>
    <row r="52" ht="13.5" customHeight="1">
      <c r="A52" s="84">
        <v>49.0</v>
      </c>
      <c r="B52" s="85" t="s">
        <v>141</v>
      </c>
      <c r="C52" s="86">
        <v>378640.14000000013</v>
      </c>
      <c r="D52" s="86">
        <v>186110.18</v>
      </c>
      <c r="E52" s="87" t="str">
        <f t="shared" si="1"/>
        <v>49.15</v>
      </c>
      <c r="F52" s="77"/>
      <c r="G52" s="77"/>
      <c r="H52" s="77"/>
      <c r="I52" s="77"/>
      <c r="J52" s="77"/>
      <c r="K52" s="77"/>
    </row>
    <row r="53" ht="13.5" customHeight="1">
      <c r="A53" s="84">
        <v>50.0</v>
      </c>
      <c r="B53" s="85" t="s">
        <v>142</v>
      </c>
      <c r="C53" s="86">
        <v>1627066.8499999999</v>
      </c>
      <c r="D53" s="86">
        <v>1711760.98</v>
      </c>
      <c r="E53" s="87" t="str">
        <f t="shared" si="1"/>
        <v>105.21</v>
      </c>
      <c r="F53" s="77"/>
      <c r="G53" s="77"/>
      <c r="H53" s="77"/>
      <c r="I53" s="77"/>
      <c r="J53" s="77"/>
      <c r="K53" s="77"/>
    </row>
    <row r="54" ht="13.5" customHeight="1">
      <c r="A54" s="84">
        <v>51.0</v>
      </c>
      <c r="B54" s="85" t="s">
        <v>143</v>
      </c>
      <c r="C54" s="86">
        <v>291420.06</v>
      </c>
      <c r="D54" s="86">
        <v>89374.95000000001</v>
      </c>
      <c r="E54" s="87" t="str">
        <f t="shared" si="1"/>
        <v>30.67</v>
      </c>
      <c r="F54" s="77"/>
      <c r="G54" s="77"/>
      <c r="H54" s="77"/>
      <c r="I54" s="77"/>
      <c r="J54" s="77"/>
      <c r="K54" s="77"/>
    </row>
    <row r="55" ht="13.5" customHeight="1">
      <c r="A55" s="84">
        <v>52.0</v>
      </c>
      <c r="B55" s="85" t="s">
        <v>144</v>
      </c>
      <c r="C55" s="86">
        <v>634197.4500000002</v>
      </c>
      <c r="D55" s="86">
        <v>740131.0800000001</v>
      </c>
      <c r="E55" s="87" t="str">
        <f t="shared" si="1"/>
        <v>116.70</v>
      </c>
      <c r="F55" s="77"/>
      <c r="G55" s="77"/>
      <c r="H55" s="77"/>
      <c r="I55" s="77"/>
      <c r="J55" s="77"/>
      <c r="K55" s="77"/>
    </row>
    <row r="56" ht="13.5" customHeight="1">
      <c r="A56" s="80"/>
      <c r="B56" s="81" t="s">
        <v>145</v>
      </c>
      <c r="C56" s="88" t="str">
        <f t="shared" ref="C56:D56" si="2">SUM(C4:C55)</f>
        <v>55735808</v>
      </c>
      <c r="D56" s="88" t="str">
        <f t="shared" si="2"/>
        <v>43784157</v>
      </c>
      <c r="E56" s="87" t="str">
        <f t="shared" si="1"/>
        <v>78.56</v>
      </c>
      <c r="F56" s="77"/>
      <c r="G56" s="77"/>
      <c r="H56" s="77"/>
      <c r="I56" s="77"/>
      <c r="J56" s="77"/>
      <c r="K56" s="77"/>
    </row>
    <row r="57" ht="13.5" customHeight="1">
      <c r="A57" s="89"/>
      <c r="B57" s="90"/>
      <c r="C57" s="52"/>
      <c r="D57" s="52"/>
      <c r="E57" s="90"/>
      <c r="F57" s="77"/>
      <c r="G57" s="77"/>
      <c r="H57" s="77"/>
      <c r="I57" s="77"/>
      <c r="J57" s="77"/>
      <c r="K57" s="77"/>
    </row>
    <row r="58" ht="13.5" customHeight="1">
      <c r="A58" s="89"/>
      <c r="B58" s="90"/>
      <c r="C58" s="52"/>
      <c r="D58" s="52"/>
      <c r="E58" s="90"/>
      <c r="F58" s="77"/>
      <c r="G58" s="77"/>
      <c r="H58" s="77"/>
      <c r="I58" s="77"/>
      <c r="J58" s="77"/>
      <c r="K58" s="77"/>
    </row>
    <row r="59" ht="13.5" customHeight="1">
      <c r="A59" s="89"/>
      <c r="B59" s="90"/>
      <c r="C59" s="52"/>
      <c r="D59" s="52"/>
      <c r="E59" s="90"/>
      <c r="F59" s="77"/>
      <c r="G59" s="77"/>
      <c r="H59" s="77"/>
      <c r="I59" s="77"/>
      <c r="J59" s="77"/>
      <c r="K59" s="77"/>
    </row>
    <row r="60" ht="13.5" customHeight="1">
      <c r="A60" s="89"/>
      <c r="B60" s="90"/>
      <c r="C60" s="52"/>
      <c r="D60" s="52"/>
      <c r="E60" s="90"/>
      <c r="F60" s="77"/>
      <c r="G60" s="77"/>
      <c r="H60" s="77"/>
      <c r="I60" s="77"/>
      <c r="J60" s="77"/>
      <c r="K60" s="77"/>
    </row>
    <row r="61" ht="13.5" customHeight="1">
      <c r="A61" s="89"/>
      <c r="B61" s="90"/>
      <c r="C61" s="52"/>
      <c r="D61" s="52"/>
      <c r="E61" s="90"/>
      <c r="F61" s="77"/>
      <c r="G61" s="77"/>
      <c r="H61" s="77"/>
      <c r="I61" s="77"/>
      <c r="J61" s="77"/>
      <c r="K61" s="77"/>
    </row>
    <row r="62" ht="13.5" customHeight="1">
      <c r="A62" s="89"/>
      <c r="B62" s="90"/>
      <c r="C62" s="52"/>
      <c r="D62" s="52"/>
      <c r="E62" s="90"/>
      <c r="F62" s="77"/>
      <c r="G62" s="77"/>
      <c r="H62" s="77"/>
      <c r="I62" s="77"/>
      <c r="J62" s="77"/>
      <c r="K62" s="77"/>
    </row>
    <row r="63" ht="13.5" customHeight="1">
      <c r="A63" s="89"/>
      <c r="B63" s="90"/>
      <c r="C63" s="52"/>
      <c r="D63" s="52"/>
      <c r="E63" s="90"/>
      <c r="F63" s="77"/>
      <c r="G63" s="77"/>
      <c r="H63" s="77"/>
      <c r="I63" s="77"/>
      <c r="J63" s="77"/>
      <c r="K63" s="77"/>
    </row>
    <row r="64" ht="13.5" customHeight="1">
      <c r="A64" s="89"/>
      <c r="B64" s="90"/>
      <c r="C64" s="52"/>
      <c r="D64" s="52"/>
      <c r="E64" s="90"/>
      <c r="F64" s="77"/>
      <c r="G64" s="77"/>
      <c r="H64" s="77"/>
      <c r="I64" s="77"/>
      <c r="J64" s="77"/>
      <c r="K64" s="77"/>
    </row>
    <row r="65" ht="13.5" customHeight="1">
      <c r="A65" s="89"/>
      <c r="B65" s="90"/>
      <c r="C65" s="52"/>
      <c r="D65" s="52"/>
      <c r="E65" s="90"/>
      <c r="F65" s="77"/>
      <c r="G65" s="77"/>
      <c r="H65" s="77"/>
      <c r="I65" s="77"/>
      <c r="J65" s="77"/>
      <c r="K65" s="77"/>
    </row>
    <row r="66" ht="13.5" customHeight="1">
      <c r="A66" s="89"/>
      <c r="B66" s="90"/>
      <c r="C66" s="52"/>
      <c r="D66" s="52"/>
      <c r="E66" s="90"/>
      <c r="F66" s="77"/>
      <c r="G66" s="77"/>
      <c r="H66" s="77"/>
      <c r="I66" s="77"/>
      <c r="J66" s="77"/>
      <c r="K66" s="77"/>
    </row>
    <row r="67" ht="13.5" customHeight="1">
      <c r="A67" s="89"/>
      <c r="B67" s="90"/>
      <c r="C67" s="52"/>
      <c r="D67" s="52"/>
      <c r="E67" s="90"/>
      <c r="F67" s="77"/>
      <c r="G67" s="77"/>
      <c r="H67" s="77"/>
      <c r="I67" s="77"/>
      <c r="J67" s="77"/>
      <c r="K67" s="77"/>
    </row>
    <row r="68" ht="13.5" customHeight="1">
      <c r="A68" s="89"/>
      <c r="B68" s="90"/>
      <c r="C68" s="52"/>
      <c r="D68" s="52"/>
      <c r="E68" s="90"/>
      <c r="F68" s="77"/>
      <c r="G68" s="77"/>
      <c r="H68" s="77"/>
      <c r="I68" s="77"/>
      <c r="J68" s="77"/>
      <c r="K68" s="77"/>
    </row>
    <row r="69" ht="13.5" customHeight="1">
      <c r="A69" s="89"/>
      <c r="B69" s="90"/>
      <c r="C69" s="52"/>
      <c r="D69" s="52"/>
      <c r="E69" s="90"/>
      <c r="F69" s="77"/>
      <c r="G69" s="77"/>
      <c r="H69" s="77"/>
      <c r="I69" s="77"/>
      <c r="J69" s="77"/>
      <c r="K69" s="77"/>
    </row>
    <row r="70" ht="13.5" customHeight="1">
      <c r="A70" s="89"/>
      <c r="B70" s="90"/>
      <c r="C70" s="52"/>
      <c r="D70" s="52"/>
      <c r="E70" s="90"/>
      <c r="F70" s="77"/>
      <c r="G70" s="77"/>
      <c r="H70" s="77"/>
      <c r="I70" s="77"/>
      <c r="J70" s="77"/>
      <c r="K70" s="77"/>
    </row>
    <row r="71" ht="13.5" customHeight="1">
      <c r="A71" s="89"/>
      <c r="B71" s="90"/>
      <c r="C71" s="52"/>
      <c r="D71" s="52"/>
      <c r="E71" s="90"/>
      <c r="F71" s="77"/>
      <c r="G71" s="77"/>
      <c r="H71" s="77"/>
      <c r="I71" s="77"/>
      <c r="J71" s="77"/>
      <c r="K71" s="77"/>
    </row>
    <row r="72" ht="13.5" customHeight="1">
      <c r="A72" s="89"/>
      <c r="B72" s="90"/>
      <c r="C72" s="52"/>
      <c r="D72" s="52"/>
      <c r="E72" s="90"/>
      <c r="F72" s="77"/>
      <c r="G72" s="77"/>
      <c r="H72" s="77"/>
      <c r="I72" s="77"/>
      <c r="J72" s="77"/>
      <c r="K72" s="77"/>
    </row>
    <row r="73" ht="13.5" customHeight="1">
      <c r="A73" s="89"/>
      <c r="B73" s="90"/>
      <c r="C73" s="52"/>
      <c r="D73" s="52"/>
      <c r="E73" s="90"/>
      <c r="F73" s="77"/>
      <c r="G73" s="77"/>
      <c r="H73" s="77"/>
      <c r="I73" s="77"/>
      <c r="J73" s="77"/>
      <c r="K73" s="77"/>
    </row>
    <row r="74" ht="13.5" customHeight="1">
      <c r="A74" s="89"/>
      <c r="B74" s="90"/>
      <c r="C74" s="52"/>
      <c r="D74" s="52"/>
      <c r="E74" s="90"/>
      <c r="F74" s="77"/>
      <c r="G74" s="77"/>
      <c r="H74" s="77"/>
      <c r="I74" s="77"/>
      <c r="J74" s="77"/>
      <c r="K74" s="77"/>
    </row>
    <row r="75" ht="13.5" customHeight="1">
      <c r="A75" s="89"/>
      <c r="B75" s="90"/>
      <c r="C75" s="52"/>
      <c r="D75" s="52"/>
      <c r="E75" s="90"/>
      <c r="F75" s="77"/>
      <c r="G75" s="77"/>
      <c r="H75" s="77"/>
      <c r="I75" s="77"/>
      <c r="J75" s="77"/>
      <c r="K75" s="77"/>
    </row>
    <row r="76" ht="13.5" customHeight="1">
      <c r="A76" s="89"/>
      <c r="B76" s="90"/>
      <c r="C76" s="52"/>
      <c r="D76" s="52"/>
      <c r="E76" s="90"/>
      <c r="F76" s="77"/>
      <c r="G76" s="77"/>
      <c r="H76" s="77"/>
      <c r="I76" s="77"/>
      <c r="J76" s="77"/>
      <c r="K76" s="77"/>
    </row>
    <row r="77" ht="13.5" customHeight="1">
      <c r="A77" s="89"/>
      <c r="B77" s="90"/>
      <c r="C77" s="52"/>
      <c r="D77" s="52"/>
      <c r="E77" s="90"/>
      <c r="F77" s="77"/>
      <c r="G77" s="77"/>
      <c r="H77" s="77"/>
      <c r="I77" s="77"/>
      <c r="J77" s="77"/>
      <c r="K77" s="77"/>
    </row>
    <row r="78" ht="13.5" customHeight="1">
      <c r="A78" s="89"/>
      <c r="B78" s="90"/>
      <c r="C78" s="52"/>
      <c r="D78" s="52"/>
      <c r="E78" s="90"/>
      <c r="F78" s="77"/>
      <c r="G78" s="77"/>
      <c r="H78" s="77"/>
      <c r="I78" s="77"/>
      <c r="J78" s="77"/>
      <c r="K78" s="77"/>
    </row>
    <row r="79" ht="13.5" customHeight="1">
      <c r="A79" s="89"/>
      <c r="B79" s="90"/>
      <c r="C79" s="52"/>
      <c r="D79" s="52"/>
      <c r="E79" s="90"/>
      <c r="F79" s="77"/>
      <c r="G79" s="77"/>
      <c r="H79" s="77"/>
      <c r="I79" s="77"/>
      <c r="J79" s="77"/>
      <c r="K79" s="77"/>
    </row>
    <row r="80" ht="13.5" customHeight="1">
      <c r="A80" s="89"/>
      <c r="B80" s="90"/>
      <c r="C80" s="52"/>
      <c r="D80" s="52"/>
      <c r="E80" s="90"/>
      <c r="F80" s="77"/>
      <c r="G80" s="77"/>
      <c r="H80" s="77"/>
      <c r="I80" s="77"/>
      <c r="J80" s="77"/>
      <c r="K80" s="77"/>
    </row>
    <row r="81" ht="13.5" customHeight="1">
      <c r="A81" s="89"/>
      <c r="B81" s="90"/>
      <c r="C81" s="52"/>
      <c r="D81" s="52"/>
      <c r="E81" s="90"/>
      <c r="F81" s="77"/>
      <c r="G81" s="77"/>
      <c r="H81" s="77"/>
      <c r="I81" s="77"/>
      <c r="J81" s="77"/>
      <c r="K81" s="77"/>
    </row>
    <row r="82" ht="13.5" customHeight="1">
      <c r="A82" s="89"/>
      <c r="B82" s="90"/>
      <c r="C82" s="52"/>
      <c r="D82" s="52"/>
      <c r="E82" s="90"/>
      <c r="F82" s="77"/>
      <c r="G82" s="77"/>
      <c r="H82" s="77"/>
      <c r="I82" s="77"/>
      <c r="J82" s="77"/>
      <c r="K82" s="77"/>
    </row>
    <row r="83" ht="13.5" customHeight="1">
      <c r="A83" s="89"/>
      <c r="B83" s="90"/>
      <c r="C83" s="52"/>
      <c r="D83" s="52"/>
      <c r="E83" s="90"/>
      <c r="F83" s="77"/>
      <c r="G83" s="77"/>
      <c r="H83" s="77"/>
      <c r="I83" s="77"/>
      <c r="J83" s="77"/>
      <c r="K83" s="77"/>
    </row>
    <row r="84" ht="13.5" customHeight="1">
      <c r="A84" s="89"/>
      <c r="B84" s="90"/>
      <c r="C84" s="52"/>
      <c r="D84" s="52"/>
      <c r="E84" s="90"/>
      <c r="F84" s="77"/>
      <c r="G84" s="77"/>
      <c r="H84" s="77"/>
      <c r="I84" s="77"/>
      <c r="J84" s="77"/>
      <c r="K84" s="77"/>
    </row>
    <row r="85" ht="13.5" customHeight="1">
      <c r="A85" s="89"/>
      <c r="B85" s="90"/>
      <c r="C85" s="52"/>
      <c r="D85" s="52"/>
      <c r="E85" s="90"/>
      <c r="F85" s="77"/>
      <c r="G85" s="77"/>
      <c r="H85" s="77"/>
      <c r="I85" s="77"/>
      <c r="J85" s="77"/>
      <c r="K85" s="77"/>
    </row>
    <row r="86" ht="13.5" customHeight="1">
      <c r="A86" s="89"/>
      <c r="B86" s="90"/>
      <c r="C86" s="52"/>
      <c r="D86" s="52"/>
      <c r="E86" s="90"/>
      <c r="F86" s="77"/>
      <c r="G86" s="77"/>
      <c r="H86" s="77"/>
      <c r="I86" s="77"/>
      <c r="J86" s="77"/>
      <c r="K86" s="77"/>
    </row>
    <row r="87" ht="13.5" customHeight="1">
      <c r="A87" s="89"/>
      <c r="B87" s="90"/>
      <c r="C87" s="52"/>
      <c r="D87" s="52"/>
      <c r="E87" s="90"/>
      <c r="F87" s="77"/>
      <c r="G87" s="77"/>
      <c r="H87" s="77"/>
      <c r="I87" s="77"/>
      <c r="J87" s="77"/>
      <c r="K87" s="77"/>
    </row>
    <row r="88" ht="13.5" customHeight="1">
      <c r="A88" s="89"/>
      <c r="B88" s="90"/>
      <c r="C88" s="52"/>
      <c r="D88" s="52"/>
      <c r="E88" s="90"/>
      <c r="F88" s="77"/>
      <c r="G88" s="77"/>
      <c r="H88" s="77"/>
      <c r="I88" s="77"/>
      <c r="J88" s="77"/>
      <c r="K88" s="77"/>
    </row>
    <row r="89" ht="13.5" customHeight="1">
      <c r="A89" s="89"/>
      <c r="B89" s="90"/>
      <c r="C89" s="52"/>
      <c r="D89" s="52"/>
      <c r="E89" s="90"/>
      <c r="F89" s="77"/>
      <c r="G89" s="77"/>
      <c r="H89" s="77"/>
      <c r="I89" s="77"/>
      <c r="J89" s="77"/>
      <c r="K89" s="77"/>
    </row>
    <row r="90" ht="13.5" customHeight="1">
      <c r="A90" s="89"/>
      <c r="B90" s="90"/>
      <c r="C90" s="52"/>
      <c r="D90" s="52"/>
      <c r="E90" s="90"/>
      <c r="F90" s="77"/>
      <c r="G90" s="77"/>
      <c r="H90" s="77"/>
      <c r="I90" s="77"/>
      <c r="J90" s="77"/>
      <c r="K90" s="77"/>
    </row>
    <row r="91" ht="13.5" customHeight="1">
      <c r="A91" s="89"/>
      <c r="B91" s="90"/>
      <c r="C91" s="52"/>
      <c r="D91" s="52"/>
      <c r="E91" s="90"/>
      <c r="F91" s="77"/>
      <c r="G91" s="77"/>
      <c r="H91" s="77"/>
      <c r="I91" s="77"/>
      <c r="J91" s="77"/>
      <c r="K91" s="77"/>
    </row>
    <row r="92" ht="15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ht="15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</row>
    <row r="94" ht="15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</row>
    <row r="95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</row>
    <row r="96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</row>
    <row r="97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</row>
    <row r="99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</row>
    <row r="100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</row>
  </sheetData>
  <autoFilter ref="$A$3:$E$56"/>
  <mergeCells count="2">
    <mergeCell ref="A1:E1"/>
    <mergeCell ref="A2:E2"/>
  </mergeCells>
  <conditionalFormatting sqref="E4:E56">
    <cfRule type="cellIs" dxfId="3" priority="1" operator="lessThan">
      <formula>40</formula>
    </cfRule>
  </conditionalFormatting>
  <printOptions/>
  <pageMargins bottom="0.7480314960629921" footer="0.0" header="0.0" left="1.4566929133858268" right="0.7086614173228347" top="0.7480314960629921"/>
  <pageSetup scale="83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24.14"/>
    <col customWidth="1" min="3" max="3" width="10.71"/>
    <col customWidth="1" min="4" max="4" width="10.86"/>
    <col customWidth="1" min="5" max="5" width="10.43"/>
    <col customWidth="1" min="6" max="6" width="10.57"/>
    <col customWidth="1" min="7" max="8" width="9.14"/>
    <col customWidth="1" min="9" max="9" width="9.57"/>
    <col customWidth="1" min="10" max="10" width="10.71"/>
    <col customWidth="1" min="11" max="11" width="10.0"/>
    <col customWidth="1" min="12" max="12" width="9.86"/>
    <col customWidth="1" min="13" max="13" width="9.0"/>
    <col customWidth="1" hidden="1" min="14" max="14" width="11.43"/>
    <col customWidth="1" hidden="1" min="15" max="15" width="9.29"/>
    <col customWidth="1" hidden="1" min="16" max="16" width="9.71"/>
    <col customWidth="1" min="17" max="20" width="4.43"/>
  </cols>
  <sheetData>
    <row r="1" ht="15.0" customHeight="1">
      <c r="A1" s="91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2"/>
      <c r="O1" s="92"/>
      <c r="P1" s="92"/>
      <c r="Q1" s="93"/>
      <c r="R1" s="93"/>
      <c r="S1" s="93"/>
      <c r="T1" s="93"/>
    </row>
    <row r="2" ht="15.0" customHeight="1">
      <c r="A2" s="94"/>
      <c r="B2" s="95" t="s">
        <v>147</v>
      </c>
      <c r="C2" s="93"/>
      <c r="D2" s="93"/>
      <c r="E2" s="93"/>
      <c r="F2" s="93"/>
      <c r="G2" s="93"/>
      <c r="H2" s="93" t="s">
        <v>148</v>
      </c>
      <c r="I2" s="93"/>
      <c r="J2" s="96" t="s">
        <v>149</v>
      </c>
      <c r="K2" s="93"/>
      <c r="L2" s="93"/>
      <c r="M2" s="92"/>
      <c r="N2" s="92"/>
      <c r="O2" s="92"/>
      <c r="P2" s="92"/>
      <c r="Q2" s="93"/>
      <c r="R2" s="93"/>
      <c r="S2" s="93"/>
      <c r="T2" s="93"/>
    </row>
    <row r="3" ht="21.75" customHeight="1">
      <c r="A3" s="97" t="s">
        <v>3</v>
      </c>
      <c r="B3" s="97" t="s">
        <v>150</v>
      </c>
      <c r="C3" s="34" t="s">
        <v>151</v>
      </c>
      <c r="D3" s="32"/>
      <c r="E3" s="32"/>
      <c r="F3" s="32"/>
      <c r="G3" s="32"/>
      <c r="H3" s="32"/>
      <c r="I3" s="32"/>
      <c r="J3" s="32"/>
      <c r="K3" s="32"/>
      <c r="L3" s="33"/>
      <c r="M3" s="98" t="s">
        <v>152</v>
      </c>
      <c r="N3" s="92"/>
      <c r="O3" s="92"/>
      <c r="P3" s="92"/>
      <c r="Q3" s="93"/>
      <c r="R3" s="93"/>
      <c r="S3" s="93"/>
      <c r="T3" s="93"/>
    </row>
    <row r="4" ht="24.75" customHeight="1">
      <c r="A4" s="99"/>
      <c r="B4" s="99"/>
      <c r="C4" s="34" t="s">
        <v>153</v>
      </c>
      <c r="D4" s="33"/>
      <c r="E4" s="34" t="s">
        <v>154</v>
      </c>
      <c r="F4" s="33"/>
      <c r="G4" s="34" t="s">
        <v>155</v>
      </c>
      <c r="H4" s="33"/>
      <c r="I4" s="34" t="s">
        <v>156</v>
      </c>
      <c r="J4" s="33"/>
      <c r="K4" s="34" t="s">
        <v>157</v>
      </c>
      <c r="L4" s="33"/>
      <c r="M4" s="99"/>
      <c r="N4" s="92"/>
      <c r="O4" s="92"/>
      <c r="P4" s="92"/>
      <c r="Q4" s="93"/>
      <c r="R4" s="93"/>
      <c r="S4" s="93"/>
      <c r="T4" s="93"/>
    </row>
    <row r="5" ht="21.75" customHeight="1">
      <c r="A5" s="62"/>
      <c r="B5" s="62"/>
      <c r="C5" s="100" t="s">
        <v>158</v>
      </c>
      <c r="D5" s="100" t="s">
        <v>159</v>
      </c>
      <c r="E5" s="100" t="s">
        <v>158</v>
      </c>
      <c r="F5" s="100" t="s">
        <v>159</v>
      </c>
      <c r="G5" s="100" t="s">
        <v>158</v>
      </c>
      <c r="H5" s="100" t="s">
        <v>159</v>
      </c>
      <c r="I5" s="100" t="s">
        <v>158</v>
      </c>
      <c r="J5" s="100" t="s">
        <v>159</v>
      </c>
      <c r="K5" s="100" t="s">
        <v>158</v>
      </c>
      <c r="L5" s="100" t="s">
        <v>159</v>
      </c>
      <c r="M5" s="62"/>
      <c r="N5" s="92"/>
      <c r="O5" s="92"/>
      <c r="P5" s="92"/>
      <c r="Q5" s="93"/>
      <c r="R5" s="93"/>
      <c r="S5" s="93"/>
      <c r="T5" s="93"/>
    </row>
    <row r="6" ht="13.5" customHeight="1">
      <c r="A6" s="67">
        <v>1.0</v>
      </c>
      <c r="B6" s="47" t="s">
        <v>10</v>
      </c>
      <c r="C6" s="65">
        <v>112235.0</v>
      </c>
      <c r="D6" s="65">
        <v>225831.32000000004</v>
      </c>
      <c r="E6" s="65">
        <v>92692.0</v>
      </c>
      <c r="F6" s="65">
        <v>183797.7699999999</v>
      </c>
      <c r="G6" s="65">
        <v>960.0</v>
      </c>
      <c r="H6" s="65">
        <v>37381.72</v>
      </c>
      <c r="I6" s="65">
        <v>2780.0</v>
      </c>
      <c r="J6" s="65">
        <v>115345.80999999998</v>
      </c>
      <c r="K6" s="65" t="str">
        <f t="shared" ref="K6:L6" si="1">C6+G6+I6</f>
        <v>115975</v>
      </c>
      <c r="L6" s="65" t="str">
        <f t="shared" si="1"/>
        <v>378559</v>
      </c>
      <c r="M6" s="101" t="str">
        <f>L6*100/'CD Ratio_3(i)'!F6</f>
        <v>21.65</v>
      </c>
      <c r="N6" s="92" t="str">
        <f t="shared" ref="N6:O6" si="2">E6*100/C6</f>
        <v>82.59</v>
      </c>
      <c r="O6" s="92" t="str">
        <f t="shared" si="2"/>
        <v>81.39</v>
      </c>
      <c r="P6" s="92" t="str">
        <f t="shared" ref="P6:P57" si="5">L6/K6</f>
        <v>3.26</v>
      </c>
      <c r="Q6" s="93"/>
      <c r="R6" s="93"/>
      <c r="S6" s="93"/>
      <c r="T6" s="93"/>
    </row>
    <row r="7" ht="13.5" customHeight="1">
      <c r="A7" s="67">
        <v>2.0</v>
      </c>
      <c r="B7" s="47" t="s">
        <v>11</v>
      </c>
      <c r="C7" s="65">
        <v>544722.0</v>
      </c>
      <c r="D7" s="65">
        <v>1113076.21</v>
      </c>
      <c r="E7" s="65">
        <v>389305.0</v>
      </c>
      <c r="F7" s="65">
        <v>898297.3900000001</v>
      </c>
      <c r="G7" s="65">
        <v>797.0</v>
      </c>
      <c r="H7" s="65">
        <v>45534.93</v>
      </c>
      <c r="I7" s="65">
        <v>13436.0</v>
      </c>
      <c r="J7" s="65">
        <v>64191.659999999996</v>
      </c>
      <c r="K7" s="65" t="str">
        <f t="shared" ref="K7:L7" si="3">C7+G7+I7</f>
        <v>558955</v>
      </c>
      <c r="L7" s="65" t="str">
        <f t="shared" si="3"/>
        <v>1222803</v>
      </c>
      <c r="M7" s="101" t="str">
        <f>L7*100/'CD Ratio_3(i)'!F7</f>
        <v>41.73</v>
      </c>
      <c r="N7" s="92" t="str">
        <f t="shared" ref="N7:O7" si="4">E7*100/C7</f>
        <v>71.47</v>
      </c>
      <c r="O7" s="92" t="str">
        <f t="shared" si="4"/>
        <v>80.70</v>
      </c>
      <c r="P7" s="92" t="str">
        <f t="shared" si="5"/>
        <v>2.19</v>
      </c>
      <c r="Q7" s="93"/>
      <c r="R7" s="93"/>
      <c r="S7" s="93"/>
      <c r="T7" s="93"/>
    </row>
    <row r="8" ht="13.5" customHeight="1">
      <c r="A8" s="67">
        <v>3.0</v>
      </c>
      <c r="B8" s="47" t="s">
        <v>12</v>
      </c>
      <c r="C8" s="65">
        <v>46132.0</v>
      </c>
      <c r="D8" s="65">
        <v>80520.42</v>
      </c>
      <c r="E8" s="65">
        <v>37942.0</v>
      </c>
      <c r="F8" s="65">
        <v>66923.37999999999</v>
      </c>
      <c r="G8" s="65">
        <v>257.0</v>
      </c>
      <c r="H8" s="65">
        <v>12050.819999999998</v>
      </c>
      <c r="I8" s="65">
        <v>9623.0</v>
      </c>
      <c r="J8" s="65">
        <v>28147.59999999999</v>
      </c>
      <c r="K8" s="65" t="str">
        <f t="shared" ref="K8:L8" si="6">C8+G8+I8</f>
        <v>56012</v>
      </c>
      <c r="L8" s="65" t="str">
        <f t="shared" si="6"/>
        <v>120719</v>
      </c>
      <c r="M8" s="101" t="str">
        <f>L8*100/'CD Ratio_3(i)'!F8</f>
        <v>16.78</v>
      </c>
      <c r="N8" s="92" t="str">
        <f t="shared" ref="N8:O8" si="7">E8*100/C8</f>
        <v>82.25</v>
      </c>
      <c r="O8" s="92" t="str">
        <f t="shared" si="7"/>
        <v>83.11</v>
      </c>
      <c r="P8" s="92" t="str">
        <f t="shared" si="5"/>
        <v>2.16</v>
      </c>
      <c r="Q8" s="93"/>
      <c r="R8" s="93"/>
      <c r="S8" s="93"/>
      <c r="T8" s="93"/>
    </row>
    <row r="9" ht="13.5" customHeight="1">
      <c r="A9" s="67">
        <v>4.0</v>
      </c>
      <c r="B9" s="47" t="s">
        <v>13</v>
      </c>
      <c r="C9" s="65">
        <v>137116.0</v>
      </c>
      <c r="D9" s="65">
        <v>332940.37</v>
      </c>
      <c r="E9" s="65">
        <v>129578.0</v>
      </c>
      <c r="F9" s="65">
        <v>274611.0200000001</v>
      </c>
      <c r="G9" s="65">
        <v>303.0</v>
      </c>
      <c r="H9" s="65">
        <v>2726.73</v>
      </c>
      <c r="I9" s="65">
        <v>1572.0</v>
      </c>
      <c r="J9" s="65">
        <v>15058.539999999999</v>
      </c>
      <c r="K9" s="65" t="str">
        <f t="shared" ref="K9:L9" si="8">C9+G9+I9</f>
        <v>138991</v>
      </c>
      <c r="L9" s="65" t="str">
        <f t="shared" si="8"/>
        <v>350726</v>
      </c>
      <c r="M9" s="101" t="str">
        <f>L9*100/'CD Ratio_3(i)'!F9</f>
        <v>19.71</v>
      </c>
      <c r="N9" s="102" t="str">
        <f t="shared" ref="N9:O9" si="9">E9*100/C9</f>
        <v>94.50</v>
      </c>
      <c r="O9" s="102" t="str">
        <f t="shared" si="9"/>
        <v>82.48</v>
      </c>
      <c r="P9" s="92" t="str">
        <f t="shared" si="5"/>
        <v>2.52</v>
      </c>
      <c r="Q9" s="93"/>
      <c r="R9" s="93"/>
      <c r="S9" s="93"/>
      <c r="T9" s="93"/>
    </row>
    <row r="10" ht="13.5" customHeight="1">
      <c r="A10" s="67">
        <v>5.0</v>
      </c>
      <c r="B10" s="47" t="s">
        <v>14</v>
      </c>
      <c r="C10" s="65">
        <v>316855.0</v>
      </c>
      <c r="D10" s="65">
        <v>593408.0300000003</v>
      </c>
      <c r="E10" s="65">
        <v>270137.0</v>
      </c>
      <c r="F10" s="65">
        <v>515547.6</v>
      </c>
      <c r="G10" s="65">
        <v>732.0</v>
      </c>
      <c r="H10" s="65">
        <v>48135.299999999996</v>
      </c>
      <c r="I10" s="65">
        <v>760.0</v>
      </c>
      <c r="J10" s="65">
        <v>37538.37000000001</v>
      </c>
      <c r="K10" s="65" t="str">
        <f t="shared" ref="K10:L10" si="10">C10+G10+I10</f>
        <v>318347</v>
      </c>
      <c r="L10" s="65" t="str">
        <f t="shared" si="10"/>
        <v>679082</v>
      </c>
      <c r="M10" s="101" t="str">
        <f>L10*100/'CD Ratio_3(i)'!F10</f>
        <v>34.80</v>
      </c>
      <c r="N10" s="92" t="str">
        <f t="shared" ref="N10:O10" si="11">E10*100/C10</f>
        <v>85.26</v>
      </c>
      <c r="O10" s="92" t="str">
        <f t="shared" si="11"/>
        <v>86.88</v>
      </c>
      <c r="P10" s="92" t="str">
        <f t="shared" si="5"/>
        <v>2.13</v>
      </c>
      <c r="Q10" s="93"/>
      <c r="R10" s="93"/>
      <c r="S10" s="93"/>
      <c r="T10" s="93"/>
    </row>
    <row r="11" ht="13.5" customHeight="1">
      <c r="A11" s="67">
        <v>6.0</v>
      </c>
      <c r="B11" s="47" t="s">
        <v>15</v>
      </c>
      <c r="C11" s="65">
        <v>95446.0</v>
      </c>
      <c r="D11" s="65">
        <v>194799.73000000004</v>
      </c>
      <c r="E11" s="65">
        <v>83384.0</v>
      </c>
      <c r="F11" s="65">
        <v>171000.46</v>
      </c>
      <c r="G11" s="65">
        <v>133.0</v>
      </c>
      <c r="H11" s="65">
        <v>7023.800000000001</v>
      </c>
      <c r="I11" s="65">
        <v>181.0</v>
      </c>
      <c r="J11" s="65">
        <v>15495.839999999998</v>
      </c>
      <c r="K11" s="65" t="str">
        <f t="shared" ref="K11:L11" si="12">C11+G11+I11</f>
        <v>95760</v>
      </c>
      <c r="L11" s="65" t="str">
        <f t="shared" si="12"/>
        <v>217319</v>
      </c>
      <c r="M11" s="101" t="str">
        <f>L11*100/'CD Ratio_3(i)'!F11</f>
        <v>20.46</v>
      </c>
      <c r="N11" s="92" t="str">
        <f t="shared" ref="N11:O11" si="13">E11*100/C11</f>
        <v>87.36</v>
      </c>
      <c r="O11" s="92" t="str">
        <f t="shared" si="13"/>
        <v>87.78</v>
      </c>
      <c r="P11" s="92" t="str">
        <f t="shared" si="5"/>
        <v>2.27</v>
      </c>
      <c r="Q11" s="93"/>
      <c r="R11" s="93"/>
      <c r="S11" s="93"/>
      <c r="T11" s="93"/>
    </row>
    <row r="12" ht="13.5" customHeight="1">
      <c r="A12" s="67">
        <v>7.0</v>
      </c>
      <c r="B12" s="47" t="s">
        <v>16</v>
      </c>
      <c r="C12" s="65">
        <v>3773.0</v>
      </c>
      <c r="D12" s="65">
        <v>9496.739999999998</v>
      </c>
      <c r="E12" s="65">
        <v>2910.0</v>
      </c>
      <c r="F12" s="65">
        <v>5842.320000000001</v>
      </c>
      <c r="G12" s="65">
        <v>343.0</v>
      </c>
      <c r="H12" s="65">
        <v>982.2600000000002</v>
      </c>
      <c r="I12" s="65">
        <v>9755.0</v>
      </c>
      <c r="J12" s="65">
        <v>27926.97</v>
      </c>
      <c r="K12" s="65" t="str">
        <f t="shared" ref="K12:L12" si="14">C12+G12+I12</f>
        <v>13871</v>
      </c>
      <c r="L12" s="65" t="str">
        <f t="shared" si="14"/>
        <v>38406</v>
      </c>
      <c r="M12" s="101" t="str">
        <f>L12*100/'CD Ratio_3(i)'!F12</f>
        <v>25.95</v>
      </c>
      <c r="N12" s="92" t="str">
        <f t="shared" ref="N12:O12" si="15">E12*100/C12</f>
        <v>77.13</v>
      </c>
      <c r="O12" s="92" t="str">
        <f t="shared" si="15"/>
        <v>61.52</v>
      </c>
      <c r="P12" s="92" t="str">
        <f t="shared" si="5"/>
        <v>2.77</v>
      </c>
      <c r="Q12" s="93"/>
      <c r="R12" s="93"/>
      <c r="S12" s="93"/>
      <c r="T12" s="93"/>
    </row>
    <row r="13" ht="13.5" customHeight="1">
      <c r="A13" s="67">
        <v>8.0</v>
      </c>
      <c r="B13" s="47" t="s">
        <v>17</v>
      </c>
      <c r="C13" s="65">
        <v>5241.0</v>
      </c>
      <c r="D13" s="65">
        <v>9883.070000000002</v>
      </c>
      <c r="E13" s="65">
        <v>4895.0</v>
      </c>
      <c r="F13" s="65">
        <v>9524.52</v>
      </c>
      <c r="G13" s="65">
        <v>9.0</v>
      </c>
      <c r="H13" s="65">
        <v>489.55000000000007</v>
      </c>
      <c r="I13" s="65">
        <v>250.0</v>
      </c>
      <c r="J13" s="65">
        <v>4997.150000000001</v>
      </c>
      <c r="K13" s="65" t="str">
        <f t="shared" ref="K13:L13" si="16">C13+G13+I13</f>
        <v>5500</v>
      </c>
      <c r="L13" s="65" t="str">
        <f t="shared" si="16"/>
        <v>15370</v>
      </c>
      <c r="M13" s="101" t="str">
        <f>L13*100/'CD Ratio_3(i)'!F13</f>
        <v>14.37</v>
      </c>
      <c r="N13" s="92" t="str">
        <f t="shared" ref="N13:O13" si="17">E13*100/C13</f>
        <v>93.40</v>
      </c>
      <c r="O13" s="92" t="str">
        <f t="shared" si="17"/>
        <v>96.37</v>
      </c>
      <c r="P13" s="92" t="str">
        <f t="shared" si="5"/>
        <v>2.79</v>
      </c>
      <c r="Q13" s="93"/>
      <c r="R13" s="93"/>
      <c r="S13" s="93"/>
      <c r="T13" s="93"/>
    </row>
    <row r="14" ht="13.5" customHeight="1">
      <c r="A14" s="67">
        <v>9.0</v>
      </c>
      <c r="B14" s="47" t="s">
        <v>18</v>
      </c>
      <c r="C14" s="65">
        <v>202360.0</v>
      </c>
      <c r="D14" s="65">
        <v>359243.7</v>
      </c>
      <c r="E14" s="65">
        <v>175594.0</v>
      </c>
      <c r="F14" s="65">
        <v>320723.6999999999</v>
      </c>
      <c r="G14" s="65">
        <v>680.0</v>
      </c>
      <c r="H14" s="65">
        <v>35029.409999999996</v>
      </c>
      <c r="I14" s="65">
        <v>2320.0</v>
      </c>
      <c r="J14" s="65">
        <v>64238.35999999997</v>
      </c>
      <c r="K14" s="65" t="str">
        <f t="shared" ref="K14:L14" si="18">C14+G14+I14</f>
        <v>205360</v>
      </c>
      <c r="L14" s="65" t="str">
        <f t="shared" si="18"/>
        <v>458511</v>
      </c>
      <c r="M14" s="101" t="str">
        <f>L14*100/'CD Ratio_3(i)'!F14</f>
        <v>16.96</v>
      </c>
      <c r="N14" s="92" t="str">
        <f t="shared" ref="N14:O14" si="19">E14*100/C14</f>
        <v>86.77</v>
      </c>
      <c r="O14" s="92" t="str">
        <f t="shared" si="19"/>
        <v>89.28</v>
      </c>
      <c r="P14" s="92" t="str">
        <f t="shared" si="5"/>
        <v>2.23</v>
      </c>
      <c r="Q14" s="93"/>
      <c r="R14" s="93"/>
      <c r="S14" s="93"/>
      <c r="T14" s="93"/>
    </row>
    <row r="15" ht="13.5" customHeight="1">
      <c r="A15" s="67">
        <v>10.0</v>
      </c>
      <c r="B15" s="47" t="s">
        <v>19</v>
      </c>
      <c r="C15" s="65">
        <v>611344.0</v>
      </c>
      <c r="D15" s="65">
        <v>1430471.1500000004</v>
      </c>
      <c r="E15" s="65">
        <v>589541.0</v>
      </c>
      <c r="F15" s="65">
        <v>1331371.750000001</v>
      </c>
      <c r="G15" s="65">
        <v>34.0</v>
      </c>
      <c r="H15" s="65">
        <v>5631.3600000000015</v>
      </c>
      <c r="I15" s="65">
        <v>3398.0</v>
      </c>
      <c r="J15" s="65">
        <v>42621.83000000001</v>
      </c>
      <c r="K15" s="65" t="str">
        <f t="shared" ref="K15:L15" si="20">C15+G15+I15</f>
        <v>614776</v>
      </c>
      <c r="L15" s="65" t="str">
        <f t="shared" si="20"/>
        <v>1478724</v>
      </c>
      <c r="M15" s="101" t="str">
        <f>L15*100/'CD Ratio_3(i)'!F15</f>
        <v>17.43</v>
      </c>
      <c r="N15" s="92" t="str">
        <f t="shared" ref="N15:O15" si="21">E15*100/C15</f>
        <v>96.43</v>
      </c>
      <c r="O15" s="92" t="str">
        <f t="shared" si="21"/>
        <v>93.07</v>
      </c>
      <c r="P15" s="92" t="str">
        <f t="shared" si="5"/>
        <v>2.41</v>
      </c>
      <c r="Q15" s="93"/>
      <c r="R15" s="93"/>
      <c r="S15" s="93"/>
      <c r="T15" s="93"/>
    </row>
    <row r="16" ht="13.5" customHeight="1">
      <c r="A16" s="67">
        <v>11.0</v>
      </c>
      <c r="B16" s="47" t="s">
        <v>20</v>
      </c>
      <c r="C16" s="65">
        <v>54472.0</v>
      </c>
      <c r="D16" s="65">
        <v>97742.27</v>
      </c>
      <c r="E16" s="65">
        <v>8463.0</v>
      </c>
      <c r="F16" s="65">
        <v>32724.33</v>
      </c>
      <c r="G16" s="65">
        <v>142.0</v>
      </c>
      <c r="H16" s="65">
        <v>2423.03</v>
      </c>
      <c r="I16" s="65">
        <v>28784.0</v>
      </c>
      <c r="J16" s="65">
        <v>28895.41000000001</v>
      </c>
      <c r="K16" s="65" t="str">
        <f t="shared" ref="K16:L16" si="22">C16+G16+I16</f>
        <v>83398</v>
      </c>
      <c r="L16" s="65" t="str">
        <f t="shared" si="22"/>
        <v>129061</v>
      </c>
      <c r="M16" s="101" t="str">
        <f>L16*100/'CD Ratio_3(i)'!F16</f>
        <v>18.00</v>
      </c>
      <c r="N16" s="92" t="str">
        <f t="shared" ref="N16:O16" si="23">E16*100/C16</f>
        <v>15.54</v>
      </c>
      <c r="O16" s="92" t="str">
        <f t="shared" si="23"/>
        <v>33.48</v>
      </c>
      <c r="P16" s="92" t="str">
        <f t="shared" si="5"/>
        <v>1.55</v>
      </c>
      <c r="Q16" s="93"/>
      <c r="R16" s="93"/>
      <c r="S16" s="93"/>
      <c r="T16" s="93"/>
    </row>
    <row r="17" ht="13.5" customHeight="1">
      <c r="A17" s="67">
        <v>12.0</v>
      </c>
      <c r="B17" s="47" t="s">
        <v>21</v>
      </c>
      <c r="C17" s="65">
        <v>196283.0</v>
      </c>
      <c r="D17" s="65">
        <v>497148.7099999999</v>
      </c>
      <c r="E17" s="65">
        <v>176187.0</v>
      </c>
      <c r="F17" s="65">
        <v>435364.86</v>
      </c>
      <c r="G17" s="65">
        <v>983.0</v>
      </c>
      <c r="H17" s="65">
        <v>16720.7</v>
      </c>
      <c r="I17" s="65">
        <v>5457.0</v>
      </c>
      <c r="J17" s="65">
        <v>85866.2</v>
      </c>
      <c r="K17" s="65" t="str">
        <f t="shared" ref="K17:L17" si="24">C17+G17+I17</f>
        <v>202723</v>
      </c>
      <c r="L17" s="65" t="str">
        <f t="shared" si="24"/>
        <v>599736</v>
      </c>
      <c r="M17" s="101" t="str">
        <f>L17*100/'CD Ratio_3(i)'!F17</f>
        <v>33.81</v>
      </c>
      <c r="N17" s="92" t="str">
        <f t="shared" ref="N17:O17" si="25">E17*100/C17</f>
        <v>89.76</v>
      </c>
      <c r="O17" s="92" t="str">
        <f t="shared" si="25"/>
        <v>87.57</v>
      </c>
      <c r="P17" s="92" t="str">
        <f t="shared" si="5"/>
        <v>2.96</v>
      </c>
      <c r="Q17" s="93"/>
      <c r="R17" s="93"/>
      <c r="S17" s="93"/>
      <c r="T17" s="93"/>
    </row>
    <row r="18" ht="13.5" customHeight="1">
      <c r="A18" s="72"/>
      <c r="B18" s="48" t="s">
        <v>22</v>
      </c>
      <c r="C18" s="103" t="str">
        <f t="shared" ref="C18:L18" si="26">SUM(C6:C17)</f>
        <v>2325979</v>
      </c>
      <c r="D18" s="103" t="str">
        <f t="shared" si="26"/>
        <v>4944562</v>
      </c>
      <c r="E18" s="103" t="str">
        <f t="shared" si="26"/>
        <v>1960628</v>
      </c>
      <c r="F18" s="103" t="str">
        <f t="shared" si="26"/>
        <v>4245729</v>
      </c>
      <c r="G18" s="103" t="str">
        <f t="shared" si="26"/>
        <v>5373</v>
      </c>
      <c r="H18" s="103" t="str">
        <f t="shared" si="26"/>
        <v>214130</v>
      </c>
      <c r="I18" s="103" t="str">
        <f t="shared" si="26"/>
        <v>78316</v>
      </c>
      <c r="J18" s="103" t="str">
        <f t="shared" si="26"/>
        <v>530324</v>
      </c>
      <c r="K18" s="103" t="str">
        <f t="shared" si="26"/>
        <v>2409668</v>
      </c>
      <c r="L18" s="103" t="str">
        <f t="shared" si="26"/>
        <v>5689015</v>
      </c>
      <c r="M18" s="104" t="str">
        <f>L18*100/'CD Ratio_3(i)'!F18</f>
        <v>23.58</v>
      </c>
      <c r="N18" s="92" t="str">
        <f t="shared" ref="N18:O18" si="27">E18*100/C18</f>
        <v>84.29</v>
      </c>
      <c r="O18" s="92" t="str">
        <f t="shared" si="27"/>
        <v>85.87</v>
      </c>
      <c r="P18" s="92" t="str">
        <f t="shared" si="5"/>
        <v>2.36</v>
      </c>
      <c r="Q18" s="96"/>
      <c r="R18" s="96"/>
      <c r="S18" s="96"/>
      <c r="T18" s="96"/>
    </row>
    <row r="19" ht="13.5" customHeight="1">
      <c r="A19" s="67">
        <v>13.0</v>
      </c>
      <c r="B19" s="47" t="s">
        <v>23</v>
      </c>
      <c r="C19" s="65">
        <v>95145.0</v>
      </c>
      <c r="D19" s="65">
        <v>355822.61999999994</v>
      </c>
      <c r="E19" s="65">
        <v>48033.0</v>
      </c>
      <c r="F19" s="65">
        <v>219131.04999999996</v>
      </c>
      <c r="G19" s="65">
        <v>79.0</v>
      </c>
      <c r="H19" s="65">
        <v>8683.820000000002</v>
      </c>
      <c r="I19" s="65">
        <v>990.0</v>
      </c>
      <c r="J19" s="65">
        <v>138978.93999999997</v>
      </c>
      <c r="K19" s="65" t="str">
        <f t="shared" ref="K19:L19" si="28">C19+G19+I19</f>
        <v>96214</v>
      </c>
      <c r="L19" s="65" t="str">
        <f t="shared" si="28"/>
        <v>503485</v>
      </c>
      <c r="M19" s="101" t="str">
        <f>L19*100/'CD Ratio_3(i)'!F19</f>
        <v>29.73</v>
      </c>
      <c r="N19" s="92" t="str">
        <f t="shared" ref="N19:O19" si="29">E19*100/C19</f>
        <v>50.48</v>
      </c>
      <c r="O19" s="92" t="str">
        <f t="shared" si="29"/>
        <v>61.58</v>
      </c>
      <c r="P19" s="92" t="str">
        <f t="shared" si="5"/>
        <v>5.23</v>
      </c>
      <c r="Q19" s="93"/>
      <c r="R19" s="93"/>
      <c r="S19" s="93"/>
      <c r="T19" s="93"/>
    </row>
    <row r="20" ht="13.5" customHeight="1">
      <c r="A20" s="67">
        <v>14.0</v>
      </c>
      <c r="B20" s="47" t="s">
        <v>24</v>
      </c>
      <c r="C20" s="65">
        <v>29346.0</v>
      </c>
      <c r="D20" s="65">
        <v>18096.96</v>
      </c>
      <c r="E20" s="65">
        <v>916.0</v>
      </c>
      <c r="F20" s="65">
        <v>9003.89</v>
      </c>
      <c r="G20" s="65">
        <v>480.0</v>
      </c>
      <c r="H20" s="65">
        <v>417.9499999999999</v>
      </c>
      <c r="I20" s="65">
        <v>37594.0</v>
      </c>
      <c r="J20" s="65">
        <v>15603.650000000001</v>
      </c>
      <c r="K20" s="65" t="str">
        <f t="shared" ref="K20:L20" si="30">C20+G20+I20</f>
        <v>67420</v>
      </c>
      <c r="L20" s="65" t="str">
        <f t="shared" si="30"/>
        <v>34119</v>
      </c>
      <c r="M20" s="101" t="str">
        <f>L20*100/'CD Ratio_3(i)'!F20</f>
        <v>4.24</v>
      </c>
      <c r="N20" s="92" t="str">
        <f t="shared" ref="N20:O20" si="31">E20*100/C20</f>
        <v>3.12</v>
      </c>
      <c r="O20" s="92" t="str">
        <f t="shared" si="31"/>
        <v>49.75</v>
      </c>
      <c r="P20" s="92" t="str">
        <f t="shared" si="5"/>
        <v>0.51</v>
      </c>
      <c r="Q20" s="93"/>
      <c r="R20" s="93"/>
      <c r="S20" s="93"/>
      <c r="T20" s="93"/>
    </row>
    <row r="21" ht="13.5" customHeight="1">
      <c r="A21" s="67">
        <v>15.0</v>
      </c>
      <c r="B21" s="47" t="s">
        <v>25</v>
      </c>
      <c r="C21" s="65">
        <v>53.0</v>
      </c>
      <c r="D21" s="65">
        <v>54.910000000000004</v>
      </c>
      <c r="E21" s="65">
        <v>275.0</v>
      </c>
      <c r="F21" s="65">
        <v>343.52</v>
      </c>
      <c r="G21" s="65">
        <v>44.0</v>
      </c>
      <c r="H21" s="65">
        <v>65.2</v>
      </c>
      <c r="I21" s="65">
        <v>1.0</v>
      </c>
      <c r="J21" s="65">
        <v>2.77</v>
      </c>
      <c r="K21" s="65" t="str">
        <f t="shared" ref="K21:L21" si="32">C21+G21+I21</f>
        <v>98</v>
      </c>
      <c r="L21" s="65" t="str">
        <f t="shared" si="32"/>
        <v>123</v>
      </c>
      <c r="M21" s="101" t="str">
        <f>L21*100/'CD Ratio_3(i)'!F21</f>
        <v>8.66</v>
      </c>
      <c r="N21" s="92" t="str">
        <f t="shared" ref="N21:O21" si="33">E21*100/C21</f>
        <v>518.87</v>
      </c>
      <c r="O21" s="92" t="str">
        <f t="shared" si="33"/>
        <v>625.61</v>
      </c>
      <c r="P21" s="92" t="str">
        <f t="shared" si="5"/>
        <v>1.25</v>
      </c>
      <c r="Q21" s="93"/>
      <c r="R21" s="93"/>
      <c r="S21" s="93"/>
      <c r="T21" s="93"/>
    </row>
    <row r="22" ht="13.5" customHeight="1">
      <c r="A22" s="67">
        <v>16.0</v>
      </c>
      <c r="B22" s="47" t="s">
        <v>26</v>
      </c>
      <c r="C22" s="65">
        <v>15.0</v>
      </c>
      <c r="D22" s="65">
        <v>8.75</v>
      </c>
      <c r="E22" s="65">
        <v>0.0</v>
      </c>
      <c r="F22" s="65">
        <v>0.0</v>
      </c>
      <c r="G22" s="65">
        <v>15.0</v>
      </c>
      <c r="H22" s="65">
        <v>581.54</v>
      </c>
      <c r="I22" s="65">
        <v>90.0</v>
      </c>
      <c r="J22" s="65">
        <v>2012.1999999999998</v>
      </c>
      <c r="K22" s="65" t="str">
        <f t="shared" ref="K22:L22" si="34">C22+G22+I22</f>
        <v>120</v>
      </c>
      <c r="L22" s="65" t="str">
        <f t="shared" si="34"/>
        <v>2602</v>
      </c>
      <c r="M22" s="101" t="str">
        <f>L22*100/'CD Ratio_3(i)'!F22</f>
        <v>18.00</v>
      </c>
      <c r="N22" s="92" t="str">
        <f t="shared" ref="N22:O22" si="35">E22*100/C22</f>
        <v>0.00</v>
      </c>
      <c r="O22" s="92" t="str">
        <f t="shared" si="35"/>
        <v>0.00</v>
      </c>
      <c r="P22" s="92" t="str">
        <f t="shared" si="5"/>
        <v>21.69</v>
      </c>
      <c r="Q22" s="93"/>
      <c r="R22" s="93"/>
      <c r="S22" s="93"/>
      <c r="T22" s="93"/>
    </row>
    <row r="23" ht="12.75" customHeight="1">
      <c r="A23" s="67">
        <v>17.0</v>
      </c>
      <c r="B23" s="47" t="s">
        <v>27</v>
      </c>
      <c r="C23" s="65">
        <v>18954.0</v>
      </c>
      <c r="D23" s="65">
        <v>51448.02999999999</v>
      </c>
      <c r="E23" s="65">
        <v>50350.0</v>
      </c>
      <c r="F23" s="65">
        <v>22154.199999999997</v>
      </c>
      <c r="G23" s="65">
        <v>23.0</v>
      </c>
      <c r="H23" s="65">
        <v>512.56</v>
      </c>
      <c r="I23" s="65">
        <v>1797.0</v>
      </c>
      <c r="J23" s="65">
        <v>24240.260000000002</v>
      </c>
      <c r="K23" s="65" t="str">
        <f t="shared" ref="K23:L23" si="36">C23+G23+I23</f>
        <v>20774</v>
      </c>
      <c r="L23" s="65" t="str">
        <f t="shared" si="36"/>
        <v>76201</v>
      </c>
      <c r="M23" s="101" t="str">
        <f>L23*100/'CD Ratio_3(i)'!F23</f>
        <v>51.25</v>
      </c>
      <c r="N23" s="92" t="str">
        <f t="shared" ref="N23:O23" si="37">E23*100/C23</f>
        <v>265.64</v>
      </c>
      <c r="O23" s="92" t="str">
        <f t="shared" si="37"/>
        <v>43.06</v>
      </c>
      <c r="P23" s="92" t="str">
        <f t="shared" si="5"/>
        <v>3.67</v>
      </c>
      <c r="Q23" s="93"/>
      <c r="R23" s="93"/>
      <c r="S23" s="93"/>
      <c r="T23" s="93"/>
    </row>
    <row r="24" ht="13.5" customHeight="1">
      <c r="A24" s="67">
        <v>18.0</v>
      </c>
      <c r="B24" s="47" t="s">
        <v>28</v>
      </c>
      <c r="C24" s="65">
        <v>9.0</v>
      </c>
      <c r="D24" s="65">
        <v>50.94</v>
      </c>
      <c r="E24" s="65">
        <v>0.0</v>
      </c>
      <c r="F24" s="65">
        <v>0.0</v>
      </c>
      <c r="G24" s="65">
        <v>0.0</v>
      </c>
      <c r="H24" s="65">
        <v>0.0</v>
      </c>
      <c r="I24" s="65">
        <v>5.0</v>
      </c>
      <c r="J24" s="65">
        <v>41.35</v>
      </c>
      <c r="K24" s="65" t="str">
        <f t="shared" ref="K24:L24" si="38">C24+G24+I24</f>
        <v>14</v>
      </c>
      <c r="L24" s="65" t="str">
        <f t="shared" si="38"/>
        <v>92</v>
      </c>
      <c r="M24" s="101" t="str">
        <f>L24*100/'CD Ratio_3(i)'!F24</f>
        <v>14.63</v>
      </c>
      <c r="N24" s="92" t="str">
        <f t="shared" ref="N24:O24" si="39">E24*100/C24</f>
        <v>0.00</v>
      </c>
      <c r="O24" s="92" t="str">
        <f t="shared" si="39"/>
        <v>0.00</v>
      </c>
      <c r="P24" s="92" t="str">
        <f t="shared" si="5"/>
        <v>6.59</v>
      </c>
      <c r="Q24" s="93"/>
      <c r="R24" s="93"/>
      <c r="S24" s="93"/>
      <c r="T24" s="93"/>
    </row>
    <row r="25" ht="13.5" customHeight="1">
      <c r="A25" s="67">
        <v>19.0</v>
      </c>
      <c r="B25" s="47" t="s">
        <v>29</v>
      </c>
      <c r="C25" s="65">
        <v>8659.0</v>
      </c>
      <c r="D25" s="65">
        <v>16647.559999999998</v>
      </c>
      <c r="E25" s="65">
        <v>8429.0</v>
      </c>
      <c r="F25" s="65">
        <v>15439.269999999999</v>
      </c>
      <c r="G25" s="65">
        <v>6.0</v>
      </c>
      <c r="H25" s="65">
        <v>2008.8899999999999</v>
      </c>
      <c r="I25" s="65">
        <v>13.0</v>
      </c>
      <c r="J25" s="65">
        <v>948.4499999999999</v>
      </c>
      <c r="K25" s="65" t="str">
        <f t="shared" ref="K25:L25" si="40">C25+G25+I25</f>
        <v>8678</v>
      </c>
      <c r="L25" s="65" t="str">
        <f t="shared" si="40"/>
        <v>19605</v>
      </c>
      <c r="M25" s="101" t="str">
        <f>L25*100/'CD Ratio_3(i)'!F25</f>
        <v>41.98</v>
      </c>
      <c r="N25" s="92" t="str">
        <f t="shared" ref="N25:O25" si="41">E25*100/C25</f>
        <v>97.34</v>
      </c>
      <c r="O25" s="92" t="str">
        <f t="shared" si="41"/>
        <v>92.74</v>
      </c>
      <c r="P25" s="92" t="str">
        <f t="shared" si="5"/>
        <v>2.26</v>
      </c>
      <c r="Q25" s="93"/>
      <c r="R25" s="93"/>
      <c r="S25" s="93"/>
      <c r="T25" s="93"/>
    </row>
    <row r="26" ht="13.5" customHeight="1">
      <c r="A26" s="67">
        <v>20.0</v>
      </c>
      <c r="B26" s="47" t="s">
        <v>30</v>
      </c>
      <c r="C26" s="65">
        <v>369716.0</v>
      </c>
      <c r="D26" s="65">
        <v>647662.6400000002</v>
      </c>
      <c r="E26" s="65">
        <v>60167.0</v>
      </c>
      <c r="F26" s="65">
        <v>353738.64999999997</v>
      </c>
      <c r="G26" s="65">
        <v>224.0</v>
      </c>
      <c r="H26" s="65">
        <v>11746.85</v>
      </c>
      <c r="I26" s="65">
        <v>1693.0</v>
      </c>
      <c r="J26" s="65">
        <v>149731.86000000002</v>
      </c>
      <c r="K26" s="65" t="str">
        <f t="shared" ref="K26:L26" si="42">C26+G26+I26</f>
        <v>371633</v>
      </c>
      <c r="L26" s="65" t="str">
        <f t="shared" si="42"/>
        <v>809141</v>
      </c>
      <c r="M26" s="101" t="str">
        <f>L26*100/'CD Ratio_3(i)'!F26</f>
        <v>22.94</v>
      </c>
      <c r="N26" s="92" t="str">
        <f t="shared" ref="N26:O26" si="43">E26*100/C26</f>
        <v>16.27</v>
      </c>
      <c r="O26" s="92" t="str">
        <f t="shared" si="43"/>
        <v>54.62</v>
      </c>
      <c r="P26" s="92" t="str">
        <f t="shared" si="5"/>
        <v>2.18</v>
      </c>
      <c r="Q26" s="93"/>
      <c r="R26" s="93"/>
      <c r="S26" s="93"/>
      <c r="T26" s="93"/>
    </row>
    <row r="27" ht="13.5" customHeight="1">
      <c r="A27" s="67">
        <v>21.0</v>
      </c>
      <c r="B27" s="47" t="s">
        <v>31</v>
      </c>
      <c r="C27" s="65">
        <v>170618.0</v>
      </c>
      <c r="D27" s="65">
        <v>628183.25</v>
      </c>
      <c r="E27" s="65">
        <v>104454.0</v>
      </c>
      <c r="F27" s="65">
        <v>492648.37000000017</v>
      </c>
      <c r="G27" s="65">
        <v>22.0</v>
      </c>
      <c r="H27" s="65">
        <v>65.22</v>
      </c>
      <c r="I27" s="65">
        <v>258.0</v>
      </c>
      <c r="J27" s="65">
        <v>27906.940000000006</v>
      </c>
      <c r="K27" s="65" t="str">
        <f t="shared" ref="K27:L27" si="44">C27+G27+I27</f>
        <v>170898</v>
      </c>
      <c r="L27" s="65" t="str">
        <f t="shared" si="44"/>
        <v>656155</v>
      </c>
      <c r="M27" s="101" t="str">
        <f>L27*100/'CD Ratio_3(i)'!F27</f>
        <v>23.48</v>
      </c>
      <c r="N27" s="92" t="str">
        <f t="shared" ref="N27:O27" si="45">E27*100/C27</f>
        <v>61.22</v>
      </c>
      <c r="O27" s="92" t="str">
        <f t="shared" si="45"/>
        <v>78.42</v>
      </c>
      <c r="P27" s="92" t="str">
        <f t="shared" si="5"/>
        <v>3.84</v>
      </c>
      <c r="Q27" s="93"/>
      <c r="R27" s="93"/>
      <c r="S27" s="93"/>
      <c r="T27" s="93"/>
    </row>
    <row r="28" ht="13.5" customHeight="1">
      <c r="A28" s="67">
        <v>22.0</v>
      </c>
      <c r="B28" s="47" t="s">
        <v>32</v>
      </c>
      <c r="C28" s="65">
        <v>30267.0</v>
      </c>
      <c r="D28" s="65">
        <v>66466.01999999999</v>
      </c>
      <c r="E28" s="65">
        <v>26902.0</v>
      </c>
      <c r="F28" s="65">
        <v>61909.76000000001</v>
      </c>
      <c r="G28" s="65">
        <v>62.0</v>
      </c>
      <c r="H28" s="65">
        <v>3553.0999999999995</v>
      </c>
      <c r="I28" s="65">
        <v>647.0</v>
      </c>
      <c r="J28" s="65">
        <v>8085.210000000003</v>
      </c>
      <c r="K28" s="65" t="str">
        <f t="shared" ref="K28:L28" si="46">C28+G28+I28</f>
        <v>30976</v>
      </c>
      <c r="L28" s="65" t="str">
        <f t="shared" si="46"/>
        <v>78104</v>
      </c>
      <c r="M28" s="101" t="str">
        <f>L28*100/'CD Ratio_3(i)'!F28</f>
        <v>19.91</v>
      </c>
      <c r="N28" s="92" t="str">
        <f t="shared" ref="N28:O28" si="47">E28*100/C28</f>
        <v>88.88</v>
      </c>
      <c r="O28" s="92" t="str">
        <f t="shared" si="47"/>
        <v>93.14</v>
      </c>
      <c r="P28" s="92" t="str">
        <f t="shared" si="5"/>
        <v>2.52</v>
      </c>
      <c r="Q28" s="93"/>
      <c r="R28" s="93"/>
      <c r="S28" s="93"/>
      <c r="T28" s="93"/>
    </row>
    <row r="29" ht="13.5" customHeight="1">
      <c r="A29" s="67">
        <v>23.0</v>
      </c>
      <c r="B29" s="47" t="s">
        <v>33</v>
      </c>
      <c r="C29" s="65">
        <v>181404.0</v>
      </c>
      <c r="D29" s="65">
        <v>121810.72999999998</v>
      </c>
      <c r="E29" s="65">
        <v>4510.0</v>
      </c>
      <c r="F29" s="65">
        <v>43298.100000000006</v>
      </c>
      <c r="G29" s="65">
        <v>2.0</v>
      </c>
      <c r="H29" s="65">
        <v>86.8</v>
      </c>
      <c r="I29" s="65">
        <v>35.0</v>
      </c>
      <c r="J29" s="65">
        <v>1352.94</v>
      </c>
      <c r="K29" s="65" t="str">
        <f t="shared" ref="K29:L29" si="48">C29+G29+I29</f>
        <v>181441</v>
      </c>
      <c r="L29" s="65" t="str">
        <f t="shared" si="48"/>
        <v>123250</v>
      </c>
      <c r="M29" s="101" t="str">
        <f>L29*100/'CD Ratio_3(i)'!F29</f>
        <v>23.49</v>
      </c>
      <c r="N29" s="92" t="str">
        <f t="shared" ref="N29:O29" si="49">E29*100/C29</f>
        <v>2.49</v>
      </c>
      <c r="O29" s="92" t="str">
        <f t="shared" si="49"/>
        <v>35.55</v>
      </c>
      <c r="P29" s="92" t="str">
        <f t="shared" si="5"/>
        <v>0.68</v>
      </c>
      <c r="Q29" s="93"/>
      <c r="R29" s="93"/>
      <c r="S29" s="93"/>
      <c r="T29" s="93"/>
    </row>
    <row r="30" ht="13.5" customHeight="1">
      <c r="A30" s="67">
        <v>24.0</v>
      </c>
      <c r="B30" s="47" t="s">
        <v>34</v>
      </c>
      <c r="C30" s="65">
        <v>533991.0</v>
      </c>
      <c r="D30" s="65">
        <v>191082.69999999995</v>
      </c>
      <c r="E30" s="65">
        <v>10492.0</v>
      </c>
      <c r="F30" s="65">
        <v>87204.48</v>
      </c>
      <c r="G30" s="65">
        <v>4.0</v>
      </c>
      <c r="H30" s="65">
        <v>192.24</v>
      </c>
      <c r="I30" s="65">
        <v>1.0</v>
      </c>
      <c r="J30" s="65">
        <v>40.0</v>
      </c>
      <c r="K30" s="65" t="str">
        <f t="shared" ref="K30:L30" si="50">C30+G30+I30</f>
        <v>533996</v>
      </c>
      <c r="L30" s="65" t="str">
        <f t="shared" si="50"/>
        <v>191315</v>
      </c>
      <c r="M30" s="101" t="str">
        <f>L30*100/'CD Ratio_3(i)'!F30</f>
        <v>22.88</v>
      </c>
      <c r="N30" s="92" t="str">
        <f t="shared" ref="N30:O30" si="51">E30*100/C30</f>
        <v>1.96</v>
      </c>
      <c r="O30" s="92" t="str">
        <f t="shared" si="51"/>
        <v>45.64</v>
      </c>
      <c r="P30" s="92" t="str">
        <f t="shared" si="5"/>
        <v>0.36</v>
      </c>
      <c r="Q30" s="93"/>
      <c r="R30" s="93"/>
      <c r="S30" s="93"/>
      <c r="T30" s="93"/>
    </row>
    <row r="31" ht="13.5" customHeight="1">
      <c r="A31" s="67">
        <v>25.0</v>
      </c>
      <c r="B31" s="47" t="s">
        <v>35</v>
      </c>
      <c r="C31" s="65">
        <v>0.0</v>
      </c>
      <c r="D31" s="65">
        <v>0.0</v>
      </c>
      <c r="E31" s="65">
        <v>1.0</v>
      </c>
      <c r="F31" s="65">
        <v>60.85</v>
      </c>
      <c r="G31" s="65">
        <v>0.0</v>
      </c>
      <c r="H31" s="65">
        <v>0.0</v>
      </c>
      <c r="I31" s="65">
        <v>269.0</v>
      </c>
      <c r="J31" s="65">
        <v>868.1600000000001</v>
      </c>
      <c r="K31" s="65" t="str">
        <f t="shared" ref="K31:L31" si="52">C31+G31+I31</f>
        <v>269</v>
      </c>
      <c r="L31" s="65" t="str">
        <f t="shared" si="52"/>
        <v>868</v>
      </c>
      <c r="M31" s="101" t="str">
        <f>L31*100/'CD Ratio_3(i)'!F31</f>
        <v>20.84</v>
      </c>
      <c r="N31" s="92" t="str">
        <f t="shared" ref="N31:O31" si="53">E31*100/C31</f>
        <v>#DIV/0!</v>
      </c>
      <c r="O31" s="92" t="str">
        <f t="shared" si="53"/>
        <v>#DIV/0!</v>
      </c>
      <c r="P31" s="92" t="str">
        <f t="shared" si="5"/>
        <v>3.23</v>
      </c>
      <c r="Q31" s="93"/>
      <c r="R31" s="93"/>
      <c r="S31" s="93"/>
      <c r="T31" s="93"/>
    </row>
    <row r="32" ht="13.5" customHeight="1">
      <c r="A32" s="67">
        <v>26.0</v>
      </c>
      <c r="B32" s="47" t="s">
        <v>36</v>
      </c>
      <c r="C32" s="65">
        <v>535.0</v>
      </c>
      <c r="D32" s="65">
        <v>3141.04</v>
      </c>
      <c r="E32" s="65">
        <v>200.0</v>
      </c>
      <c r="F32" s="65">
        <v>437.59</v>
      </c>
      <c r="G32" s="65">
        <v>50.0</v>
      </c>
      <c r="H32" s="65">
        <v>5035.85</v>
      </c>
      <c r="I32" s="65">
        <v>310.0</v>
      </c>
      <c r="J32" s="65">
        <v>2847.1000000000004</v>
      </c>
      <c r="K32" s="65" t="str">
        <f t="shared" ref="K32:L32" si="54">C32+G32+I32</f>
        <v>895</v>
      </c>
      <c r="L32" s="65" t="str">
        <f t="shared" si="54"/>
        <v>11024</v>
      </c>
      <c r="M32" s="101" t="str">
        <f>L32*100/'CD Ratio_3(i)'!F32</f>
        <v>29.67</v>
      </c>
      <c r="N32" s="92" t="str">
        <f t="shared" ref="N32:O32" si="55">E32*100/C32</f>
        <v>37.38</v>
      </c>
      <c r="O32" s="92" t="str">
        <f t="shared" si="55"/>
        <v>13.93</v>
      </c>
      <c r="P32" s="92" t="str">
        <f t="shared" si="5"/>
        <v>12.32</v>
      </c>
      <c r="Q32" s="93"/>
      <c r="R32" s="93"/>
      <c r="S32" s="93"/>
      <c r="T32" s="93"/>
    </row>
    <row r="33" ht="13.5" customHeight="1">
      <c r="A33" s="67">
        <v>27.0</v>
      </c>
      <c r="B33" s="47" t="s">
        <v>37</v>
      </c>
      <c r="C33" s="65">
        <v>3.0</v>
      </c>
      <c r="D33" s="65">
        <v>60.49</v>
      </c>
      <c r="E33" s="65">
        <v>2.0</v>
      </c>
      <c r="F33" s="65">
        <v>140.98</v>
      </c>
      <c r="G33" s="65">
        <v>0.0</v>
      </c>
      <c r="H33" s="65">
        <v>0.0</v>
      </c>
      <c r="I33" s="65">
        <v>48.0</v>
      </c>
      <c r="J33" s="65">
        <v>1292.46</v>
      </c>
      <c r="K33" s="65" t="str">
        <f t="shared" ref="K33:L33" si="56">C33+G33+I33</f>
        <v>51</v>
      </c>
      <c r="L33" s="65" t="str">
        <f t="shared" si="56"/>
        <v>1353</v>
      </c>
      <c r="M33" s="101" t="str">
        <f>L33*100/'CD Ratio_3(i)'!F33</f>
        <v>10.04</v>
      </c>
      <c r="N33" s="92" t="str">
        <f t="shared" ref="N33:O33" si="57">E33*100/C33</f>
        <v>66.67</v>
      </c>
      <c r="O33" s="92" t="str">
        <f t="shared" si="57"/>
        <v>233.06</v>
      </c>
      <c r="P33" s="92" t="str">
        <f t="shared" si="5"/>
        <v>26.53</v>
      </c>
      <c r="Q33" s="93"/>
      <c r="R33" s="93"/>
      <c r="S33" s="93"/>
      <c r="T33" s="93"/>
    </row>
    <row r="34" ht="13.5" customHeight="1">
      <c r="A34" s="67">
        <v>28.0</v>
      </c>
      <c r="B34" s="47" t="s">
        <v>38</v>
      </c>
      <c r="C34" s="65">
        <v>224345.0</v>
      </c>
      <c r="D34" s="65">
        <v>237687.40999999995</v>
      </c>
      <c r="E34" s="65">
        <v>1231.0</v>
      </c>
      <c r="F34" s="65">
        <v>1073.5600000000002</v>
      </c>
      <c r="G34" s="65">
        <v>69.0</v>
      </c>
      <c r="H34" s="65">
        <v>6445.319999999999</v>
      </c>
      <c r="I34" s="65">
        <v>608.0</v>
      </c>
      <c r="J34" s="65">
        <v>91361.95999999999</v>
      </c>
      <c r="K34" s="65" t="str">
        <f t="shared" ref="K34:L34" si="58">C34+G34+I34</f>
        <v>225022</v>
      </c>
      <c r="L34" s="65" t="str">
        <f t="shared" si="58"/>
        <v>335495</v>
      </c>
      <c r="M34" s="101" t="str">
        <f>L34*100/'CD Ratio_3(i)'!F34</f>
        <v>40.60</v>
      </c>
      <c r="N34" s="92" t="str">
        <f t="shared" ref="N34:O34" si="59">E34*100/C34</f>
        <v>0.55</v>
      </c>
      <c r="O34" s="92" t="str">
        <f t="shared" si="59"/>
        <v>0.45</v>
      </c>
      <c r="P34" s="92" t="str">
        <f t="shared" si="5"/>
        <v>1.49</v>
      </c>
      <c r="Q34" s="93"/>
      <c r="R34" s="93"/>
      <c r="S34" s="93"/>
      <c r="T34" s="93"/>
    </row>
    <row r="35" ht="13.5" customHeight="1">
      <c r="A35" s="67">
        <v>29.0</v>
      </c>
      <c r="B35" s="47" t="s">
        <v>39</v>
      </c>
      <c r="C35" s="65">
        <v>65.0</v>
      </c>
      <c r="D35" s="65">
        <v>668.77</v>
      </c>
      <c r="E35" s="65">
        <v>0.0</v>
      </c>
      <c r="F35" s="65">
        <v>0.0</v>
      </c>
      <c r="G35" s="65">
        <v>2.0</v>
      </c>
      <c r="H35" s="65">
        <v>4.92</v>
      </c>
      <c r="I35" s="65">
        <v>0.0</v>
      </c>
      <c r="J35" s="65">
        <v>0.0</v>
      </c>
      <c r="K35" s="65" t="str">
        <f t="shared" ref="K35:L35" si="60">C35+G35+I35</f>
        <v>67</v>
      </c>
      <c r="L35" s="65" t="str">
        <f t="shared" si="60"/>
        <v>674</v>
      </c>
      <c r="M35" s="101" t="str">
        <f>L35*100/'CD Ratio_3(i)'!F35</f>
        <v>15.71</v>
      </c>
      <c r="N35" s="92" t="str">
        <f t="shared" ref="N35:O35" si="61">E35*100/C35</f>
        <v>0.00</v>
      </c>
      <c r="O35" s="92" t="str">
        <f t="shared" si="61"/>
        <v>0.00</v>
      </c>
      <c r="P35" s="92" t="str">
        <f t="shared" si="5"/>
        <v>10.06</v>
      </c>
      <c r="Q35" s="93"/>
      <c r="R35" s="93"/>
      <c r="S35" s="93"/>
      <c r="T35" s="93"/>
    </row>
    <row r="36" ht="13.5" customHeight="1">
      <c r="A36" s="67">
        <v>30.0</v>
      </c>
      <c r="B36" s="47" t="s">
        <v>40</v>
      </c>
      <c r="C36" s="65">
        <v>102012.0</v>
      </c>
      <c r="D36" s="65">
        <v>55312.119999999995</v>
      </c>
      <c r="E36" s="65">
        <v>6121.0</v>
      </c>
      <c r="F36" s="65">
        <v>27922.859999999993</v>
      </c>
      <c r="G36" s="65">
        <v>1.0</v>
      </c>
      <c r="H36" s="65">
        <v>70.88</v>
      </c>
      <c r="I36" s="65">
        <v>0.0</v>
      </c>
      <c r="J36" s="65">
        <v>0.0</v>
      </c>
      <c r="K36" s="65" t="str">
        <f t="shared" ref="K36:L36" si="62">C36+G36+I36</f>
        <v>102013</v>
      </c>
      <c r="L36" s="65" t="str">
        <f t="shared" si="62"/>
        <v>55383</v>
      </c>
      <c r="M36" s="101" t="str">
        <f>L36*100/'CD Ratio_3(i)'!F36</f>
        <v>69.94</v>
      </c>
      <c r="N36" s="92" t="str">
        <f t="shared" ref="N36:O36" si="63">E36*100/C36</f>
        <v>6.00</v>
      </c>
      <c r="O36" s="92" t="str">
        <f t="shared" si="63"/>
        <v>50.48</v>
      </c>
      <c r="P36" s="92" t="str">
        <f t="shared" si="5"/>
        <v>0.54</v>
      </c>
      <c r="Q36" s="93"/>
      <c r="R36" s="93"/>
      <c r="S36" s="93"/>
      <c r="T36" s="93"/>
    </row>
    <row r="37" ht="13.5" customHeight="1">
      <c r="A37" s="67">
        <v>31.0</v>
      </c>
      <c r="B37" s="47" t="s">
        <v>73</v>
      </c>
      <c r="C37" s="65">
        <v>856.0</v>
      </c>
      <c r="D37" s="65">
        <v>1759.1100000000001</v>
      </c>
      <c r="E37" s="65">
        <v>0.0</v>
      </c>
      <c r="F37" s="65">
        <v>0.0</v>
      </c>
      <c r="G37" s="65">
        <v>3.0</v>
      </c>
      <c r="H37" s="65">
        <v>68.36</v>
      </c>
      <c r="I37" s="65">
        <v>57.0</v>
      </c>
      <c r="J37" s="65">
        <v>804.85</v>
      </c>
      <c r="K37" s="65" t="str">
        <f t="shared" ref="K37:L37" si="64">C37+G37+I37</f>
        <v>916</v>
      </c>
      <c r="L37" s="65" t="str">
        <f t="shared" si="64"/>
        <v>2632</v>
      </c>
      <c r="M37" s="101" t="str">
        <f>L37*100/'CD Ratio_3(i)'!F37</f>
        <v>6.04</v>
      </c>
      <c r="N37" s="92" t="str">
        <f t="shared" ref="N37:O37" si="65">E37*100/C37</f>
        <v>0.00</v>
      </c>
      <c r="O37" s="92" t="str">
        <f t="shared" si="65"/>
        <v>0.00</v>
      </c>
      <c r="P37" s="92" t="str">
        <f t="shared" si="5"/>
        <v>2.87</v>
      </c>
      <c r="Q37" s="93"/>
      <c r="R37" s="93"/>
      <c r="S37" s="93"/>
      <c r="T37" s="93"/>
    </row>
    <row r="38" ht="13.5" customHeight="1">
      <c r="A38" s="67">
        <v>32.0</v>
      </c>
      <c r="B38" s="47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>
        <v>0.0</v>
      </c>
      <c r="J38" s="65">
        <v>0.0</v>
      </c>
      <c r="K38" s="65" t="str">
        <f t="shared" ref="K38:L38" si="66">C38+G38+I38</f>
        <v>0</v>
      </c>
      <c r="L38" s="65" t="str">
        <f t="shared" si="66"/>
        <v>0</v>
      </c>
      <c r="M38" s="101">
        <v>0.0</v>
      </c>
      <c r="N38" s="92" t="str">
        <f t="shared" ref="N38:O38" si="67">E38*100/C38</f>
        <v>#DIV/0!</v>
      </c>
      <c r="O38" s="92" t="str">
        <f t="shared" si="67"/>
        <v>#DIV/0!</v>
      </c>
      <c r="P38" s="92" t="str">
        <f t="shared" si="5"/>
        <v>#DIV/0!</v>
      </c>
      <c r="Q38" s="93"/>
      <c r="R38" s="93"/>
      <c r="S38" s="93"/>
      <c r="T38" s="93"/>
    </row>
    <row r="39" ht="13.5" customHeight="1">
      <c r="A39" s="67">
        <v>33.0</v>
      </c>
      <c r="B39" s="47" t="s">
        <v>42</v>
      </c>
      <c r="C39" s="65">
        <v>405.0</v>
      </c>
      <c r="D39" s="65">
        <v>632.56</v>
      </c>
      <c r="E39" s="65">
        <v>2.0</v>
      </c>
      <c r="F39" s="65">
        <v>11.53</v>
      </c>
      <c r="G39" s="65">
        <v>0.0</v>
      </c>
      <c r="H39" s="65">
        <v>0.0</v>
      </c>
      <c r="I39" s="65">
        <v>155.0</v>
      </c>
      <c r="J39" s="65">
        <v>1250.28</v>
      </c>
      <c r="K39" s="65" t="str">
        <f t="shared" ref="K39:L39" si="68">C39+G39+I39</f>
        <v>560</v>
      </c>
      <c r="L39" s="65" t="str">
        <f t="shared" si="68"/>
        <v>1883</v>
      </c>
      <c r="M39" s="101" t="str">
        <f>L39*100/'CD Ratio_3(i)'!F38</f>
        <v>29.37</v>
      </c>
      <c r="N39" s="92" t="str">
        <f t="shared" ref="N39:O39" si="69">E39*100/C39</f>
        <v>0.49</v>
      </c>
      <c r="O39" s="92" t="str">
        <f t="shared" si="69"/>
        <v>1.82</v>
      </c>
      <c r="P39" s="92" t="str">
        <f t="shared" si="5"/>
        <v>3.36</v>
      </c>
      <c r="Q39" s="93"/>
      <c r="R39" s="93"/>
      <c r="S39" s="93"/>
      <c r="T39" s="93"/>
    </row>
    <row r="40" ht="13.5" customHeight="1">
      <c r="A40" s="67">
        <v>34.0</v>
      </c>
      <c r="B40" s="47" t="s">
        <v>43</v>
      </c>
      <c r="C40" s="65">
        <v>98282.0</v>
      </c>
      <c r="D40" s="65">
        <v>47210.83</v>
      </c>
      <c r="E40" s="65">
        <v>2452.0</v>
      </c>
      <c r="F40" s="65">
        <v>12931.02</v>
      </c>
      <c r="G40" s="65">
        <v>12.0</v>
      </c>
      <c r="H40" s="65">
        <v>1352.15</v>
      </c>
      <c r="I40" s="65">
        <v>128.0</v>
      </c>
      <c r="J40" s="65">
        <v>35095.78999999999</v>
      </c>
      <c r="K40" s="65" t="str">
        <f t="shared" ref="K40:L40" si="70">C40+G40+I40</f>
        <v>98422</v>
      </c>
      <c r="L40" s="65" t="str">
        <f t="shared" si="70"/>
        <v>83659</v>
      </c>
      <c r="M40" s="101" t="str">
        <f>L40*100/'CD Ratio_3(i)'!F39</f>
        <v>20.67</v>
      </c>
      <c r="N40" s="92" t="str">
        <f t="shared" ref="N40:O40" si="71">E40*100/C40</f>
        <v>2.49</v>
      </c>
      <c r="O40" s="92" t="str">
        <f t="shared" si="71"/>
        <v>27.39</v>
      </c>
      <c r="P40" s="92" t="str">
        <f t="shared" si="5"/>
        <v>0.85</v>
      </c>
      <c r="Q40" s="93"/>
      <c r="R40" s="93"/>
      <c r="S40" s="93"/>
      <c r="T40" s="93"/>
    </row>
    <row r="41" ht="13.5" customHeight="1">
      <c r="A41" s="72"/>
      <c r="B41" s="48" t="s">
        <v>44</v>
      </c>
      <c r="C41" s="103" t="str">
        <f t="shared" ref="C41:L41" si="72">SUM(C19:C40)</f>
        <v>1864680</v>
      </c>
      <c r="D41" s="103" t="str">
        <f t="shared" si="72"/>
        <v>2443807</v>
      </c>
      <c r="E41" s="103" t="str">
        <f t="shared" si="72"/>
        <v>324537</v>
      </c>
      <c r="F41" s="103" t="str">
        <f t="shared" si="72"/>
        <v>1347450</v>
      </c>
      <c r="G41" s="103" t="str">
        <f t="shared" si="72"/>
        <v>1098</v>
      </c>
      <c r="H41" s="103" t="str">
        <f t="shared" si="72"/>
        <v>40892</v>
      </c>
      <c r="I41" s="103" t="str">
        <f t="shared" si="72"/>
        <v>44699</v>
      </c>
      <c r="J41" s="103" t="str">
        <f t="shared" si="72"/>
        <v>502465</v>
      </c>
      <c r="K41" s="103" t="str">
        <f t="shared" si="72"/>
        <v>1910477</v>
      </c>
      <c r="L41" s="103" t="str">
        <f t="shared" si="72"/>
        <v>2987164</v>
      </c>
      <c r="M41" s="104" t="str">
        <f>L41*100/'CD Ratio_3(i)'!F40</f>
        <v>24.48</v>
      </c>
      <c r="N41" s="92" t="str">
        <f t="shared" ref="N41:O41" si="73">E41*100/C41</f>
        <v>17.40</v>
      </c>
      <c r="O41" s="92" t="str">
        <f t="shared" si="73"/>
        <v>55.14</v>
      </c>
      <c r="P41" s="92" t="str">
        <f t="shared" si="5"/>
        <v>1.56</v>
      </c>
      <c r="Q41" s="96"/>
      <c r="R41" s="96"/>
      <c r="S41" s="96"/>
      <c r="T41" s="96"/>
    </row>
    <row r="42" ht="13.5" customHeight="1">
      <c r="A42" s="72"/>
      <c r="B42" s="48" t="s">
        <v>45</v>
      </c>
      <c r="C42" s="103" t="str">
        <f t="shared" ref="C42:L42" si="74">C41+C18</f>
        <v>4190659</v>
      </c>
      <c r="D42" s="103" t="str">
        <f t="shared" si="74"/>
        <v>7388369</v>
      </c>
      <c r="E42" s="103" t="str">
        <f t="shared" si="74"/>
        <v>2285165</v>
      </c>
      <c r="F42" s="103" t="str">
        <f t="shared" si="74"/>
        <v>5593179</v>
      </c>
      <c r="G42" s="103" t="str">
        <f t="shared" si="74"/>
        <v>6471</v>
      </c>
      <c r="H42" s="103" t="str">
        <f t="shared" si="74"/>
        <v>255021</v>
      </c>
      <c r="I42" s="103" t="str">
        <f t="shared" si="74"/>
        <v>123015</v>
      </c>
      <c r="J42" s="103" t="str">
        <f t="shared" si="74"/>
        <v>1032789</v>
      </c>
      <c r="K42" s="103" t="str">
        <f t="shared" si="74"/>
        <v>4320145</v>
      </c>
      <c r="L42" s="103" t="str">
        <f t="shared" si="74"/>
        <v>8676179</v>
      </c>
      <c r="M42" s="104" t="str">
        <f>L42*100/'CD Ratio_3(i)'!F41</f>
        <v>23.88</v>
      </c>
      <c r="N42" s="92" t="str">
        <f t="shared" ref="N42:O42" si="75">E42*100/C42</f>
        <v>54.53</v>
      </c>
      <c r="O42" s="92" t="str">
        <f t="shared" si="75"/>
        <v>75.70</v>
      </c>
      <c r="P42" s="92" t="str">
        <f t="shared" si="5"/>
        <v>2.01</v>
      </c>
      <c r="Q42" s="96"/>
      <c r="R42" s="96"/>
      <c r="S42" s="96"/>
      <c r="T42" s="96"/>
    </row>
    <row r="43" ht="13.5" customHeight="1">
      <c r="A43" s="67">
        <v>35.0</v>
      </c>
      <c r="B43" s="47" t="s">
        <v>46</v>
      </c>
      <c r="C43" s="65">
        <v>190159.0</v>
      </c>
      <c r="D43" s="65">
        <v>213278.63000000006</v>
      </c>
      <c r="E43" s="65">
        <v>179311.0</v>
      </c>
      <c r="F43" s="65">
        <v>204333.19000000003</v>
      </c>
      <c r="G43" s="65">
        <v>129.0</v>
      </c>
      <c r="H43" s="65">
        <v>6458.039999999999</v>
      </c>
      <c r="I43" s="65">
        <v>416.0</v>
      </c>
      <c r="J43" s="65">
        <v>480.1200000000001</v>
      </c>
      <c r="K43" s="65" t="str">
        <f t="shared" ref="K43:L43" si="76">C43+G43+I43</f>
        <v>190704</v>
      </c>
      <c r="L43" s="65" t="str">
        <f t="shared" si="76"/>
        <v>220217</v>
      </c>
      <c r="M43" s="101" t="str">
        <f>L43*100/'CD Ratio_3(i)'!F42</f>
        <v>59.31</v>
      </c>
      <c r="N43" s="92" t="str">
        <f t="shared" ref="N43:O43" si="77">E43*100/C43</f>
        <v>94.30</v>
      </c>
      <c r="O43" s="92" t="str">
        <f t="shared" si="77"/>
        <v>95.81</v>
      </c>
      <c r="P43" s="92" t="str">
        <f t="shared" si="5"/>
        <v>1.15</v>
      </c>
      <c r="Q43" s="93"/>
      <c r="R43" s="93"/>
      <c r="S43" s="93"/>
      <c r="T43" s="93"/>
    </row>
    <row r="44" ht="13.5" customHeight="1">
      <c r="A44" s="67">
        <v>36.0</v>
      </c>
      <c r="B44" s="47" t="s">
        <v>47</v>
      </c>
      <c r="C44" s="65">
        <v>425951.0</v>
      </c>
      <c r="D44" s="65">
        <v>708348.5899999993</v>
      </c>
      <c r="E44" s="65">
        <v>346167.0</v>
      </c>
      <c r="F44" s="65">
        <v>622594.8800000001</v>
      </c>
      <c r="G44" s="65">
        <v>197.0</v>
      </c>
      <c r="H44" s="65">
        <v>12583.54</v>
      </c>
      <c r="I44" s="65">
        <v>170.0</v>
      </c>
      <c r="J44" s="65">
        <v>1469.55</v>
      </c>
      <c r="K44" s="65" t="str">
        <f t="shared" ref="K44:L44" si="78">C44+G44+I44</f>
        <v>426318</v>
      </c>
      <c r="L44" s="65" t="str">
        <f t="shared" si="78"/>
        <v>722402</v>
      </c>
      <c r="M44" s="101" t="str">
        <f>L44*100/'CD Ratio_3(i)'!F43</f>
        <v>54.03</v>
      </c>
      <c r="N44" s="92" t="str">
        <f t="shared" ref="N44:O44" si="79">E44*100/C44</f>
        <v>81.27</v>
      </c>
      <c r="O44" s="92" t="str">
        <f t="shared" si="79"/>
        <v>87.89</v>
      </c>
      <c r="P44" s="92" t="str">
        <f t="shared" si="5"/>
        <v>1.69</v>
      </c>
      <c r="Q44" s="93"/>
      <c r="R44" s="93"/>
      <c r="S44" s="93"/>
      <c r="T44" s="93"/>
    </row>
    <row r="45" ht="13.5" customHeight="1">
      <c r="A45" s="72"/>
      <c r="B45" s="48" t="s">
        <v>48</v>
      </c>
      <c r="C45" s="103" t="str">
        <f t="shared" ref="C45:L45" si="80">SUM(C43:C44)</f>
        <v>616110</v>
      </c>
      <c r="D45" s="103" t="str">
        <f t="shared" si="80"/>
        <v>921627</v>
      </c>
      <c r="E45" s="103" t="str">
        <f t="shared" si="80"/>
        <v>525478</v>
      </c>
      <c r="F45" s="103" t="str">
        <f t="shared" si="80"/>
        <v>826928</v>
      </c>
      <c r="G45" s="103" t="str">
        <f t="shared" si="80"/>
        <v>326</v>
      </c>
      <c r="H45" s="103" t="str">
        <f t="shared" si="80"/>
        <v>19042</v>
      </c>
      <c r="I45" s="103" t="str">
        <f t="shared" si="80"/>
        <v>586</v>
      </c>
      <c r="J45" s="103" t="str">
        <f t="shared" si="80"/>
        <v>1950</v>
      </c>
      <c r="K45" s="103" t="str">
        <f t="shared" si="80"/>
        <v>617022</v>
      </c>
      <c r="L45" s="103" t="str">
        <f t="shared" si="80"/>
        <v>942618</v>
      </c>
      <c r="M45" s="104" t="str">
        <f>L45*100/'CD Ratio_3(i)'!F44</f>
        <v>55.18</v>
      </c>
      <c r="N45" s="92" t="str">
        <f t="shared" ref="N45:O45" si="81">E45*100/C45</f>
        <v>85.29</v>
      </c>
      <c r="O45" s="92" t="str">
        <f t="shared" si="81"/>
        <v>89.72</v>
      </c>
      <c r="P45" s="92" t="str">
        <f t="shared" si="5"/>
        <v>1.53</v>
      </c>
      <c r="Q45" s="96"/>
      <c r="R45" s="96"/>
      <c r="S45" s="96"/>
      <c r="T45" s="96"/>
    </row>
    <row r="46" ht="13.5" customHeight="1">
      <c r="A46" s="67">
        <v>37.0</v>
      </c>
      <c r="B46" s="47" t="s">
        <v>49</v>
      </c>
      <c r="C46" s="65">
        <v>4043993.0</v>
      </c>
      <c r="D46" s="65">
        <v>3810227.0</v>
      </c>
      <c r="E46" s="65">
        <v>3957569.0</v>
      </c>
      <c r="F46" s="65">
        <v>3762993.0</v>
      </c>
      <c r="G46" s="65">
        <v>0.0</v>
      </c>
      <c r="H46" s="65">
        <v>0.0</v>
      </c>
      <c r="I46" s="65">
        <v>0.0</v>
      </c>
      <c r="J46" s="65">
        <v>0.0</v>
      </c>
      <c r="K46" s="65" t="str">
        <f t="shared" ref="K46:L46" si="82">C46+G46+I46</f>
        <v>4043993</v>
      </c>
      <c r="L46" s="65" t="str">
        <f t="shared" si="82"/>
        <v>3810227</v>
      </c>
      <c r="M46" s="101" t="str">
        <f>L46*100/'CD Ratio_3(i)'!F45</f>
        <v>87.13</v>
      </c>
      <c r="N46" s="92" t="str">
        <f t="shared" ref="N46:O46" si="83">E46*100/C46</f>
        <v>97.86</v>
      </c>
      <c r="O46" s="92" t="str">
        <f t="shared" si="83"/>
        <v>98.76</v>
      </c>
      <c r="P46" s="92" t="str">
        <f t="shared" si="5"/>
        <v>0.94</v>
      </c>
      <c r="Q46" s="93"/>
      <c r="R46" s="93"/>
      <c r="S46" s="93"/>
      <c r="T46" s="93"/>
    </row>
    <row r="47" ht="13.5" customHeight="1">
      <c r="A47" s="72"/>
      <c r="B47" s="48" t="s">
        <v>50</v>
      </c>
      <c r="C47" s="103" t="str">
        <f t="shared" ref="C47:M47" si="84">C46</f>
        <v>4043993</v>
      </c>
      <c r="D47" s="103" t="str">
        <f t="shared" si="84"/>
        <v>3810227</v>
      </c>
      <c r="E47" s="103" t="str">
        <f t="shared" si="84"/>
        <v>3957569</v>
      </c>
      <c r="F47" s="103" t="str">
        <f t="shared" si="84"/>
        <v>3762993</v>
      </c>
      <c r="G47" s="103" t="str">
        <f t="shared" si="84"/>
        <v>0</v>
      </c>
      <c r="H47" s="103" t="str">
        <f t="shared" si="84"/>
        <v>0</v>
      </c>
      <c r="I47" s="103" t="str">
        <f t="shared" si="84"/>
        <v>0</v>
      </c>
      <c r="J47" s="103" t="str">
        <f t="shared" si="84"/>
        <v>0</v>
      </c>
      <c r="K47" s="103" t="str">
        <f t="shared" si="84"/>
        <v>4043993</v>
      </c>
      <c r="L47" s="103" t="str">
        <f t="shared" si="84"/>
        <v>3810227</v>
      </c>
      <c r="M47" s="103" t="str">
        <f t="shared" si="84"/>
        <v>87</v>
      </c>
      <c r="N47" s="92" t="str">
        <f t="shared" ref="N47:O47" si="85">E47*100/C47</f>
        <v>97.86</v>
      </c>
      <c r="O47" s="92" t="str">
        <f t="shared" si="85"/>
        <v>98.76</v>
      </c>
      <c r="P47" s="92" t="str">
        <f t="shared" si="5"/>
        <v>0.94</v>
      </c>
      <c r="Q47" s="96"/>
      <c r="R47" s="96"/>
      <c r="S47" s="96"/>
      <c r="T47" s="96"/>
    </row>
    <row r="48" ht="13.5" customHeight="1">
      <c r="A48" s="67">
        <v>38.0</v>
      </c>
      <c r="B48" s="47" t="s">
        <v>51</v>
      </c>
      <c r="C48" s="65">
        <v>42855.0</v>
      </c>
      <c r="D48" s="65">
        <v>127577.72000000003</v>
      </c>
      <c r="E48" s="65">
        <v>3.0</v>
      </c>
      <c r="F48" s="65">
        <v>5.6</v>
      </c>
      <c r="G48" s="65">
        <v>119.0</v>
      </c>
      <c r="H48" s="65">
        <v>5071.06</v>
      </c>
      <c r="I48" s="65">
        <v>3484.0</v>
      </c>
      <c r="J48" s="65">
        <v>40703.59</v>
      </c>
      <c r="K48" s="65" t="str">
        <f t="shared" ref="K48:L48" si="86">C48+G48+I48</f>
        <v>46458</v>
      </c>
      <c r="L48" s="65" t="str">
        <f t="shared" si="86"/>
        <v>173352</v>
      </c>
      <c r="M48" s="101" t="str">
        <f>L48*100/'CD Ratio_3(i)'!F47</f>
        <v>18.82</v>
      </c>
      <c r="N48" s="92" t="str">
        <f t="shared" ref="N48:O48" si="87">E48*100/C48</f>
        <v>0.01</v>
      </c>
      <c r="O48" s="92" t="str">
        <f t="shared" si="87"/>
        <v>0.00</v>
      </c>
      <c r="P48" s="92" t="str">
        <f t="shared" si="5"/>
        <v>3.73</v>
      </c>
      <c r="Q48" s="105"/>
      <c r="R48" s="105"/>
      <c r="S48" s="105"/>
      <c r="T48" s="105"/>
    </row>
    <row r="49" ht="13.5" customHeight="1">
      <c r="A49" s="67">
        <v>39.0</v>
      </c>
      <c r="B49" s="47" t="s">
        <v>52</v>
      </c>
      <c r="C49" s="65">
        <v>0.0</v>
      </c>
      <c r="D49" s="65">
        <v>0.0</v>
      </c>
      <c r="E49" s="65">
        <v>22297.0</v>
      </c>
      <c r="F49" s="65">
        <v>10017.179999999998</v>
      </c>
      <c r="G49" s="65">
        <v>0.0</v>
      </c>
      <c r="H49" s="65">
        <v>0.0</v>
      </c>
      <c r="I49" s="65">
        <v>4317.0</v>
      </c>
      <c r="J49" s="65">
        <v>21230.679999999997</v>
      </c>
      <c r="K49" s="65" t="str">
        <f t="shared" ref="K49:L49" si="88">C49+G49+I49</f>
        <v>4317</v>
      </c>
      <c r="L49" s="65" t="str">
        <f t="shared" si="88"/>
        <v>21231</v>
      </c>
      <c r="M49" s="101" t="str">
        <f>L49*100/'CD Ratio_3(i)'!F48</f>
        <v>30.68</v>
      </c>
      <c r="N49" s="92" t="str">
        <f t="shared" ref="N49:O49" si="89">E49*100/C49</f>
        <v>#DIV/0!</v>
      </c>
      <c r="O49" s="92" t="str">
        <f t="shared" si="89"/>
        <v>#DIV/0!</v>
      </c>
      <c r="P49" s="92" t="str">
        <f t="shared" si="5"/>
        <v>4.92</v>
      </c>
      <c r="Q49" s="93"/>
      <c r="R49" s="93"/>
      <c r="S49" s="93"/>
      <c r="T49" s="93"/>
    </row>
    <row r="50" ht="13.5" customHeight="1">
      <c r="A50" s="67">
        <v>40.0</v>
      </c>
      <c r="B50" s="47" t="s">
        <v>53</v>
      </c>
      <c r="C50" s="65">
        <v>165.0</v>
      </c>
      <c r="D50" s="65">
        <v>653.8299999999999</v>
      </c>
      <c r="E50" s="65">
        <v>210108.0</v>
      </c>
      <c r="F50" s="65">
        <v>59626.20000000001</v>
      </c>
      <c r="G50" s="65">
        <v>0.0</v>
      </c>
      <c r="H50" s="65">
        <v>0.0</v>
      </c>
      <c r="I50" s="65">
        <v>134906.0</v>
      </c>
      <c r="J50" s="65">
        <v>36546.07</v>
      </c>
      <c r="K50" s="65" t="str">
        <f t="shared" ref="K50:L50" si="90">C50+G50+I50</f>
        <v>135071</v>
      </c>
      <c r="L50" s="65" t="str">
        <f t="shared" si="90"/>
        <v>37200</v>
      </c>
      <c r="M50" s="101" t="str">
        <f>L50*100/'CD Ratio_3(i)'!F49</f>
        <v>34.85</v>
      </c>
      <c r="N50" s="92" t="str">
        <f t="shared" ref="N50:O50" si="91">E50*100/C50</f>
        <v>127338.18</v>
      </c>
      <c r="O50" s="92" t="str">
        <f t="shared" si="91"/>
        <v>9119.53</v>
      </c>
      <c r="P50" s="92" t="str">
        <f t="shared" si="5"/>
        <v>0.28</v>
      </c>
      <c r="Q50" s="93"/>
      <c r="R50" s="93"/>
      <c r="S50" s="93"/>
      <c r="T50" s="93"/>
    </row>
    <row r="51" ht="13.5" customHeight="1">
      <c r="A51" s="67">
        <v>41.0</v>
      </c>
      <c r="B51" s="47" t="s">
        <v>54</v>
      </c>
      <c r="C51" s="65">
        <v>0.0</v>
      </c>
      <c r="D51" s="65">
        <v>0.0</v>
      </c>
      <c r="E51" s="65">
        <v>163563.0</v>
      </c>
      <c r="F51" s="65">
        <v>31994.429999999997</v>
      </c>
      <c r="G51" s="65">
        <v>775.0</v>
      </c>
      <c r="H51" s="65">
        <v>290.6799999999999</v>
      </c>
      <c r="I51" s="65">
        <v>0.0</v>
      </c>
      <c r="J51" s="65">
        <v>0.0</v>
      </c>
      <c r="K51" s="65" t="str">
        <f t="shared" ref="K51:L51" si="92">C51+G51+I51</f>
        <v>775</v>
      </c>
      <c r="L51" s="65" t="str">
        <f t="shared" si="92"/>
        <v>291</v>
      </c>
      <c r="M51" s="101" t="str">
        <f>L51*100/'CD Ratio_3(i)'!F50</f>
        <v>0.51</v>
      </c>
      <c r="N51" s="92" t="str">
        <f t="shared" ref="N51:O51" si="93">E51*100/C51</f>
        <v>#DIV/0!</v>
      </c>
      <c r="O51" s="92" t="str">
        <f t="shared" si="93"/>
        <v>#DIV/0!</v>
      </c>
      <c r="P51" s="92" t="str">
        <f t="shared" si="5"/>
        <v>0.38</v>
      </c>
      <c r="Q51" s="93"/>
      <c r="R51" s="93"/>
      <c r="S51" s="93"/>
      <c r="T51" s="93"/>
    </row>
    <row r="52" ht="13.5" customHeight="1">
      <c r="A52" s="67">
        <v>42.0</v>
      </c>
      <c r="B52" s="47" t="s">
        <v>55</v>
      </c>
      <c r="C52" s="65">
        <v>0.0</v>
      </c>
      <c r="D52" s="65">
        <v>0.0</v>
      </c>
      <c r="E52" s="65">
        <v>143325.0</v>
      </c>
      <c r="F52" s="65">
        <v>44388.56000000001</v>
      </c>
      <c r="G52" s="65">
        <v>0.0</v>
      </c>
      <c r="H52" s="65">
        <v>0.0</v>
      </c>
      <c r="I52" s="65">
        <v>1296.0</v>
      </c>
      <c r="J52" s="65">
        <v>10170.199999999999</v>
      </c>
      <c r="K52" s="65" t="str">
        <f t="shared" ref="K52:L52" si="94">C52+G52+I52</f>
        <v>1296</v>
      </c>
      <c r="L52" s="65" t="str">
        <f t="shared" si="94"/>
        <v>10170</v>
      </c>
      <c r="M52" s="101" t="str">
        <f>L52*100/'CD Ratio_3(i)'!F51</f>
        <v>7.77</v>
      </c>
      <c r="N52" s="92" t="str">
        <f t="shared" ref="N52:O52" si="95">E52*100/C52</f>
        <v>#DIV/0!</v>
      </c>
      <c r="O52" s="92" t="str">
        <f t="shared" si="95"/>
        <v>#DIV/0!</v>
      </c>
      <c r="P52" s="92" t="str">
        <f t="shared" si="5"/>
        <v>7.85</v>
      </c>
      <c r="Q52" s="93"/>
      <c r="R52" s="93"/>
      <c r="S52" s="93"/>
      <c r="T52" s="93"/>
    </row>
    <row r="53" ht="13.5" customHeight="1">
      <c r="A53" s="67">
        <v>43.0</v>
      </c>
      <c r="B53" s="47" t="s">
        <v>56</v>
      </c>
      <c r="C53" s="65">
        <v>0.0</v>
      </c>
      <c r="D53" s="65">
        <v>0.0</v>
      </c>
      <c r="E53" s="65">
        <v>57303.0</v>
      </c>
      <c r="F53" s="65">
        <v>15782.89</v>
      </c>
      <c r="G53" s="65">
        <v>0.0</v>
      </c>
      <c r="H53" s="65">
        <v>0.0</v>
      </c>
      <c r="I53" s="65">
        <v>94571.0</v>
      </c>
      <c r="J53" s="65">
        <v>23691.730000000003</v>
      </c>
      <c r="K53" s="65" t="str">
        <f t="shared" ref="K53:L53" si="96">C53+G53+I53</f>
        <v>94571</v>
      </c>
      <c r="L53" s="65" t="str">
        <f t="shared" si="96"/>
        <v>23692</v>
      </c>
      <c r="M53" s="101" t="str">
        <f>L53*100/'CD Ratio_3(i)'!F52</f>
        <v>100.00</v>
      </c>
      <c r="N53" s="92" t="str">
        <f t="shared" ref="N53:O53" si="97">E53*100/C53</f>
        <v>#DIV/0!</v>
      </c>
      <c r="O53" s="92" t="str">
        <f t="shared" si="97"/>
        <v>#DIV/0!</v>
      </c>
      <c r="P53" s="92" t="str">
        <f t="shared" si="5"/>
        <v>0.25</v>
      </c>
      <c r="Q53" s="93"/>
      <c r="R53" s="93"/>
      <c r="S53" s="93"/>
      <c r="T53" s="93"/>
    </row>
    <row r="54" ht="13.5" customHeight="1">
      <c r="A54" s="67">
        <v>44.0</v>
      </c>
      <c r="B54" s="47" t="s">
        <v>57</v>
      </c>
      <c r="C54" s="65">
        <v>0.0</v>
      </c>
      <c r="D54" s="65">
        <v>0.0</v>
      </c>
      <c r="E54" s="65">
        <v>46367.0</v>
      </c>
      <c r="F54" s="65">
        <v>13649.81</v>
      </c>
      <c r="G54" s="65">
        <v>0.0</v>
      </c>
      <c r="H54" s="65">
        <v>0.0</v>
      </c>
      <c r="I54" s="65">
        <v>378.0</v>
      </c>
      <c r="J54" s="65">
        <v>3742.06</v>
      </c>
      <c r="K54" s="65" t="str">
        <f t="shared" ref="K54:L54" si="98">C54+G54+I54</f>
        <v>378</v>
      </c>
      <c r="L54" s="65" t="str">
        <f t="shared" si="98"/>
        <v>3742</v>
      </c>
      <c r="M54" s="101" t="str">
        <f>L54*100/'CD Ratio_3(i)'!F53</f>
        <v>18.96</v>
      </c>
      <c r="N54" s="92" t="str">
        <f t="shared" ref="N54:O54" si="99">E54*100/C54</f>
        <v>#DIV/0!</v>
      </c>
      <c r="O54" s="92" t="str">
        <f t="shared" si="99"/>
        <v>#DIV/0!</v>
      </c>
      <c r="P54" s="92" t="str">
        <f t="shared" si="5"/>
        <v>9.90</v>
      </c>
      <c r="Q54" s="93"/>
      <c r="R54" s="93"/>
      <c r="S54" s="93"/>
      <c r="T54" s="93"/>
    </row>
    <row r="55" ht="13.5" customHeight="1">
      <c r="A55" s="67">
        <v>45.0</v>
      </c>
      <c r="B55" s="47" t="s">
        <v>58</v>
      </c>
      <c r="C55" s="65">
        <v>55186.0</v>
      </c>
      <c r="D55" s="65">
        <v>17437.4</v>
      </c>
      <c r="E55" s="65">
        <v>0.0</v>
      </c>
      <c r="F55" s="65">
        <v>0.0</v>
      </c>
      <c r="G55" s="65">
        <v>0.0</v>
      </c>
      <c r="H55" s="65">
        <v>0.0</v>
      </c>
      <c r="I55" s="65">
        <v>0.0</v>
      </c>
      <c r="J55" s="65">
        <v>0.0</v>
      </c>
      <c r="K55" s="65" t="str">
        <f t="shared" ref="K55:L55" si="100">C55+G55+I55</f>
        <v>55186</v>
      </c>
      <c r="L55" s="65" t="str">
        <f t="shared" si="100"/>
        <v>17437</v>
      </c>
      <c r="M55" s="101" t="str">
        <f>L55*100/'CD Ratio_3(i)'!F54</f>
        <v>40.43</v>
      </c>
      <c r="N55" s="92" t="str">
        <f t="shared" ref="N55:O55" si="101">E55*100/C55</f>
        <v>0.00</v>
      </c>
      <c r="O55" s="92" t="str">
        <f t="shared" si="101"/>
        <v>0.00</v>
      </c>
      <c r="P55" s="92" t="str">
        <f t="shared" si="5"/>
        <v>0.32</v>
      </c>
      <c r="Q55" s="93"/>
      <c r="R55" s="93"/>
      <c r="S55" s="93"/>
      <c r="T55" s="93"/>
    </row>
    <row r="56" ht="13.5" customHeight="1">
      <c r="A56" s="72"/>
      <c r="B56" s="48" t="s">
        <v>59</v>
      </c>
      <c r="C56" s="103" t="str">
        <f t="shared" ref="C56:L56" si="102">SUM(C48:C55)</f>
        <v>98206</v>
      </c>
      <c r="D56" s="103" t="str">
        <f t="shared" si="102"/>
        <v>145669</v>
      </c>
      <c r="E56" s="103" t="str">
        <f t="shared" si="102"/>
        <v>642966</v>
      </c>
      <c r="F56" s="103" t="str">
        <f t="shared" si="102"/>
        <v>175465</v>
      </c>
      <c r="G56" s="103" t="str">
        <f t="shared" si="102"/>
        <v>894</v>
      </c>
      <c r="H56" s="103" t="str">
        <f t="shared" si="102"/>
        <v>5362</v>
      </c>
      <c r="I56" s="103" t="str">
        <f t="shared" si="102"/>
        <v>238952</v>
      </c>
      <c r="J56" s="103" t="str">
        <f t="shared" si="102"/>
        <v>136084</v>
      </c>
      <c r="K56" s="103" t="str">
        <f t="shared" si="102"/>
        <v>338052</v>
      </c>
      <c r="L56" s="103" t="str">
        <f t="shared" si="102"/>
        <v>287115</v>
      </c>
      <c r="M56" s="104" t="str">
        <f>L56*100/'CD Ratio_3(i)'!F55</f>
        <v>20.93</v>
      </c>
      <c r="N56" s="92" t="str">
        <f t="shared" ref="N56:O56" si="103">E56*100/C56</f>
        <v>654.71</v>
      </c>
      <c r="O56" s="92" t="str">
        <f t="shared" si="103"/>
        <v>120.45</v>
      </c>
      <c r="P56" s="92" t="str">
        <f t="shared" si="5"/>
        <v>0.85</v>
      </c>
      <c r="Q56" s="96"/>
      <c r="R56" s="96"/>
      <c r="S56" s="96"/>
      <c r="T56" s="96"/>
    </row>
    <row r="57" ht="13.5" customHeight="1">
      <c r="A57" s="72"/>
      <c r="B57" s="48" t="s">
        <v>8</v>
      </c>
      <c r="C57" s="103" t="str">
        <f t="shared" ref="C57:L57" si="104">C56+C47+C45+C42</f>
        <v>8948968</v>
      </c>
      <c r="D57" s="103" t="str">
        <f t="shared" si="104"/>
        <v>12265892</v>
      </c>
      <c r="E57" s="103" t="str">
        <f t="shared" si="104"/>
        <v>7411178</v>
      </c>
      <c r="F57" s="103" t="str">
        <f t="shared" si="104"/>
        <v>10358565</v>
      </c>
      <c r="G57" s="103" t="str">
        <f t="shared" si="104"/>
        <v>7691</v>
      </c>
      <c r="H57" s="103" t="str">
        <f t="shared" si="104"/>
        <v>279425</v>
      </c>
      <c r="I57" s="103" t="str">
        <f t="shared" si="104"/>
        <v>362553</v>
      </c>
      <c r="J57" s="103" t="str">
        <f t="shared" si="104"/>
        <v>1170823</v>
      </c>
      <c r="K57" s="103" t="str">
        <f t="shared" si="104"/>
        <v>9319212</v>
      </c>
      <c r="L57" s="103" t="str">
        <f t="shared" si="104"/>
        <v>13716140</v>
      </c>
      <c r="M57" s="104" t="str">
        <f>L57*100/'CD Ratio_3(i)'!F58</f>
        <v>31.33</v>
      </c>
      <c r="N57" s="92" t="str">
        <f t="shared" ref="N57:O57" si="105">E57*100/C57</f>
        <v>82.82</v>
      </c>
      <c r="O57" s="92" t="str">
        <f t="shared" si="105"/>
        <v>84.45</v>
      </c>
      <c r="P57" s="92" t="str">
        <f t="shared" si="5"/>
        <v>1.47</v>
      </c>
      <c r="Q57" s="96"/>
      <c r="R57" s="96"/>
      <c r="S57" s="96"/>
      <c r="T57" s="96"/>
    </row>
    <row r="58" ht="13.5" customHeight="1">
      <c r="A58" s="94"/>
      <c r="B58" s="106"/>
      <c r="C58" s="93"/>
      <c r="D58" s="93"/>
      <c r="E58" s="93"/>
      <c r="F58" s="96"/>
      <c r="G58" s="96" t="s">
        <v>62</v>
      </c>
      <c r="H58" s="93"/>
      <c r="I58" s="93"/>
      <c r="J58" s="93"/>
      <c r="K58" s="93"/>
      <c r="L58" s="93"/>
      <c r="M58" s="92"/>
      <c r="N58" s="92"/>
      <c r="O58" s="92"/>
      <c r="P58" s="92"/>
      <c r="Q58" s="93"/>
      <c r="R58" s="93"/>
      <c r="S58" s="93"/>
      <c r="T58" s="93"/>
    </row>
    <row r="59" ht="13.5" customHeight="1">
      <c r="A59" s="94"/>
      <c r="B59" s="106"/>
      <c r="C59" s="93"/>
      <c r="D59" s="93"/>
      <c r="E59" s="93"/>
      <c r="F59" s="93"/>
      <c r="G59" s="93"/>
      <c r="H59" s="93"/>
      <c r="I59" s="93"/>
      <c r="J59" s="93"/>
      <c r="K59" s="107"/>
      <c r="L59" s="107"/>
      <c r="M59" s="93"/>
      <c r="N59" s="92"/>
      <c r="O59" s="92"/>
      <c r="P59" s="92"/>
      <c r="Q59" s="93"/>
      <c r="R59" s="93"/>
      <c r="S59" s="93"/>
      <c r="T59" s="93"/>
    </row>
    <row r="60" ht="13.5" customHeight="1">
      <c r="A60" s="94"/>
      <c r="B60" s="106"/>
      <c r="C60" s="93"/>
      <c r="D60" s="93"/>
      <c r="E60" s="93"/>
      <c r="F60" s="93"/>
      <c r="G60" s="93"/>
      <c r="H60" s="93"/>
      <c r="I60" s="93"/>
      <c r="J60" s="93"/>
      <c r="K60" s="92"/>
      <c r="L60" s="92"/>
      <c r="M60" s="92"/>
      <c r="N60" s="92"/>
      <c r="O60" s="92"/>
      <c r="P60" s="92"/>
      <c r="Q60" s="93"/>
      <c r="R60" s="93"/>
      <c r="S60" s="93"/>
      <c r="T60" s="93"/>
    </row>
    <row r="61" ht="13.5" customHeight="1">
      <c r="A61" s="94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2"/>
      <c r="M61" s="92"/>
      <c r="N61" s="92"/>
      <c r="O61" s="92"/>
      <c r="P61" s="92"/>
      <c r="Q61" s="93"/>
      <c r="R61" s="93"/>
      <c r="S61" s="93"/>
      <c r="T61" s="93"/>
    </row>
    <row r="62" ht="13.5" customHeight="1">
      <c r="A62" s="94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2"/>
      <c r="N62" s="92"/>
      <c r="O62" s="92"/>
      <c r="P62" s="92"/>
      <c r="Q62" s="93"/>
      <c r="R62" s="93"/>
      <c r="S62" s="93"/>
      <c r="T62" s="92"/>
    </row>
    <row r="63" ht="13.5" customHeight="1">
      <c r="A63" s="94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2"/>
      <c r="N63" s="92"/>
      <c r="O63" s="92"/>
      <c r="P63" s="92"/>
      <c r="Q63" s="93"/>
      <c r="R63" s="93"/>
      <c r="S63" s="93"/>
      <c r="T63" s="92"/>
    </row>
    <row r="64" ht="13.5" customHeight="1">
      <c r="A64" s="94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2"/>
      <c r="N64" s="92"/>
      <c r="O64" s="92"/>
      <c r="P64" s="92"/>
      <c r="Q64" s="93"/>
      <c r="R64" s="93"/>
      <c r="S64" s="93"/>
      <c r="T64" s="93"/>
    </row>
    <row r="65" ht="13.5" customHeight="1">
      <c r="A65" s="94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2"/>
      <c r="N65" s="92"/>
      <c r="O65" s="92"/>
      <c r="P65" s="92"/>
      <c r="Q65" s="93"/>
      <c r="R65" s="93"/>
      <c r="S65" s="93"/>
      <c r="T65" s="93"/>
    </row>
    <row r="66" ht="13.5" customHeight="1">
      <c r="A66" s="94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2"/>
      <c r="N66" s="92"/>
      <c r="O66" s="92"/>
      <c r="P66" s="92"/>
      <c r="Q66" s="93"/>
      <c r="R66" s="93"/>
      <c r="S66" s="93"/>
      <c r="T66" s="93"/>
    </row>
    <row r="67" ht="13.5" customHeight="1">
      <c r="A67" s="94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2"/>
      <c r="N67" s="92"/>
      <c r="O67" s="92"/>
      <c r="P67" s="92"/>
      <c r="Q67" s="93"/>
      <c r="R67" s="93"/>
      <c r="S67" s="93"/>
      <c r="T67" s="93"/>
    </row>
    <row r="68" ht="13.5" customHeight="1">
      <c r="A68" s="94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2"/>
      <c r="N68" s="92"/>
      <c r="O68" s="92"/>
      <c r="P68" s="92"/>
      <c r="Q68" s="93"/>
      <c r="R68" s="93"/>
      <c r="S68" s="93"/>
      <c r="T68" s="93"/>
    </row>
    <row r="69" ht="13.5" customHeight="1">
      <c r="A69" s="94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2"/>
      <c r="N69" s="92"/>
      <c r="O69" s="92"/>
      <c r="P69" s="92"/>
      <c r="Q69" s="93"/>
      <c r="R69" s="93"/>
      <c r="S69" s="93"/>
      <c r="T69" s="93"/>
    </row>
    <row r="70" ht="13.5" customHeight="1">
      <c r="A70" s="94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2"/>
      <c r="N70" s="92"/>
      <c r="O70" s="92"/>
      <c r="P70" s="92"/>
      <c r="Q70" s="93"/>
      <c r="R70" s="93"/>
      <c r="S70" s="93"/>
      <c r="T70" s="93"/>
    </row>
    <row r="71" ht="13.5" customHeight="1">
      <c r="A71" s="94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2"/>
      <c r="N71" s="92"/>
      <c r="O71" s="92"/>
      <c r="P71" s="92"/>
      <c r="Q71" s="93"/>
      <c r="R71" s="93"/>
      <c r="S71" s="93"/>
      <c r="T71" s="93"/>
    </row>
    <row r="72" ht="13.5" customHeight="1">
      <c r="A72" s="94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2"/>
      <c r="N72" s="92"/>
      <c r="O72" s="92"/>
      <c r="P72" s="92"/>
      <c r="Q72" s="93"/>
      <c r="R72" s="93"/>
      <c r="S72" s="93"/>
      <c r="T72" s="93"/>
    </row>
    <row r="73" ht="13.5" customHeight="1">
      <c r="A73" s="94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2"/>
      <c r="N73" s="92"/>
      <c r="O73" s="92"/>
      <c r="P73" s="92"/>
      <c r="Q73" s="93"/>
      <c r="R73" s="93"/>
      <c r="S73" s="93"/>
      <c r="T73" s="93"/>
    </row>
    <row r="74" ht="13.5" customHeight="1">
      <c r="A74" s="94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2"/>
      <c r="N74" s="92"/>
      <c r="O74" s="92"/>
      <c r="P74" s="92"/>
      <c r="Q74" s="93"/>
      <c r="R74" s="93"/>
      <c r="S74" s="93"/>
      <c r="T74" s="93"/>
    </row>
    <row r="75" ht="13.5" customHeight="1">
      <c r="A75" s="94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2"/>
      <c r="N75" s="92"/>
      <c r="O75" s="92"/>
      <c r="P75" s="92"/>
      <c r="Q75" s="93"/>
      <c r="R75" s="93"/>
      <c r="S75" s="93"/>
      <c r="T75" s="93"/>
    </row>
    <row r="76" ht="13.5" customHeight="1">
      <c r="A76" s="94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2"/>
      <c r="N76" s="92"/>
      <c r="O76" s="92"/>
      <c r="P76" s="92"/>
      <c r="Q76" s="93"/>
      <c r="R76" s="93"/>
      <c r="S76" s="93"/>
      <c r="T76" s="93"/>
    </row>
    <row r="77" ht="13.5" customHeight="1">
      <c r="A77" s="94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2"/>
      <c r="N77" s="92"/>
      <c r="O77" s="92"/>
      <c r="P77" s="92"/>
      <c r="Q77" s="93"/>
      <c r="R77" s="93"/>
      <c r="S77" s="93"/>
      <c r="T77" s="93"/>
    </row>
    <row r="78" ht="13.5" customHeight="1">
      <c r="A78" s="94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2"/>
      <c r="N78" s="92"/>
      <c r="O78" s="92"/>
      <c r="P78" s="92"/>
      <c r="Q78" s="93"/>
      <c r="R78" s="93"/>
      <c r="S78" s="93"/>
      <c r="T78" s="93"/>
    </row>
    <row r="79" ht="13.5" customHeight="1">
      <c r="A79" s="94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2"/>
      <c r="N79" s="92"/>
      <c r="O79" s="92"/>
      <c r="P79" s="92"/>
      <c r="Q79" s="93"/>
      <c r="R79" s="93"/>
      <c r="S79" s="93"/>
      <c r="T79" s="93"/>
    </row>
    <row r="80" ht="13.5" customHeight="1">
      <c r="A80" s="94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2"/>
      <c r="N80" s="92"/>
      <c r="O80" s="92"/>
      <c r="P80" s="92"/>
      <c r="Q80" s="93"/>
      <c r="R80" s="93"/>
      <c r="S80" s="93"/>
      <c r="T80" s="93"/>
    </row>
    <row r="81" ht="13.5" customHeight="1">
      <c r="A81" s="94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2"/>
      <c r="N81" s="92"/>
      <c r="O81" s="92"/>
      <c r="P81" s="92"/>
      <c r="Q81" s="93"/>
      <c r="R81" s="93"/>
      <c r="S81" s="93"/>
      <c r="T81" s="93"/>
    </row>
    <row r="82" ht="13.5" customHeight="1">
      <c r="A82" s="94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2"/>
      <c r="N82" s="92"/>
      <c r="O82" s="92"/>
      <c r="P82" s="92"/>
      <c r="Q82" s="93"/>
      <c r="R82" s="93"/>
      <c r="S82" s="93"/>
      <c r="T82" s="93"/>
    </row>
    <row r="83" ht="13.5" customHeight="1">
      <c r="A83" s="94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2"/>
      <c r="N83" s="92"/>
      <c r="O83" s="92"/>
      <c r="P83" s="92"/>
      <c r="Q83" s="93"/>
      <c r="R83" s="93"/>
      <c r="S83" s="93"/>
      <c r="T83" s="93"/>
    </row>
    <row r="84" ht="13.5" customHeight="1">
      <c r="A84" s="94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2"/>
      <c r="N84" s="92"/>
      <c r="O84" s="92"/>
      <c r="P84" s="92"/>
      <c r="Q84" s="93"/>
      <c r="R84" s="93"/>
      <c r="S84" s="93"/>
      <c r="T84" s="93"/>
    </row>
    <row r="85" ht="13.5" customHeight="1">
      <c r="A85" s="94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2"/>
      <c r="N85" s="92"/>
      <c r="O85" s="92"/>
      <c r="P85" s="92"/>
      <c r="Q85" s="93"/>
      <c r="R85" s="93"/>
      <c r="S85" s="93"/>
      <c r="T85" s="93"/>
    </row>
    <row r="86" ht="13.5" customHeight="1">
      <c r="A86" s="94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2"/>
      <c r="N86" s="92"/>
      <c r="O86" s="92"/>
      <c r="P86" s="92"/>
      <c r="Q86" s="93"/>
      <c r="R86" s="93"/>
      <c r="S86" s="93"/>
      <c r="T86" s="93"/>
    </row>
    <row r="87" ht="13.5" customHeight="1">
      <c r="A87" s="94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2"/>
      <c r="N87" s="92"/>
      <c r="O87" s="92"/>
      <c r="P87" s="92"/>
      <c r="Q87" s="93"/>
      <c r="R87" s="93"/>
      <c r="S87" s="93"/>
      <c r="T87" s="93"/>
    </row>
    <row r="88" ht="13.5" customHeight="1">
      <c r="A88" s="94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2"/>
      <c r="N88" s="92"/>
      <c r="O88" s="92"/>
      <c r="P88" s="92"/>
      <c r="Q88" s="93"/>
      <c r="R88" s="93"/>
      <c r="S88" s="93"/>
      <c r="T88" s="93"/>
    </row>
    <row r="89" ht="13.5" customHeight="1">
      <c r="A89" s="94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2"/>
      <c r="N89" s="92"/>
      <c r="O89" s="92"/>
      <c r="P89" s="92"/>
      <c r="Q89" s="93"/>
      <c r="R89" s="93"/>
      <c r="S89" s="93"/>
      <c r="T89" s="93"/>
    </row>
    <row r="90" ht="13.5" customHeight="1">
      <c r="A90" s="94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2"/>
      <c r="N90" s="92"/>
      <c r="O90" s="92"/>
      <c r="P90" s="92"/>
      <c r="Q90" s="93"/>
      <c r="R90" s="93"/>
      <c r="S90" s="93"/>
      <c r="T90" s="93"/>
    </row>
    <row r="91" ht="13.5" customHeight="1">
      <c r="A91" s="94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2"/>
      <c r="N91" s="92"/>
      <c r="O91" s="92"/>
      <c r="P91" s="92"/>
      <c r="Q91" s="93"/>
      <c r="R91" s="93"/>
      <c r="S91" s="93"/>
      <c r="T91" s="93"/>
    </row>
    <row r="92" ht="13.5" customHeight="1">
      <c r="A92" s="94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2"/>
      <c r="N92" s="92"/>
      <c r="O92" s="92"/>
      <c r="P92" s="92"/>
      <c r="Q92" s="93"/>
      <c r="R92" s="93"/>
      <c r="S92" s="93"/>
      <c r="T92" s="93"/>
    </row>
    <row r="93" ht="13.5" customHeight="1">
      <c r="A93" s="94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2"/>
      <c r="N93" s="92"/>
      <c r="O93" s="92"/>
      <c r="P93" s="92"/>
      <c r="Q93" s="93"/>
      <c r="R93" s="93"/>
      <c r="S93" s="93"/>
      <c r="T93" s="93"/>
    </row>
    <row r="94" ht="13.5" customHeight="1">
      <c r="A94" s="94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2"/>
      <c r="N94" s="92"/>
      <c r="O94" s="92"/>
      <c r="P94" s="92"/>
      <c r="Q94" s="93"/>
      <c r="R94" s="93"/>
      <c r="S94" s="93"/>
      <c r="T94" s="93"/>
    </row>
    <row r="95" ht="13.5" customHeight="1">
      <c r="A95" s="94"/>
      <c r="B95" s="10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2"/>
      <c r="N95" s="92"/>
      <c r="O95" s="92"/>
      <c r="P95" s="92"/>
      <c r="Q95" s="93"/>
      <c r="R95" s="93"/>
      <c r="S95" s="93"/>
      <c r="T95" s="93"/>
    </row>
    <row r="96" ht="13.5" customHeight="1">
      <c r="A96" s="94"/>
      <c r="B96" s="106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2"/>
      <c r="N96" s="92"/>
      <c r="O96" s="92"/>
      <c r="P96" s="92"/>
      <c r="Q96" s="93"/>
      <c r="R96" s="93"/>
      <c r="S96" s="93"/>
      <c r="T96" s="93"/>
    </row>
    <row r="97" ht="13.5" customHeight="1">
      <c r="A97" s="94"/>
      <c r="B97" s="106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2"/>
      <c r="N97" s="92"/>
      <c r="O97" s="92"/>
      <c r="P97" s="92"/>
      <c r="Q97" s="93"/>
      <c r="R97" s="93"/>
      <c r="S97" s="93"/>
      <c r="T97" s="93"/>
    </row>
    <row r="98" ht="13.5" customHeight="1">
      <c r="A98" s="94"/>
      <c r="B98" s="106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2"/>
      <c r="N98" s="92"/>
      <c r="O98" s="92"/>
      <c r="P98" s="92"/>
      <c r="Q98" s="93"/>
      <c r="R98" s="93"/>
      <c r="S98" s="93"/>
      <c r="T98" s="93"/>
    </row>
    <row r="99" ht="13.5" customHeight="1">
      <c r="A99" s="94"/>
      <c r="B99" s="106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2"/>
      <c r="N99" s="92"/>
      <c r="O99" s="92"/>
      <c r="P99" s="92"/>
      <c r="Q99" s="93"/>
      <c r="R99" s="93"/>
      <c r="S99" s="93"/>
      <c r="T99" s="93"/>
    </row>
    <row r="100" ht="13.5" customHeight="1">
      <c r="A100" s="94"/>
      <c r="B100" s="106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2"/>
      <c r="N100" s="92"/>
      <c r="O100" s="92"/>
      <c r="P100" s="92"/>
      <c r="Q100" s="93"/>
      <c r="R100" s="93"/>
      <c r="S100" s="93"/>
      <c r="T100" s="93"/>
    </row>
  </sheetData>
  <autoFilter ref="$C$5:$L$47"/>
  <mergeCells count="10">
    <mergeCell ref="G4:H4"/>
    <mergeCell ref="C4:D4"/>
    <mergeCell ref="E4:F4"/>
    <mergeCell ref="I4:J4"/>
    <mergeCell ref="K4:L4"/>
    <mergeCell ref="A1:M1"/>
    <mergeCell ref="M3:M5"/>
    <mergeCell ref="A3:A5"/>
    <mergeCell ref="B3:B5"/>
    <mergeCell ref="C3:L3"/>
  </mergeCells>
  <conditionalFormatting sqref="M6:M46 M48:M57">
    <cfRule type="cellIs" dxfId="3" priority="1" operator="greaterThan">
      <formula>100</formula>
    </cfRule>
  </conditionalFormatting>
  <conditionalFormatting sqref="M6:M46 M48:M57">
    <cfRule type="cellIs" dxfId="3" priority="2" operator="greaterThan">
      <formula>100</formula>
    </cfRule>
  </conditionalFormatting>
  <conditionalFormatting sqref="N1:O100">
    <cfRule type="cellIs" dxfId="3" priority="3" operator="greaterThan">
      <formula>100</formula>
    </cfRule>
  </conditionalFormatting>
  <conditionalFormatting sqref="N1:O100">
    <cfRule type="cellIs" dxfId="3" priority="4" operator="greaterThan">
      <formula>100</formula>
    </cfRule>
  </conditionalFormatting>
  <conditionalFormatting sqref="P6:P58">
    <cfRule type="cellIs" dxfId="3" priority="5" operator="greaterThan">
      <formula>5</formula>
    </cfRule>
  </conditionalFormatting>
  <conditionalFormatting sqref="N1:O100">
    <cfRule type="cellIs" dxfId="3" priority="6" operator="greaterThan">
      <formula>100</formula>
    </cfRule>
  </conditionalFormatting>
  <conditionalFormatting sqref="N1:O100">
    <cfRule type="cellIs" dxfId="3" priority="7" operator="greaterThan">
      <formula>100</formula>
    </cfRule>
  </conditionalFormatting>
  <printOptions/>
  <pageMargins bottom="0.5" footer="0.0" header="0.0" left="0.45" right="0.2" top="0.5"/>
  <pageSetup paperSize="9" scale="72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4.43" defaultRowHeight="15.0"/>
  <cols>
    <col customWidth="1" min="1" max="1" width="4.43"/>
    <col customWidth="1" min="2" max="2" width="25.0"/>
    <col customWidth="1" min="3" max="3" width="9.71"/>
    <col customWidth="1" min="4" max="4" width="9.86"/>
    <col customWidth="1" min="5" max="5" width="7.86"/>
    <col customWidth="1" min="6" max="6" width="9.43"/>
    <col customWidth="1" min="7" max="7" width="7.86"/>
    <col customWidth="1" min="8" max="8" width="9.43"/>
    <col customWidth="1" min="9" max="9" width="8.29"/>
    <col customWidth="1" min="10" max="10" width="7.14"/>
    <col customWidth="1" min="11" max="11" width="7.86"/>
    <col customWidth="1" min="12" max="12" width="9.43"/>
    <col customWidth="1" min="13" max="13" width="9.14"/>
    <col customWidth="1" min="14" max="14" width="9.43"/>
    <col customWidth="1" min="15" max="15" width="9.0"/>
    <col customWidth="1" hidden="1" min="16" max="16" width="6.86"/>
  </cols>
  <sheetData>
    <row r="1" ht="13.5" customHeight="1">
      <c r="A1" s="91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92"/>
    </row>
    <row r="2" ht="13.5" customHeight="1">
      <c r="A2" s="94"/>
      <c r="B2" s="95" t="s">
        <v>161</v>
      </c>
      <c r="C2" s="93"/>
      <c r="D2" s="93"/>
      <c r="E2" s="93"/>
      <c r="F2" s="93"/>
      <c r="G2" s="93"/>
      <c r="H2" s="93"/>
      <c r="I2" s="93" t="s">
        <v>148</v>
      </c>
      <c r="J2" s="93"/>
      <c r="K2" s="93"/>
      <c r="L2" s="93" t="s">
        <v>162</v>
      </c>
      <c r="M2" s="93"/>
      <c r="N2" s="93"/>
      <c r="O2" s="92"/>
      <c r="P2" s="92"/>
    </row>
    <row r="3" ht="24.75" customHeight="1">
      <c r="A3" s="108" t="s">
        <v>3</v>
      </c>
      <c r="B3" s="108" t="s">
        <v>150</v>
      </c>
      <c r="C3" s="34" t="s">
        <v>151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09" t="s">
        <v>163</v>
      </c>
      <c r="P3" s="92"/>
    </row>
    <row r="4" ht="24.75" customHeight="1">
      <c r="A4" s="99"/>
      <c r="B4" s="99"/>
      <c r="C4" s="34" t="s">
        <v>164</v>
      </c>
      <c r="D4" s="33"/>
      <c r="E4" s="34" t="s">
        <v>165</v>
      </c>
      <c r="F4" s="33"/>
      <c r="G4" s="34" t="s">
        <v>166</v>
      </c>
      <c r="H4" s="33"/>
      <c r="I4" s="34" t="s">
        <v>167</v>
      </c>
      <c r="J4" s="33"/>
      <c r="K4" s="34" t="s">
        <v>168</v>
      </c>
      <c r="L4" s="33"/>
      <c r="M4" s="34" t="s">
        <v>145</v>
      </c>
      <c r="N4" s="33"/>
      <c r="O4" s="99"/>
      <c r="P4" s="92"/>
    </row>
    <row r="5" ht="24.75" customHeight="1">
      <c r="A5" s="62"/>
      <c r="B5" s="62"/>
      <c r="C5" s="100" t="s">
        <v>169</v>
      </c>
      <c r="D5" s="100" t="s">
        <v>170</v>
      </c>
      <c r="E5" s="100" t="s">
        <v>169</v>
      </c>
      <c r="F5" s="100" t="s">
        <v>170</v>
      </c>
      <c r="G5" s="100" t="s">
        <v>169</v>
      </c>
      <c r="H5" s="100" t="s">
        <v>170</v>
      </c>
      <c r="I5" s="100" t="s">
        <v>169</v>
      </c>
      <c r="J5" s="100" t="s">
        <v>170</v>
      </c>
      <c r="K5" s="100" t="s">
        <v>169</v>
      </c>
      <c r="L5" s="100" t="s">
        <v>170</v>
      </c>
      <c r="M5" s="100" t="s">
        <v>169</v>
      </c>
      <c r="N5" s="100" t="s">
        <v>170</v>
      </c>
      <c r="O5" s="62"/>
      <c r="P5" s="92"/>
    </row>
    <row r="6" ht="13.5" customHeight="1">
      <c r="A6" s="110">
        <v>1.0</v>
      </c>
      <c r="B6" s="65" t="s">
        <v>10</v>
      </c>
      <c r="C6" s="65">
        <v>96300.0</v>
      </c>
      <c r="D6" s="65">
        <v>344614.56999999995</v>
      </c>
      <c r="E6" s="65">
        <v>1659.0</v>
      </c>
      <c r="F6" s="65">
        <v>127610.82000000005</v>
      </c>
      <c r="G6" s="65">
        <v>114.0</v>
      </c>
      <c r="H6" s="65">
        <v>55455.11000000001</v>
      </c>
      <c r="I6" s="65"/>
      <c r="J6" s="65"/>
      <c r="K6" s="65">
        <v>0.0</v>
      </c>
      <c r="L6" s="65">
        <v>0.0</v>
      </c>
      <c r="M6" s="65" t="str">
        <f t="shared" ref="M6:N6" si="1">C6+E6+G6+I6+K6</f>
        <v>98073</v>
      </c>
      <c r="N6" s="65" t="str">
        <f t="shared" si="1"/>
        <v>527681</v>
      </c>
      <c r="O6" s="101" t="str">
        <f>D6*100/'CD Ratio_3(i)'!F6</f>
        <v>19.71</v>
      </c>
      <c r="P6" s="92" t="str">
        <f t="shared" ref="P6:P57" si="3">N6/M6</f>
        <v>5.38</v>
      </c>
    </row>
    <row r="7" ht="13.5" customHeight="1">
      <c r="A7" s="110">
        <v>2.0</v>
      </c>
      <c r="B7" s="65" t="s">
        <v>11</v>
      </c>
      <c r="C7" s="65">
        <v>190553.0</v>
      </c>
      <c r="D7" s="65">
        <v>311471.9399999998</v>
      </c>
      <c r="E7" s="65">
        <v>1347.0</v>
      </c>
      <c r="F7" s="65">
        <v>115437.26999999993</v>
      </c>
      <c r="G7" s="65">
        <v>106.0</v>
      </c>
      <c r="H7" s="65">
        <v>43541.80000000001</v>
      </c>
      <c r="I7" s="65"/>
      <c r="J7" s="65"/>
      <c r="K7" s="65">
        <v>0.0</v>
      </c>
      <c r="L7" s="65">
        <v>0.0</v>
      </c>
      <c r="M7" s="65" t="str">
        <f t="shared" ref="M7:N7" si="2">C7+E7+G7+I7+K7</f>
        <v>192006</v>
      </c>
      <c r="N7" s="65" t="str">
        <f t="shared" si="2"/>
        <v>470451</v>
      </c>
      <c r="O7" s="101" t="str">
        <f>D7*100/'CD Ratio_3(i)'!F7</f>
        <v>10.63</v>
      </c>
      <c r="P7" s="92" t="str">
        <f t="shared" si="3"/>
        <v>2.45</v>
      </c>
    </row>
    <row r="8" ht="13.5" customHeight="1">
      <c r="A8" s="110">
        <v>3.0</v>
      </c>
      <c r="B8" s="65" t="s">
        <v>12</v>
      </c>
      <c r="C8" s="65">
        <v>23528.0</v>
      </c>
      <c r="D8" s="65">
        <v>103367.33</v>
      </c>
      <c r="E8" s="65">
        <v>546.0</v>
      </c>
      <c r="F8" s="65">
        <v>63452.01000000001</v>
      </c>
      <c r="G8" s="65">
        <v>49.0</v>
      </c>
      <c r="H8" s="65">
        <v>19988.57</v>
      </c>
      <c r="I8" s="65"/>
      <c r="J8" s="65"/>
      <c r="K8" s="65">
        <v>0.0</v>
      </c>
      <c r="L8" s="65">
        <v>0.0</v>
      </c>
      <c r="M8" s="65" t="str">
        <f t="shared" ref="M8:N8" si="4">C8+E8+G8+I8+K8</f>
        <v>24123</v>
      </c>
      <c r="N8" s="65" t="str">
        <f t="shared" si="4"/>
        <v>186808</v>
      </c>
      <c r="O8" s="101" t="str">
        <f>D8*100/'CD Ratio_3(i)'!F8</f>
        <v>14.36</v>
      </c>
      <c r="P8" s="92" t="str">
        <f t="shared" si="3"/>
        <v>7.74</v>
      </c>
    </row>
    <row r="9" ht="13.5" customHeight="1">
      <c r="A9" s="110">
        <v>4.0</v>
      </c>
      <c r="B9" s="65" t="s">
        <v>13</v>
      </c>
      <c r="C9" s="65">
        <v>72734.0</v>
      </c>
      <c r="D9" s="65">
        <v>210432.81000000006</v>
      </c>
      <c r="E9" s="65">
        <v>3617.0</v>
      </c>
      <c r="F9" s="65">
        <v>72709.75000000001</v>
      </c>
      <c r="G9" s="65">
        <v>174.0</v>
      </c>
      <c r="H9" s="65">
        <v>16997.340000000004</v>
      </c>
      <c r="I9" s="65"/>
      <c r="J9" s="65"/>
      <c r="K9" s="65">
        <v>2769.0</v>
      </c>
      <c r="L9" s="65">
        <v>3834.75</v>
      </c>
      <c r="M9" s="65" t="str">
        <f t="shared" ref="M9:N9" si="5">C9+E9+G9+I9+K9</f>
        <v>79294</v>
      </c>
      <c r="N9" s="65" t="str">
        <f t="shared" si="5"/>
        <v>303975</v>
      </c>
      <c r="O9" s="101" t="str">
        <f>D9*100/'CD Ratio_3(i)'!F9</f>
        <v>11.82</v>
      </c>
      <c r="P9" s="92" t="str">
        <f t="shared" si="3"/>
        <v>3.83</v>
      </c>
    </row>
    <row r="10" ht="13.5" customHeight="1">
      <c r="A10" s="110">
        <v>5.0</v>
      </c>
      <c r="B10" s="65" t="s">
        <v>14</v>
      </c>
      <c r="C10" s="65">
        <v>129689.0</v>
      </c>
      <c r="D10" s="65">
        <v>252081.18999999997</v>
      </c>
      <c r="E10" s="65">
        <v>3339.0</v>
      </c>
      <c r="F10" s="65">
        <v>149537.93</v>
      </c>
      <c r="G10" s="65">
        <v>82.0</v>
      </c>
      <c r="H10" s="65">
        <v>27198.570000000003</v>
      </c>
      <c r="I10" s="65"/>
      <c r="J10" s="65"/>
      <c r="K10" s="65">
        <v>6452.0</v>
      </c>
      <c r="L10" s="65">
        <v>26160.159999999985</v>
      </c>
      <c r="M10" s="65" t="str">
        <f t="shared" ref="M10:N10" si="6">C10+E10+G10+I10+K10</f>
        <v>139562</v>
      </c>
      <c r="N10" s="65" t="str">
        <f t="shared" si="6"/>
        <v>454978</v>
      </c>
      <c r="O10" s="101" t="str">
        <f>D10*100/'CD Ratio_3(i)'!F10</f>
        <v>12.92</v>
      </c>
      <c r="P10" s="92" t="str">
        <f t="shared" si="3"/>
        <v>3.26</v>
      </c>
    </row>
    <row r="11" ht="13.5" customHeight="1">
      <c r="A11" s="110">
        <v>6.0</v>
      </c>
      <c r="B11" s="65" t="s">
        <v>15</v>
      </c>
      <c r="C11" s="65">
        <v>40689.0</v>
      </c>
      <c r="D11" s="65">
        <v>118984.93000000007</v>
      </c>
      <c r="E11" s="65">
        <v>5032.0</v>
      </c>
      <c r="F11" s="65">
        <v>62163.509999999995</v>
      </c>
      <c r="G11" s="65">
        <v>93.0</v>
      </c>
      <c r="H11" s="65">
        <v>21501.88000000001</v>
      </c>
      <c r="I11" s="65"/>
      <c r="J11" s="65"/>
      <c r="K11" s="65">
        <v>0.0</v>
      </c>
      <c r="L11" s="65">
        <v>0.0</v>
      </c>
      <c r="M11" s="65" t="str">
        <f t="shared" ref="M11:N11" si="7">C11+E11+G11+I11+K11</f>
        <v>45814</v>
      </c>
      <c r="N11" s="65" t="str">
        <f t="shared" si="7"/>
        <v>202650</v>
      </c>
      <c r="O11" s="101" t="str">
        <f>D11*100/'CD Ratio_3(i)'!F11</f>
        <v>11.20</v>
      </c>
      <c r="P11" s="92" t="str">
        <f t="shared" si="3"/>
        <v>4.42</v>
      </c>
    </row>
    <row r="12" ht="13.5" customHeight="1">
      <c r="A12" s="110">
        <v>7.0</v>
      </c>
      <c r="B12" s="65" t="s">
        <v>16</v>
      </c>
      <c r="C12" s="65">
        <v>41.0</v>
      </c>
      <c r="D12" s="65">
        <v>4369.879999999999</v>
      </c>
      <c r="E12" s="65">
        <v>8.0</v>
      </c>
      <c r="F12" s="65">
        <v>3120.83</v>
      </c>
      <c r="G12" s="65">
        <v>0.0</v>
      </c>
      <c r="H12" s="65">
        <v>0.0</v>
      </c>
      <c r="I12" s="65"/>
      <c r="J12" s="65"/>
      <c r="K12" s="65">
        <v>0.0</v>
      </c>
      <c r="L12" s="65">
        <v>0.0</v>
      </c>
      <c r="M12" s="65" t="str">
        <f t="shared" ref="M12:N12" si="8">C12+E12+G12+I12+K12</f>
        <v>49</v>
      </c>
      <c r="N12" s="65" t="str">
        <f t="shared" si="8"/>
        <v>7491</v>
      </c>
      <c r="O12" s="101" t="str">
        <f>D12*100/'CD Ratio_3(i)'!F12</f>
        <v>2.95</v>
      </c>
      <c r="P12" s="92" t="str">
        <f t="shared" si="3"/>
        <v>152.87</v>
      </c>
    </row>
    <row r="13" ht="13.5" customHeight="1">
      <c r="A13" s="110">
        <v>8.0</v>
      </c>
      <c r="B13" s="65" t="s">
        <v>17</v>
      </c>
      <c r="C13" s="65">
        <v>7986.0</v>
      </c>
      <c r="D13" s="65">
        <v>21998.100000000002</v>
      </c>
      <c r="E13" s="65">
        <v>140.0</v>
      </c>
      <c r="F13" s="65">
        <v>17257.58</v>
      </c>
      <c r="G13" s="65">
        <v>13.0</v>
      </c>
      <c r="H13" s="65">
        <v>16469.149999999998</v>
      </c>
      <c r="I13" s="65"/>
      <c r="J13" s="65"/>
      <c r="K13" s="65">
        <v>30.0</v>
      </c>
      <c r="L13" s="65">
        <v>18.13</v>
      </c>
      <c r="M13" s="65" t="str">
        <f t="shared" ref="M13:N13" si="9">C13+E13+G13+I13+K13</f>
        <v>8169</v>
      </c>
      <c r="N13" s="65" t="str">
        <f t="shared" si="9"/>
        <v>55743</v>
      </c>
      <c r="O13" s="101" t="str">
        <f>D13*100/'CD Ratio_3(i)'!F13</f>
        <v>20.56</v>
      </c>
      <c r="P13" s="92" t="str">
        <f t="shared" si="3"/>
        <v>6.82</v>
      </c>
    </row>
    <row r="14" ht="13.5" customHeight="1">
      <c r="A14" s="110">
        <v>9.0</v>
      </c>
      <c r="B14" s="65" t="s">
        <v>18</v>
      </c>
      <c r="C14" s="65">
        <v>81298.0</v>
      </c>
      <c r="D14" s="65">
        <v>215774.89000000016</v>
      </c>
      <c r="E14" s="65">
        <v>7167.0</v>
      </c>
      <c r="F14" s="65">
        <v>162196.14999999997</v>
      </c>
      <c r="G14" s="65">
        <v>482.0</v>
      </c>
      <c r="H14" s="65">
        <v>83105.15000000001</v>
      </c>
      <c r="I14" s="65"/>
      <c r="J14" s="65"/>
      <c r="K14" s="65">
        <v>0.0</v>
      </c>
      <c r="L14" s="65">
        <v>0.0</v>
      </c>
      <c r="M14" s="65" t="str">
        <f t="shared" ref="M14:N14" si="10">C14+E14+G14+I14+K14</f>
        <v>88947</v>
      </c>
      <c r="N14" s="65" t="str">
        <f t="shared" si="10"/>
        <v>461076</v>
      </c>
      <c r="O14" s="101" t="str">
        <f>D14*100/'CD Ratio_3(i)'!F14</f>
        <v>7.98</v>
      </c>
      <c r="P14" s="92" t="str">
        <f t="shared" si="3"/>
        <v>5.18</v>
      </c>
    </row>
    <row r="15" ht="13.5" customHeight="1">
      <c r="A15" s="110">
        <v>10.0</v>
      </c>
      <c r="B15" s="65" t="s">
        <v>19</v>
      </c>
      <c r="C15" s="65">
        <v>35394.0</v>
      </c>
      <c r="D15" s="65">
        <v>397933.27999999997</v>
      </c>
      <c r="E15" s="65">
        <v>4607.0</v>
      </c>
      <c r="F15" s="65">
        <v>353670.57999999996</v>
      </c>
      <c r="G15" s="65">
        <v>711.0</v>
      </c>
      <c r="H15" s="65">
        <v>186004.58000000002</v>
      </c>
      <c r="I15" s="65"/>
      <c r="J15" s="65"/>
      <c r="K15" s="65">
        <v>1058.0</v>
      </c>
      <c r="L15" s="65">
        <v>14712.04</v>
      </c>
      <c r="M15" s="65" t="str">
        <f t="shared" ref="M15:N15" si="11">C15+E15+G15+I15+K15</f>
        <v>41770</v>
      </c>
      <c r="N15" s="65" t="str">
        <f t="shared" si="11"/>
        <v>952320</v>
      </c>
      <c r="O15" s="101" t="str">
        <f>D15*100/'CD Ratio_3(i)'!F15</f>
        <v>4.69</v>
      </c>
      <c r="P15" s="92" t="str">
        <f t="shared" si="3"/>
        <v>22.80</v>
      </c>
    </row>
    <row r="16" ht="13.5" customHeight="1">
      <c r="A16" s="110">
        <v>11.0</v>
      </c>
      <c r="B16" s="65" t="s">
        <v>20</v>
      </c>
      <c r="C16" s="65">
        <v>1792.0</v>
      </c>
      <c r="D16" s="65">
        <v>75606.36000000002</v>
      </c>
      <c r="E16" s="65">
        <v>15.0</v>
      </c>
      <c r="F16" s="65">
        <v>10645.730000000001</v>
      </c>
      <c r="G16" s="65">
        <v>144.0</v>
      </c>
      <c r="H16" s="65">
        <v>93.79</v>
      </c>
      <c r="I16" s="65"/>
      <c r="J16" s="65"/>
      <c r="K16" s="65">
        <v>0.0</v>
      </c>
      <c r="L16" s="65">
        <v>0.0</v>
      </c>
      <c r="M16" s="65" t="str">
        <f t="shared" ref="M16:N16" si="12">C16+E16+G16+I16+K16</f>
        <v>1951</v>
      </c>
      <c r="N16" s="65" t="str">
        <f t="shared" si="12"/>
        <v>86346</v>
      </c>
      <c r="O16" s="101" t="str">
        <f>D16*100/'CD Ratio_3(i)'!F16</f>
        <v>10.54</v>
      </c>
      <c r="P16" s="92" t="str">
        <f t="shared" si="3"/>
        <v>44.26</v>
      </c>
    </row>
    <row r="17" ht="13.5" customHeight="1">
      <c r="A17" s="110">
        <v>12.0</v>
      </c>
      <c r="B17" s="65" t="s">
        <v>21</v>
      </c>
      <c r="C17" s="65">
        <v>110814.0</v>
      </c>
      <c r="D17" s="65">
        <v>272222.54999999993</v>
      </c>
      <c r="E17" s="65">
        <v>2993.0</v>
      </c>
      <c r="F17" s="65">
        <v>103295.91</v>
      </c>
      <c r="G17" s="65">
        <v>479.0</v>
      </c>
      <c r="H17" s="65">
        <v>64942.640000000014</v>
      </c>
      <c r="I17" s="65"/>
      <c r="J17" s="65"/>
      <c r="K17" s="65">
        <v>0.0</v>
      </c>
      <c r="L17" s="65">
        <v>0.0</v>
      </c>
      <c r="M17" s="65" t="str">
        <f t="shared" ref="M17:N17" si="13">C17+E17+G17+I17+K17</f>
        <v>114286</v>
      </c>
      <c r="N17" s="65" t="str">
        <f t="shared" si="13"/>
        <v>440461</v>
      </c>
      <c r="O17" s="101" t="str">
        <f>D17*100/'CD Ratio_3(i)'!F17</f>
        <v>15.34</v>
      </c>
      <c r="P17" s="92" t="str">
        <f t="shared" si="3"/>
        <v>3.85</v>
      </c>
    </row>
    <row r="18" ht="13.5" customHeight="1">
      <c r="A18" s="100"/>
      <c r="B18" s="103" t="s">
        <v>22</v>
      </c>
      <c r="C18" s="103" t="str">
        <f t="shared" ref="C18:L18" si="14">SUM(C6:C17)</f>
        <v>790818</v>
      </c>
      <c r="D18" s="103" t="str">
        <f t="shared" si="14"/>
        <v>2328858</v>
      </c>
      <c r="E18" s="103" t="str">
        <f t="shared" si="14"/>
        <v>30470</v>
      </c>
      <c r="F18" s="103" t="str">
        <f t="shared" si="14"/>
        <v>1241098</v>
      </c>
      <c r="G18" s="103" t="str">
        <f t="shared" si="14"/>
        <v>2447</v>
      </c>
      <c r="H18" s="103" t="str">
        <f t="shared" si="14"/>
        <v>535299</v>
      </c>
      <c r="I18" s="103" t="str">
        <f t="shared" si="14"/>
        <v>0</v>
      </c>
      <c r="J18" s="103" t="str">
        <f t="shared" si="14"/>
        <v>0</v>
      </c>
      <c r="K18" s="103" t="str">
        <f t="shared" si="14"/>
        <v>10309</v>
      </c>
      <c r="L18" s="103" t="str">
        <f t="shared" si="14"/>
        <v>44725</v>
      </c>
      <c r="M18" s="103" t="str">
        <f t="shared" ref="M18:N18" si="15">C18+E18+G18+I18+K18</f>
        <v>834044</v>
      </c>
      <c r="N18" s="103" t="str">
        <f t="shared" si="15"/>
        <v>4149980</v>
      </c>
      <c r="O18" s="104" t="str">
        <f>D18*100/'CD Ratio_3(i)'!F18</f>
        <v>9.65</v>
      </c>
      <c r="P18" s="92" t="str">
        <f t="shared" si="3"/>
        <v>4.98</v>
      </c>
    </row>
    <row r="19" ht="13.5" customHeight="1">
      <c r="A19" s="110">
        <v>13.0</v>
      </c>
      <c r="B19" s="65" t="s">
        <v>23</v>
      </c>
      <c r="C19" s="65">
        <v>6828.0</v>
      </c>
      <c r="D19" s="65">
        <v>162434.8099999999</v>
      </c>
      <c r="E19" s="65">
        <v>2416.0</v>
      </c>
      <c r="F19" s="65">
        <v>163745.26000000004</v>
      </c>
      <c r="G19" s="65">
        <v>566.0</v>
      </c>
      <c r="H19" s="65">
        <v>92247.27</v>
      </c>
      <c r="I19" s="65"/>
      <c r="J19" s="65"/>
      <c r="K19" s="65">
        <v>0.0</v>
      </c>
      <c r="L19" s="65">
        <v>0.0</v>
      </c>
      <c r="M19" s="65" t="str">
        <f t="shared" ref="M19:N19" si="16">C19+E19+G19+I19+K19</f>
        <v>9810</v>
      </c>
      <c r="N19" s="65" t="str">
        <f t="shared" si="16"/>
        <v>418427</v>
      </c>
      <c r="O19" s="101" t="str">
        <f>D19*100/'CD Ratio_3(i)'!F19</f>
        <v>9.59</v>
      </c>
      <c r="P19" s="92" t="str">
        <f t="shared" si="3"/>
        <v>42.65</v>
      </c>
    </row>
    <row r="20" ht="13.5" customHeight="1">
      <c r="A20" s="110">
        <v>14.0</v>
      </c>
      <c r="B20" s="65" t="s">
        <v>24</v>
      </c>
      <c r="C20" s="65">
        <v>2650.0</v>
      </c>
      <c r="D20" s="65">
        <v>10903.009999999995</v>
      </c>
      <c r="E20" s="65">
        <v>39.0</v>
      </c>
      <c r="F20" s="65">
        <v>1373.9500000000003</v>
      </c>
      <c r="G20" s="65">
        <v>3.0</v>
      </c>
      <c r="H20" s="65">
        <v>19.86</v>
      </c>
      <c r="I20" s="65"/>
      <c r="J20" s="65"/>
      <c r="K20" s="65">
        <v>0.0</v>
      </c>
      <c r="L20" s="65">
        <v>0.0</v>
      </c>
      <c r="M20" s="65" t="str">
        <f t="shared" ref="M20:N20" si="17">C20+E20+G20+I20+K20</f>
        <v>2692</v>
      </c>
      <c r="N20" s="65" t="str">
        <f t="shared" si="17"/>
        <v>12297</v>
      </c>
      <c r="O20" s="101" t="str">
        <f>D20*100/'CD Ratio_3(i)'!F20</f>
        <v>1.36</v>
      </c>
      <c r="P20" s="92" t="str">
        <f t="shared" si="3"/>
        <v>4.57</v>
      </c>
    </row>
    <row r="21" ht="13.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65">
        <v>0.0</v>
      </c>
      <c r="H21" s="65">
        <v>0.0</v>
      </c>
      <c r="I21" s="65"/>
      <c r="J21" s="65"/>
      <c r="K21" s="65">
        <v>0.0</v>
      </c>
      <c r="L21" s="65">
        <v>0.0</v>
      </c>
      <c r="M21" s="65" t="str">
        <f t="shared" ref="M21:N21" si="18">C21+E21+G21+I21+K21</f>
        <v>0</v>
      </c>
      <c r="N21" s="65" t="str">
        <f t="shared" si="18"/>
        <v>0</v>
      </c>
      <c r="O21" s="101" t="str">
        <f>D21*100/'CD Ratio_3(i)'!F21</f>
        <v>0.00</v>
      </c>
      <c r="P21" s="92" t="str">
        <f t="shared" si="3"/>
        <v>#DIV/0!</v>
      </c>
    </row>
    <row r="22" ht="13.5" customHeight="1">
      <c r="A22" s="110">
        <v>16.0</v>
      </c>
      <c r="B22" s="65" t="s">
        <v>26</v>
      </c>
      <c r="C22" s="65">
        <v>71.0</v>
      </c>
      <c r="D22" s="65">
        <v>6609.18</v>
      </c>
      <c r="E22" s="65">
        <v>7.0</v>
      </c>
      <c r="F22" s="65">
        <v>2667.98</v>
      </c>
      <c r="G22" s="65">
        <v>0.0</v>
      </c>
      <c r="H22" s="65">
        <v>0.0</v>
      </c>
      <c r="I22" s="65">
        <v>0.0</v>
      </c>
      <c r="J22" s="65">
        <v>0.0</v>
      </c>
      <c r="K22" s="65">
        <v>0.0</v>
      </c>
      <c r="L22" s="65">
        <v>0.0</v>
      </c>
      <c r="M22" s="65" t="str">
        <f t="shared" ref="M22:N22" si="19">C22+E22+G22+I22+K22</f>
        <v>78</v>
      </c>
      <c r="N22" s="65" t="str">
        <f t="shared" si="19"/>
        <v>9277</v>
      </c>
      <c r="O22" s="101" t="str">
        <f>D22*100/'CD Ratio_3(i)'!F22</f>
        <v>45.71</v>
      </c>
      <c r="P22" s="92" t="str">
        <f t="shared" si="3"/>
        <v>118.94</v>
      </c>
    </row>
    <row r="23" ht="13.5" customHeight="1">
      <c r="A23" s="110">
        <v>17.0</v>
      </c>
      <c r="B23" s="65" t="s">
        <v>27</v>
      </c>
      <c r="C23" s="65">
        <v>81.0</v>
      </c>
      <c r="D23" s="65">
        <v>2274.8200000000006</v>
      </c>
      <c r="E23" s="65">
        <v>1.0</v>
      </c>
      <c r="F23" s="65">
        <v>4.35</v>
      </c>
      <c r="G23" s="65">
        <v>0.0</v>
      </c>
      <c r="H23" s="65">
        <v>0.0</v>
      </c>
      <c r="I23" s="65"/>
      <c r="J23" s="65"/>
      <c r="K23" s="65">
        <v>0.0</v>
      </c>
      <c r="L23" s="65">
        <v>0.0</v>
      </c>
      <c r="M23" s="65" t="str">
        <f t="shared" ref="M23:N23" si="20">C23+E23+G23+I23+K23</f>
        <v>82</v>
      </c>
      <c r="N23" s="65" t="str">
        <f t="shared" si="20"/>
        <v>2279</v>
      </c>
      <c r="O23" s="101" t="str">
        <f>D23*100/'CD Ratio_3(i)'!F23</f>
        <v>1.53</v>
      </c>
      <c r="P23" s="92" t="str">
        <f t="shared" si="3"/>
        <v>27.79</v>
      </c>
    </row>
    <row r="24" ht="13.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65">
        <v>0.0</v>
      </c>
      <c r="H24" s="65">
        <v>0.0</v>
      </c>
      <c r="I24" s="65"/>
      <c r="J24" s="65"/>
      <c r="K24" s="65">
        <v>0.0</v>
      </c>
      <c r="L24" s="65">
        <v>0.0</v>
      </c>
      <c r="M24" s="65" t="str">
        <f t="shared" ref="M24:N24" si="21">C24+E24+G24+I24+K24</f>
        <v>0</v>
      </c>
      <c r="N24" s="65" t="str">
        <f t="shared" si="21"/>
        <v>0</v>
      </c>
      <c r="O24" s="101" t="str">
        <f>D24*100/'CD Ratio_3(i)'!F24</f>
        <v>0.00</v>
      </c>
      <c r="P24" s="92" t="str">
        <f t="shared" si="3"/>
        <v>#DIV/0!</v>
      </c>
    </row>
    <row r="25" ht="13.5" customHeight="1">
      <c r="A25" s="110">
        <v>19.0</v>
      </c>
      <c r="B25" s="65" t="s">
        <v>29</v>
      </c>
      <c r="C25" s="65">
        <v>208.0</v>
      </c>
      <c r="D25" s="65">
        <v>1583.5600000000002</v>
      </c>
      <c r="E25" s="65">
        <v>35.0</v>
      </c>
      <c r="F25" s="65">
        <v>2194.9</v>
      </c>
      <c r="G25" s="65">
        <v>4.0</v>
      </c>
      <c r="H25" s="65">
        <v>1234.6</v>
      </c>
      <c r="I25" s="65"/>
      <c r="J25" s="65"/>
      <c r="K25" s="65">
        <v>0.0</v>
      </c>
      <c r="L25" s="65">
        <v>0.0</v>
      </c>
      <c r="M25" s="65" t="str">
        <f t="shared" ref="M25:N25" si="22">C25+E25+G25+I25+K25</f>
        <v>247</v>
      </c>
      <c r="N25" s="65" t="str">
        <f t="shared" si="22"/>
        <v>5013</v>
      </c>
      <c r="O25" s="101" t="str">
        <f>D25*100/'CD Ratio_3(i)'!F25</f>
        <v>3.39</v>
      </c>
      <c r="P25" s="92" t="str">
        <f t="shared" si="3"/>
        <v>20.30</v>
      </c>
    </row>
    <row r="26" ht="13.5" customHeight="1">
      <c r="A26" s="110">
        <v>20.0</v>
      </c>
      <c r="B26" s="65" t="s">
        <v>30</v>
      </c>
      <c r="C26" s="65">
        <v>21693.0</v>
      </c>
      <c r="D26" s="65">
        <v>427718.13</v>
      </c>
      <c r="E26" s="65">
        <v>12464.0</v>
      </c>
      <c r="F26" s="65">
        <v>445548.0200000001</v>
      </c>
      <c r="G26" s="65">
        <v>2803.0</v>
      </c>
      <c r="H26" s="65">
        <v>298077.5400000001</v>
      </c>
      <c r="I26" s="65"/>
      <c r="J26" s="65"/>
      <c r="K26" s="65">
        <v>0.0</v>
      </c>
      <c r="L26" s="65">
        <v>0.0</v>
      </c>
      <c r="M26" s="65" t="str">
        <f t="shared" ref="M26:N26" si="23">C26+E26+G26+I26+K26</f>
        <v>36960</v>
      </c>
      <c r="N26" s="65" t="str">
        <f t="shared" si="23"/>
        <v>1171344</v>
      </c>
      <c r="O26" s="101" t="str">
        <f>D26*100/'CD Ratio_3(i)'!F26</f>
        <v>12.13</v>
      </c>
      <c r="P26" s="92" t="str">
        <f t="shared" si="3"/>
        <v>31.69</v>
      </c>
    </row>
    <row r="27" ht="13.5" customHeight="1">
      <c r="A27" s="110">
        <v>21.0</v>
      </c>
      <c r="B27" s="65" t="s">
        <v>31</v>
      </c>
      <c r="C27" s="65">
        <v>11058.0</v>
      </c>
      <c r="D27" s="65">
        <v>331199.45999999996</v>
      </c>
      <c r="E27" s="65">
        <v>5811.0</v>
      </c>
      <c r="F27" s="65">
        <v>354610.54999999993</v>
      </c>
      <c r="G27" s="65">
        <v>993.0</v>
      </c>
      <c r="H27" s="65">
        <v>104311.2</v>
      </c>
      <c r="I27" s="65"/>
      <c r="J27" s="65"/>
      <c r="K27" s="65">
        <v>0.0</v>
      </c>
      <c r="L27" s="65">
        <v>0.0</v>
      </c>
      <c r="M27" s="65" t="str">
        <f t="shared" ref="M27:N27" si="24">C27+E27+G27+I27+K27</f>
        <v>17862</v>
      </c>
      <c r="N27" s="65" t="str">
        <f t="shared" si="24"/>
        <v>790121</v>
      </c>
      <c r="O27" s="101" t="str">
        <f>D27*100/'CD Ratio_3(i)'!F27</f>
        <v>11.85</v>
      </c>
      <c r="P27" s="92" t="str">
        <f t="shared" si="3"/>
        <v>44.23</v>
      </c>
    </row>
    <row r="28" ht="13.5" customHeight="1">
      <c r="A28" s="110">
        <v>22.0</v>
      </c>
      <c r="B28" s="65" t="s">
        <v>32</v>
      </c>
      <c r="C28" s="65">
        <v>13639.0</v>
      </c>
      <c r="D28" s="65">
        <v>55739.36</v>
      </c>
      <c r="E28" s="65">
        <v>292.0</v>
      </c>
      <c r="F28" s="65">
        <v>28695.14000000001</v>
      </c>
      <c r="G28" s="65">
        <v>16.0</v>
      </c>
      <c r="H28" s="65">
        <v>4772.14</v>
      </c>
      <c r="I28" s="65"/>
      <c r="J28" s="65"/>
      <c r="K28" s="65">
        <v>0.0</v>
      </c>
      <c r="L28" s="65">
        <v>0.0</v>
      </c>
      <c r="M28" s="65" t="str">
        <f t="shared" ref="M28:N28" si="25">C28+E28+G28+I28+K28</f>
        <v>13947</v>
      </c>
      <c r="N28" s="65" t="str">
        <f t="shared" si="25"/>
        <v>89207</v>
      </c>
      <c r="O28" s="101" t="str">
        <f>D28*100/'CD Ratio_3(i)'!F28</f>
        <v>14.21</v>
      </c>
      <c r="P28" s="92" t="str">
        <f t="shared" si="3"/>
        <v>6.40</v>
      </c>
    </row>
    <row r="29" ht="13.5" customHeight="1">
      <c r="A29" s="110">
        <v>23.0</v>
      </c>
      <c r="B29" s="65" t="s">
        <v>33</v>
      </c>
      <c r="C29" s="65">
        <v>6526.0</v>
      </c>
      <c r="D29" s="65">
        <v>68249.87</v>
      </c>
      <c r="E29" s="65">
        <v>763.0</v>
      </c>
      <c r="F29" s="65">
        <v>38269.06</v>
      </c>
      <c r="G29" s="65">
        <v>70.0</v>
      </c>
      <c r="H29" s="65">
        <v>5939.18</v>
      </c>
      <c r="I29" s="65"/>
      <c r="J29" s="65"/>
      <c r="K29" s="65">
        <v>0.0</v>
      </c>
      <c r="L29" s="65">
        <v>0.0</v>
      </c>
      <c r="M29" s="65" t="str">
        <f t="shared" ref="M29:N29" si="26">C29+E29+G29+I29+K29</f>
        <v>7359</v>
      </c>
      <c r="N29" s="65" t="str">
        <f t="shared" si="26"/>
        <v>112458</v>
      </c>
      <c r="O29" s="101" t="str">
        <f>D29*100/'CD Ratio_3(i)'!F29</f>
        <v>13.01</v>
      </c>
      <c r="P29" s="92" t="str">
        <f t="shared" si="3"/>
        <v>15.28</v>
      </c>
    </row>
    <row r="30" ht="13.5" customHeight="1">
      <c r="A30" s="110">
        <v>24.0</v>
      </c>
      <c r="B30" s="65" t="s">
        <v>34</v>
      </c>
      <c r="C30" s="65">
        <v>161984.0</v>
      </c>
      <c r="D30" s="65">
        <v>100078.81</v>
      </c>
      <c r="E30" s="65">
        <v>3955.0</v>
      </c>
      <c r="F30" s="65">
        <v>59765.759999999995</v>
      </c>
      <c r="G30" s="65">
        <v>496.0</v>
      </c>
      <c r="H30" s="65">
        <v>17883.96</v>
      </c>
      <c r="I30" s="65"/>
      <c r="J30" s="65"/>
      <c r="K30" s="65">
        <v>0.0</v>
      </c>
      <c r="L30" s="65">
        <v>0.0</v>
      </c>
      <c r="M30" s="65" t="str">
        <f t="shared" ref="M30:N30" si="27">C30+E30+G30+I30+K30</f>
        <v>166435</v>
      </c>
      <c r="N30" s="65" t="str">
        <f t="shared" si="27"/>
        <v>177729</v>
      </c>
      <c r="O30" s="101" t="str">
        <f>D30*100/'CD Ratio_3(i)'!F30</f>
        <v>11.97</v>
      </c>
      <c r="P30" s="92" t="str">
        <f t="shared" si="3"/>
        <v>1.07</v>
      </c>
    </row>
    <row r="31" ht="13.5" customHeight="1">
      <c r="A31" s="110">
        <v>25.0</v>
      </c>
      <c r="B31" s="65" t="s">
        <v>35</v>
      </c>
      <c r="C31" s="65">
        <v>45.0</v>
      </c>
      <c r="D31" s="65">
        <v>562.95</v>
      </c>
      <c r="E31" s="65">
        <v>0.0</v>
      </c>
      <c r="F31" s="65">
        <v>0.0</v>
      </c>
      <c r="G31" s="65">
        <v>0.0</v>
      </c>
      <c r="H31" s="65">
        <v>0.0</v>
      </c>
      <c r="I31" s="65"/>
      <c r="J31" s="65"/>
      <c r="K31" s="65">
        <v>0.0</v>
      </c>
      <c r="L31" s="65">
        <v>0.0</v>
      </c>
      <c r="M31" s="65" t="str">
        <f t="shared" ref="M31:N31" si="28">C31+E31+G31+I31+K31</f>
        <v>45</v>
      </c>
      <c r="N31" s="65" t="str">
        <f t="shared" si="28"/>
        <v>563</v>
      </c>
      <c r="O31" s="101" t="str">
        <f>D31*100/'CD Ratio_3(i)'!F31</f>
        <v>13.51</v>
      </c>
      <c r="P31" s="92" t="str">
        <f t="shared" si="3"/>
        <v>12.51</v>
      </c>
    </row>
    <row r="32" ht="13.5" customHeight="1">
      <c r="A32" s="110">
        <v>26.0</v>
      </c>
      <c r="B32" s="65" t="s">
        <v>36</v>
      </c>
      <c r="C32" s="65">
        <v>65.0</v>
      </c>
      <c r="D32" s="65">
        <v>5459.29</v>
      </c>
      <c r="E32" s="65">
        <v>21.0</v>
      </c>
      <c r="F32" s="65">
        <v>6321.32</v>
      </c>
      <c r="G32" s="65">
        <v>0.0</v>
      </c>
      <c r="H32" s="65">
        <v>0.0</v>
      </c>
      <c r="I32" s="65"/>
      <c r="J32" s="65"/>
      <c r="K32" s="65">
        <v>0.0</v>
      </c>
      <c r="L32" s="65">
        <v>0.0</v>
      </c>
      <c r="M32" s="65" t="str">
        <f t="shared" ref="M32:N32" si="29">C32+E32+G32+I32+K32</f>
        <v>86</v>
      </c>
      <c r="N32" s="65" t="str">
        <f t="shared" si="29"/>
        <v>11781</v>
      </c>
      <c r="O32" s="101" t="str">
        <f>D32*100/'CD Ratio_3(i)'!F32</f>
        <v>14.69</v>
      </c>
      <c r="P32" s="92" t="str">
        <f t="shared" si="3"/>
        <v>136.98</v>
      </c>
    </row>
    <row r="33" ht="13.5" customHeight="1">
      <c r="A33" s="110">
        <v>27.0</v>
      </c>
      <c r="B33" s="65" t="s">
        <v>37</v>
      </c>
      <c r="C33" s="65">
        <v>26.0</v>
      </c>
      <c r="D33" s="65">
        <v>2526.8</v>
      </c>
      <c r="E33" s="65">
        <v>14.0</v>
      </c>
      <c r="F33" s="65">
        <v>1834.3899999999999</v>
      </c>
      <c r="G33" s="65">
        <v>0.0</v>
      </c>
      <c r="H33" s="65">
        <v>0.0</v>
      </c>
      <c r="I33" s="65"/>
      <c r="J33" s="65"/>
      <c r="K33" s="65">
        <v>0.0</v>
      </c>
      <c r="L33" s="65">
        <v>0.0</v>
      </c>
      <c r="M33" s="65" t="str">
        <f t="shared" ref="M33:N33" si="30">C33+E33+G33+I33+K33</f>
        <v>40</v>
      </c>
      <c r="N33" s="65" t="str">
        <f t="shared" si="30"/>
        <v>4361</v>
      </c>
      <c r="O33" s="101" t="str">
        <f>D33*100/'CD Ratio_3(i)'!F33</f>
        <v>18.76</v>
      </c>
      <c r="P33" s="92" t="str">
        <f t="shared" si="3"/>
        <v>109.03</v>
      </c>
    </row>
    <row r="34" ht="13.5" customHeight="1">
      <c r="A34" s="110">
        <v>28.0</v>
      </c>
      <c r="B34" s="65" t="s">
        <v>38</v>
      </c>
      <c r="C34" s="65">
        <v>5219.0</v>
      </c>
      <c r="D34" s="65">
        <v>105020.38</v>
      </c>
      <c r="E34" s="65">
        <v>3106.0</v>
      </c>
      <c r="F34" s="65">
        <v>113115.73999999999</v>
      </c>
      <c r="G34" s="65">
        <v>697.0</v>
      </c>
      <c r="H34" s="65">
        <v>67324.31999999999</v>
      </c>
      <c r="I34" s="65"/>
      <c r="J34" s="65"/>
      <c r="K34" s="65">
        <v>0.0</v>
      </c>
      <c r="L34" s="65">
        <v>0.0</v>
      </c>
      <c r="M34" s="65" t="str">
        <f t="shared" ref="M34:N34" si="31">C34+E34+G34+I34+K34</f>
        <v>9022</v>
      </c>
      <c r="N34" s="65" t="str">
        <f t="shared" si="31"/>
        <v>285460</v>
      </c>
      <c r="O34" s="101" t="str">
        <f>D34*100/'CD Ratio_3(i)'!F34</f>
        <v>12.71</v>
      </c>
      <c r="P34" s="92" t="str">
        <f t="shared" si="3"/>
        <v>31.64</v>
      </c>
    </row>
    <row r="35" ht="13.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65">
        <v>0.0</v>
      </c>
      <c r="H35" s="65">
        <v>0.0</v>
      </c>
      <c r="I35" s="65"/>
      <c r="J35" s="65"/>
      <c r="K35" s="65">
        <v>0.0</v>
      </c>
      <c r="L35" s="65">
        <v>0.0</v>
      </c>
      <c r="M35" s="65" t="str">
        <f t="shared" ref="M35:N35" si="32">C35+E35+G35+I35+K35</f>
        <v>0</v>
      </c>
      <c r="N35" s="65" t="str">
        <f t="shared" si="32"/>
        <v>0</v>
      </c>
      <c r="O35" s="101" t="str">
        <f>D35*100/'CD Ratio_3(i)'!F35</f>
        <v>0.00</v>
      </c>
      <c r="P35" s="92" t="str">
        <f t="shared" si="3"/>
        <v>#DIV/0!</v>
      </c>
    </row>
    <row r="36" ht="13.5" customHeight="1">
      <c r="A36" s="110">
        <v>30.0</v>
      </c>
      <c r="B36" s="65" t="s">
        <v>40</v>
      </c>
      <c r="C36" s="65">
        <v>150.0</v>
      </c>
      <c r="D36" s="65">
        <v>2765.6400000000003</v>
      </c>
      <c r="E36" s="65">
        <v>56.0</v>
      </c>
      <c r="F36" s="65">
        <v>765.54</v>
      </c>
      <c r="G36" s="65">
        <v>0.0</v>
      </c>
      <c r="H36" s="65">
        <v>0.0</v>
      </c>
      <c r="I36" s="65"/>
      <c r="J36" s="65"/>
      <c r="K36" s="65">
        <v>0.0</v>
      </c>
      <c r="L36" s="65">
        <v>0.0</v>
      </c>
      <c r="M36" s="65" t="str">
        <f t="shared" ref="M36:N36" si="33">C36+E36+G36+I36+K36</f>
        <v>206</v>
      </c>
      <c r="N36" s="65" t="str">
        <f t="shared" si="33"/>
        <v>3531</v>
      </c>
      <c r="O36" s="101" t="str">
        <f>D36*100/'CD Ratio_3(i)'!F36</f>
        <v>3.49</v>
      </c>
      <c r="P36" s="92" t="str">
        <f t="shared" si="3"/>
        <v>17.14</v>
      </c>
    </row>
    <row r="37" ht="13.5" customHeight="1">
      <c r="A37" s="110">
        <v>31.0</v>
      </c>
      <c r="B37" s="65" t="s">
        <v>73</v>
      </c>
      <c r="C37" s="65">
        <v>16.0</v>
      </c>
      <c r="D37" s="65">
        <v>2559.9700000000003</v>
      </c>
      <c r="E37" s="65">
        <v>0.0</v>
      </c>
      <c r="F37" s="65">
        <v>0.0</v>
      </c>
      <c r="G37" s="65">
        <v>0.0</v>
      </c>
      <c r="H37" s="65">
        <v>0.0</v>
      </c>
      <c r="I37" s="65"/>
      <c r="J37" s="65"/>
      <c r="K37" s="65">
        <v>0.0</v>
      </c>
      <c r="L37" s="65">
        <v>0.0</v>
      </c>
      <c r="M37" s="65" t="str">
        <f t="shared" ref="M37:N37" si="34">C37+E37+G37+I37+K37</f>
        <v>16</v>
      </c>
      <c r="N37" s="65" t="str">
        <f t="shared" si="34"/>
        <v>2560</v>
      </c>
      <c r="O37" s="101" t="str">
        <f>D37*100/'CD Ratio_3(i)'!F37</f>
        <v>5.87</v>
      </c>
      <c r="P37" s="92" t="str">
        <f t="shared" si="3"/>
        <v>160.00</v>
      </c>
    </row>
    <row r="38" ht="13.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>
        <v>0.0</v>
      </c>
      <c r="J38" s="65">
        <v>0.0</v>
      </c>
      <c r="K38" s="65">
        <v>0.0</v>
      </c>
      <c r="L38" s="65">
        <v>0.0</v>
      </c>
      <c r="M38" s="65" t="str">
        <f t="shared" ref="M38:N38" si="35">C38+E38+G38+I38+K38</f>
        <v>0</v>
      </c>
      <c r="N38" s="65" t="str">
        <f t="shared" si="35"/>
        <v>0</v>
      </c>
      <c r="O38" s="101" t="str">
        <f>D38*100/'CD Ratio_3(i)'!#REF!</f>
        <v>#ERROR!</v>
      </c>
      <c r="P38" s="92" t="str">
        <f t="shared" si="3"/>
        <v>#DIV/0!</v>
      </c>
    </row>
    <row r="39" ht="13.5" customHeight="1">
      <c r="A39" s="110">
        <v>33.0</v>
      </c>
      <c r="B39" s="65" t="s">
        <v>42</v>
      </c>
      <c r="C39" s="65">
        <v>8.0</v>
      </c>
      <c r="D39" s="65">
        <v>299.12</v>
      </c>
      <c r="E39" s="65">
        <v>0.0</v>
      </c>
      <c r="F39" s="65">
        <v>0.0</v>
      </c>
      <c r="G39" s="65">
        <v>0.0</v>
      </c>
      <c r="H39" s="65">
        <v>0.0</v>
      </c>
      <c r="I39" s="65"/>
      <c r="J39" s="65"/>
      <c r="K39" s="65">
        <v>0.0</v>
      </c>
      <c r="L39" s="65">
        <v>0.0</v>
      </c>
      <c r="M39" s="65" t="str">
        <f t="shared" ref="M39:N39" si="36">C39+E39+G39+I39+K39</f>
        <v>8</v>
      </c>
      <c r="N39" s="65" t="str">
        <f t="shared" si="36"/>
        <v>299</v>
      </c>
      <c r="O39" s="101" t="str">
        <f>D39*100/'CD Ratio_3(i)'!F38</f>
        <v>4.67</v>
      </c>
      <c r="P39" s="92" t="str">
        <f t="shared" si="3"/>
        <v>37.39</v>
      </c>
    </row>
    <row r="40" ht="13.5" customHeight="1">
      <c r="A40" s="110">
        <v>34.0</v>
      </c>
      <c r="B40" s="65" t="s">
        <v>43</v>
      </c>
      <c r="C40" s="65">
        <v>4890.0</v>
      </c>
      <c r="D40" s="65">
        <v>63349.39</v>
      </c>
      <c r="E40" s="65">
        <v>1171.0</v>
      </c>
      <c r="F40" s="65">
        <v>47324.90000000001</v>
      </c>
      <c r="G40" s="65">
        <v>324.0</v>
      </c>
      <c r="H40" s="65">
        <v>19917.39</v>
      </c>
      <c r="I40" s="65"/>
      <c r="J40" s="65"/>
      <c r="K40" s="65">
        <v>0.0</v>
      </c>
      <c r="L40" s="65">
        <v>0.0</v>
      </c>
      <c r="M40" s="65" t="str">
        <f t="shared" ref="M40:N40" si="37">C40+E40+G40+I40+K40</f>
        <v>6385</v>
      </c>
      <c r="N40" s="65" t="str">
        <f t="shared" si="37"/>
        <v>130592</v>
      </c>
      <c r="O40" s="101" t="str">
        <f>D40*100/'CD Ratio_3(i)'!F39</f>
        <v>15.65</v>
      </c>
      <c r="P40" s="92" t="str">
        <f t="shared" si="3"/>
        <v>20.45</v>
      </c>
    </row>
    <row r="41" ht="13.5" customHeight="1">
      <c r="A41" s="100"/>
      <c r="B41" s="103" t="s">
        <v>44</v>
      </c>
      <c r="C41" s="103" t="str">
        <f t="shared" ref="C41:L41" si="38">SUM(C19:C40)</f>
        <v>235157</v>
      </c>
      <c r="D41" s="103" t="str">
        <f t="shared" si="38"/>
        <v>1349335</v>
      </c>
      <c r="E41" s="103" t="str">
        <f t="shared" si="38"/>
        <v>30151</v>
      </c>
      <c r="F41" s="103" t="str">
        <f t="shared" si="38"/>
        <v>1266237</v>
      </c>
      <c r="G41" s="103" t="str">
        <f t="shared" si="38"/>
        <v>5972</v>
      </c>
      <c r="H41" s="103" t="str">
        <f t="shared" si="38"/>
        <v>611727</v>
      </c>
      <c r="I41" s="103" t="str">
        <f t="shared" si="38"/>
        <v>0</v>
      </c>
      <c r="J41" s="103" t="str">
        <f t="shared" si="38"/>
        <v>0</v>
      </c>
      <c r="K41" s="103" t="str">
        <f t="shared" si="38"/>
        <v>0</v>
      </c>
      <c r="L41" s="103" t="str">
        <f t="shared" si="38"/>
        <v>0</v>
      </c>
      <c r="M41" s="103" t="str">
        <f t="shared" ref="M41:N41" si="39">C41+E41+G41+I41+K41</f>
        <v>271280</v>
      </c>
      <c r="N41" s="103" t="str">
        <f t="shared" si="39"/>
        <v>3227299</v>
      </c>
      <c r="O41" s="104" t="str">
        <f>D41*100/'CD Ratio_3(i)'!F40</f>
        <v>11.06</v>
      </c>
      <c r="P41" s="92" t="str">
        <f t="shared" si="3"/>
        <v>11.90</v>
      </c>
    </row>
    <row r="42" ht="13.5" customHeight="1">
      <c r="A42" s="100"/>
      <c r="B42" s="103" t="s">
        <v>45</v>
      </c>
      <c r="C42" s="103" t="str">
        <f t="shared" ref="C42:L42" si="40">C41+C18</f>
        <v>1025975</v>
      </c>
      <c r="D42" s="103" t="str">
        <f t="shared" si="40"/>
        <v>3678192</v>
      </c>
      <c r="E42" s="103" t="str">
        <f t="shared" si="40"/>
        <v>60621</v>
      </c>
      <c r="F42" s="103" t="str">
        <f t="shared" si="40"/>
        <v>2507335</v>
      </c>
      <c r="G42" s="103" t="str">
        <f t="shared" si="40"/>
        <v>8419</v>
      </c>
      <c r="H42" s="103" t="str">
        <f t="shared" si="40"/>
        <v>1147026</v>
      </c>
      <c r="I42" s="103" t="str">
        <f t="shared" si="40"/>
        <v>0</v>
      </c>
      <c r="J42" s="103" t="str">
        <f t="shared" si="40"/>
        <v>0</v>
      </c>
      <c r="K42" s="103" t="str">
        <f t="shared" si="40"/>
        <v>10309</v>
      </c>
      <c r="L42" s="103" t="str">
        <f t="shared" si="40"/>
        <v>44725</v>
      </c>
      <c r="M42" s="103" t="str">
        <f t="shared" ref="M42:N42" si="41">C42+E42+G42+I42+K42</f>
        <v>1105324</v>
      </c>
      <c r="N42" s="103" t="str">
        <f t="shared" si="41"/>
        <v>7377278</v>
      </c>
      <c r="O42" s="104" t="str">
        <f>D42*100/'CD Ratio_3(i)'!F41</f>
        <v>10.12</v>
      </c>
      <c r="P42" s="92" t="str">
        <f t="shared" si="3"/>
        <v>6.67</v>
      </c>
    </row>
    <row r="43" ht="13.5" customHeight="1">
      <c r="A43" s="110">
        <v>35.0</v>
      </c>
      <c r="B43" s="65" t="s">
        <v>46</v>
      </c>
      <c r="C43" s="65">
        <v>70909.0</v>
      </c>
      <c r="D43" s="65">
        <v>44295.069999999985</v>
      </c>
      <c r="E43" s="65">
        <v>0.0</v>
      </c>
      <c r="F43" s="65">
        <v>0.0</v>
      </c>
      <c r="G43" s="65">
        <v>0.0</v>
      </c>
      <c r="H43" s="65">
        <v>0.0</v>
      </c>
      <c r="I43" s="65"/>
      <c r="J43" s="65"/>
      <c r="K43" s="65">
        <v>830.0</v>
      </c>
      <c r="L43" s="65">
        <v>2781.5699999999997</v>
      </c>
      <c r="M43" s="65" t="str">
        <f t="shared" ref="M43:N43" si="42">C43+E43+G43+I43+K43</f>
        <v>71739</v>
      </c>
      <c r="N43" s="65" t="str">
        <f t="shared" si="42"/>
        <v>47077</v>
      </c>
      <c r="O43" s="101" t="str">
        <f>D43*100/'CD Ratio_3(i)'!F42</f>
        <v>11.93</v>
      </c>
      <c r="P43" s="92" t="str">
        <f t="shared" si="3"/>
        <v>0.66</v>
      </c>
    </row>
    <row r="44" ht="13.5" customHeight="1">
      <c r="A44" s="110">
        <v>36.0</v>
      </c>
      <c r="B44" s="65" t="s">
        <v>47</v>
      </c>
      <c r="C44" s="65">
        <v>236107.0</v>
      </c>
      <c r="D44" s="65">
        <v>203263.26000000007</v>
      </c>
      <c r="E44" s="65">
        <v>20.0</v>
      </c>
      <c r="F44" s="65">
        <v>2710.73</v>
      </c>
      <c r="G44" s="65">
        <v>0.0</v>
      </c>
      <c r="H44" s="65">
        <v>0.0</v>
      </c>
      <c r="I44" s="65"/>
      <c r="J44" s="65"/>
      <c r="K44" s="65">
        <v>0.0</v>
      </c>
      <c r="L44" s="65">
        <v>0.0</v>
      </c>
      <c r="M44" s="65" t="str">
        <f t="shared" ref="M44:N44" si="43">C44+E44+G44+I44+K44</f>
        <v>236127</v>
      </c>
      <c r="N44" s="65" t="str">
        <f t="shared" si="43"/>
        <v>205974</v>
      </c>
      <c r="O44" s="101" t="str">
        <f>D44*100/'CD Ratio_3(i)'!F43</f>
        <v>15.20</v>
      </c>
      <c r="P44" s="92" t="str">
        <f t="shared" si="3"/>
        <v>0.87</v>
      </c>
    </row>
    <row r="45" ht="13.5" customHeight="1">
      <c r="A45" s="100"/>
      <c r="B45" s="103" t="s">
        <v>48</v>
      </c>
      <c r="C45" s="103" t="str">
        <f t="shared" ref="C45:L45" si="44">SUM(C43:C44)</f>
        <v>307016</v>
      </c>
      <c r="D45" s="103" t="str">
        <f t="shared" si="44"/>
        <v>247558</v>
      </c>
      <c r="E45" s="103" t="str">
        <f t="shared" si="44"/>
        <v>20</v>
      </c>
      <c r="F45" s="103" t="str">
        <f t="shared" si="44"/>
        <v>2711</v>
      </c>
      <c r="G45" s="103" t="str">
        <f t="shared" si="44"/>
        <v>0</v>
      </c>
      <c r="H45" s="103" t="str">
        <f t="shared" si="44"/>
        <v>0</v>
      </c>
      <c r="I45" s="103" t="str">
        <f t="shared" si="44"/>
        <v>0</v>
      </c>
      <c r="J45" s="103" t="str">
        <f t="shared" si="44"/>
        <v>0</v>
      </c>
      <c r="K45" s="103" t="str">
        <f t="shared" si="44"/>
        <v>830</v>
      </c>
      <c r="L45" s="103" t="str">
        <f t="shared" si="44"/>
        <v>2782</v>
      </c>
      <c r="M45" s="103" t="str">
        <f t="shared" ref="M45:N45" si="45">C45+E45+G45+I45+K45</f>
        <v>307866</v>
      </c>
      <c r="N45" s="103" t="str">
        <f t="shared" si="45"/>
        <v>253051</v>
      </c>
      <c r="O45" s="104" t="str">
        <f>D45*100/'CD Ratio_3(i)'!F44</f>
        <v>14.49</v>
      </c>
      <c r="P45" s="92" t="str">
        <f t="shared" si="3"/>
        <v>0.82</v>
      </c>
    </row>
    <row r="46" ht="13.5" customHeight="1">
      <c r="A46" s="110">
        <v>37.0</v>
      </c>
      <c r="B46" s="65" t="s">
        <v>49</v>
      </c>
      <c r="C46" s="65">
        <v>18165.0</v>
      </c>
      <c r="D46" s="65">
        <v>73218.73</v>
      </c>
      <c r="E46" s="65">
        <v>8.0</v>
      </c>
      <c r="F46" s="65">
        <v>2753.43</v>
      </c>
      <c r="G46" s="65">
        <v>7.0</v>
      </c>
      <c r="H46" s="65">
        <v>6805.52</v>
      </c>
      <c r="I46" s="65">
        <v>0.0</v>
      </c>
      <c r="J46" s="65">
        <v>0.0</v>
      </c>
      <c r="K46" s="65">
        <v>3.0</v>
      </c>
      <c r="L46" s="65">
        <v>200850.69</v>
      </c>
      <c r="M46" s="65" t="str">
        <f t="shared" ref="M46:N46" si="46">C46+E46+G46+I46+K46</f>
        <v>18183</v>
      </c>
      <c r="N46" s="65" t="str">
        <f t="shared" si="46"/>
        <v>283628</v>
      </c>
      <c r="O46" s="101" t="str">
        <f>D46*100/'CD Ratio_3(i)'!F45</f>
        <v>1.67</v>
      </c>
      <c r="P46" s="92" t="str">
        <f t="shared" si="3"/>
        <v>15.60</v>
      </c>
    </row>
    <row r="47" ht="13.5" customHeight="1">
      <c r="A47" s="100"/>
      <c r="B47" s="103" t="s">
        <v>50</v>
      </c>
      <c r="C47" s="103" t="str">
        <f t="shared" ref="C47:L47" si="47">C46</f>
        <v>18165</v>
      </c>
      <c r="D47" s="103" t="str">
        <f t="shared" si="47"/>
        <v>73219</v>
      </c>
      <c r="E47" s="103" t="str">
        <f t="shared" si="47"/>
        <v>8</v>
      </c>
      <c r="F47" s="103" t="str">
        <f t="shared" si="47"/>
        <v>2753</v>
      </c>
      <c r="G47" s="103" t="str">
        <f t="shared" si="47"/>
        <v>7</v>
      </c>
      <c r="H47" s="103" t="str">
        <f t="shared" si="47"/>
        <v>6806</v>
      </c>
      <c r="I47" s="103" t="str">
        <f t="shared" si="47"/>
        <v>0</v>
      </c>
      <c r="J47" s="103" t="str">
        <f t="shared" si="47"/>
        <v>0</v>
      </c>
      <c r="K47" s="103" t="str">
        <f t="shared" si="47"/>
        <v>3</v>
      </c>
      <c r="L47" s="103" t="str">
        <f t="shared" si="47"/>
        <v>200851</v>
      </c>
      <c r="M47" s="103" t="str">
        <f t="shared" ref="M47:N47" si="48">C47+E47+G47+I47+K47</f>
        <v>18183</v>
      </c>
      <c r="N47" s="103" t="str">
        <f t="shared" si="48"/>
        <v>283628</v>
      </c>
      <c r="O47" s="104" t="str">
        <f>D47*100/'CD Ratio_3(i)'!F46</f>
        <v>1.67</v>
      </c>
      <c r="P47" s="92" t="str">
        <f t="shared" si="3"/>
        <v>15.60</v>
      </c>
    </row>
    <row r="48" ht="13.5" customHeight="1">
      <c r="A48" s="110">
        <v>38.0</v>
      </c>
      <c r="B48" s="65" t="s">
        <v>51</v>
      </c>
      <c r="C48" s="65">
        <v>50101.0</v>
      </c>
      <c r="D48" s="65">
        <v>420854.25999999995</v>
      </c>
      <c r="E48" s="65">
        <v>1077.0</v>
      </c>
      <c r="F48" s="65">
        <v>30190.52999999999</v>
      </c>
      <c r="G48" s="65">
        <v>105.0</v>
      </c>
      <c r="H48" s="65">
        <v>5255.24</v>
      </c>
      <c r="I48" s="65"/>
      <c r="J48" s="65"/>
      <c r="K48" s="65">
        <v>0.0</v>
      </c>
      <c r="L48" s="65">
        <v>0.0</v>
      </c>
      <c r="M48" s="65" t="str">
        <f t="shared" ref="M48:N48" si="49">C48+E48+G48+I48+K48</f>
        <v>51283</v>
      </c>
      <c r="N48" s="65" t="str">
        <f t="shared" si="49"/>
        <v>456300</v>
      </c>
      <c r="O48" s="101" t="str">
        <f>D48*100/'CD Ratio_3(i)'!F47</f>
        <v>45.69</v>
      </c>
      <c r="P48" s="92" t="str">
        <f t="shared" si="3"/>
        <v>8.90</v>
      </c>
    </row>
    <row r="49" ht="13.5" customHeight="1">
      <c r="A49" s="110">
        <v>39.0</v>
      </c>
      <c r="B49" s="65" t="s">
        <v>52</v>
      </c>
      <c r="C49" s="65">
        <v>185.0</v>
      </c>
      <c r="D49" s="65">
        <v>4934.63</v>
      </c>
      <c r="E49" s="65">
        <v>13.0</v>
      </c>
      <c r="F49" s="65">
        <v>289.8</v>
      </c>
      <c r="G49" s="65">
        <v>0.0</v>
      </c>
      <c r="H49" s="65">
        <v>0.0</v>
      </c>
      <c r="I49" s="65"/>
      <c r="J49" s="65"/>
      <c r="K49" s="65">
        <v>0.0</v>
      </c>
      <c r="L49" s="65">
        <v>0.0</v>
      </c>
      <c r="M49" s="65" t="str">
        <f t="shared" ref="M49:N49" si="50">C49+E49+G49+I49+K49</f>
        <v>198</v>
      </c>
      <c r="N49" s="65" t="str">
        <f t="shared" si="50"/>
        <v>5224</v>
      </c>
      <c r="O49" s="101" t="str">
        <f>D49*100/'CD Ratio_3(i)'!F48</f>
        <v>7.13</v>
      </c>
      <c r="P49" s="92" t="str">
        <f t="shared" si="3"/>
        <v>26.39</v>
      </c>
    </row>
    <row r="50" ht="13.5" customHeight="1">
      <c r="A50" s="110">
        <v>40.0</v>
      </c>
      <c r="B50" s="65" t="s">
        <v>53</v>
      </c>
      <c r="C50" s="65">
        <v>0.0</v>
      </c>
      <c r="D50" s="65">
        <v>0.0</v>
      </c>
      <c r="E50" s="65">
        <v>0.0</v>
      </c>
      <c r="F50" s="65">
        <v>0.0</v>
      </c>
      <c r="G50" s="65">
        <v>0.0</v>
      </c>
      <c r="H50" s="65">
        <v>0.0</v>
      </c>
      <c r="I50" s="65"/>
      <c r="J50" s="65"/>
      <c r="K50" s="65">
        <v>0.0</v>
      </c>
      <c r="L50" s="65">
        <v>0.0</v>
      </c>
      <c r="M50" s="65" t="str">
        <f t="shared" ref="M50:N50" si="51">C50+E50+G50+I50+K50</f>
        <v>0</v>
      </c>
      <c r="N50" s="65" t="str">
        <f t="shared" si="51"/>
        <v>0</v>
      </c>
      <c r="O50" s="101" t="str">
        <f>D50*100/'CD Ratio_3(i)'!F49</f>
        <v>0.00</v>
      </c>
      <c r="P50" s="92" t="str">
        <f t="shared" si="3"/>
        <v>#DIV/0!</v>
      </c>
    </row>
    <row r="51" ht="13.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65">
        <v>0.0</v>
      </c>
      <c r="H51" s="65">
        <v>0.0</v>
      </c>
      <c r="I51" s="65"/>
      <c r="J51" s="65"/>
      <c r="K51" s="65">
        <v>0.0</v>
      </c>
      <c r="L51" s="65">
        <v>0.0</v>
      </c>
      <c r="M51" s="65" t="str">
        <f t="shared" ref="M51:N51" si="52">C51+E51+G51+I51+K51</f>
        <v>0</v>
      </c>
      <c r="N51" s="65" t="str">
        <f t="shared" si="52"/>
        <v>0</v>
      </c>
      <c r="O51" s="101" t="str">
        <f>D51*100/'CD Ratio_3(i)'!F50</f>
        <v>0.00</v>
      </c>
      <c r="P51" s="92" t="str">
        <f t="shared" si="3"/>
        <v>#DIV/0!</v>
      </c>
    </row>
    <row r="52" ht="13.5" customHeight="1">
      <c r="A52" s="110">
        <v>42.0</v>
      </c>
      <c r="B52" s="65" t="s">
        <v>55</v>
      </c>
      <c r="C52" s="65">
        <v>24.0</v>
      </c>
      <c r="D52" s="65">
        <v>1626.54</v>
      </c>
      <c r="E52" s="65">
        <v>7.0</v>
      </c>
      <c r="F52" s="65">
        <v>64.4</v>
      </c>
      <c r="G52" s="65">
        <v>0.0</v>
      </c>
      <c r="H52" s="65">
        <v>0.0</v>
      </c>
      <c r="I52" s="65"/>
      <c r="J52" s="65"/>
      <c r="K52" s="65">
        <v>0.0</v>
      </c>
      <c r="L52" s="65">
        <v>0.0</v>
      </c>
      <c r="M52" s="65" t="str">
        <f t="shared" ref="M52:N52" si="53">C52+E52+G52+I52+K52</f>
        <v>31</v>
      </c>
      <c r="N52" s="65" t="str">
        <f t="shared" si="53"/>
        <v>1691</v>
      </c>
      <c r="O52" s="101" t="str">
        <f>D52*100/'CD Ratio_3(i)'!F51</f>
        <v>1.24</v>
      </c>
      <c r="P52" s="92" t="str">
        <f t="shared" si="3"/>
        <v>54.55</v>
      </c>
    </row>
    <row r="53" ht="13.5" customHeight="1">
      <c r="A53" s="110">
        <v>43.0</v>
      </c>
      <c r="B53" s="65" t="s">
        <v>56</v>
      </c>
      <c r="C53" s="65">
        <v>0.0</v>
      </c>
      <c r="D53" s="65">
        <v>0.0</v>
      </c>
      <c r="E53" s="65">
        <v>0.0</v>
      </c>
      <c r="F53" s="65">
        <v>0.0</v>
      </c>
      <c r="G53" s="65">
        <v>0.0</v>
      </c>
      <c r="H53" s="65">
        <v>0.0</v>
      </c>
      <c r="I53" s="65"/>
      <c r="J53" s="65"/>
      <c r="K53" s="65">
        <v>0.0</v>
      </c>
      <c r="L53" s="65">
        <v>0.0</v>
      </c>
      <c r="M53" s="65" t="str">
        <f t="shared" ref="M53:N53" si="54">C53+E53+G53+I53+K53</f>
        <v>0</v>
      </c>
      <c r="N53" s="65" t="str">
        <f t="shared" si="54"/>
        <v>0</v>
      </c>
      <c r="O53" s="101" t="str">
        <f>D53*100/'CD Ratio_3(i)'!F52</f>
        <v>0.00</v>
      </c>
      <c r="P53" s="92" t="str">
        <f t="shared" si="3"/>
        <v>#DIV/0!</v>
      </c>
    </row>
    <row r="54" ht="13.5" customHeight="1">
      <c r="A54" s="110">
        <v>44.0</v>
      </c>
      <c r="B54" s="65" t="s">
        <v>57</v>
      </c>
      <c r="C54" s="65">
        <v>8.0</v>
      </c>
      <c r="D54" s="65">
        <v>457.28999999999996</v>
      </c>
      <c r="E54" s="65">
        <v>0.0</v>
      </c>
      <c r="F54" s="65">
        <v>0.0</v>
      </c>
      <c r="G54" s="65">
        <v>0.0</v>
      </c>
      <c r="H54" s="65">
        <v>0.0</v>
      </c>
      <c r="I54" s="65"/>
      <c r="J54" s="65"/>
      <c r="K54" s="65">
        <v>0.0</v>
      </c>
      <c r="L54" s="65">
        <v>0.0</v>
      </c>
      <c r="M54" s="65" t="str">
        <f t="shared" ref="M54:N54" si="55">C54+E54+G54+I54+K54</f>
        <v>8</v>
      </c>
      <c r="N54" s="65" t="str">
        <f t="shared" si="55"/>
        <v>457</v>
      </c>
      <c r="O54" s="101" t="str">
        <f>D54*100/'CD Ratio_3(i)'!F53</f>
        <v>2.32</v>
      </c>
      <c r="P54" s="92" t="str">
        <f t="shared" si="3"/>
        <v>57.16</v>
      </c>
    </row>
    <row r="55" ht="13.5" customHeight="1">
      <c r="A55" s="110">
        <v>45.0</v>
      </c>
      <c r="B55" s="65" t="s">
        <v>58</v>
      </c>
      <c r="C55" s="65">
        <v>103.0</v>
      </c>
      <c r="D55" s="65">
        <v>2497.18</v>
      </c>
      <c r="E55" s="65">
        <v>0.0</v>
      </c>
      <c r="F55" s="65">
        <v>0.0</v>
      </c>
      <c r="G55" s="65">
        <v>0.0</v>
      </c>
      <c r="H55" s="65">
        <v>0.0</v>
      </c>
      <c r="I55" s="65"/>
      <c r="J55" s="65"/>
      <c r="K55" s="65">
        <v>0.0</v>
      </c>
      <c r="L55" s="65">
        <v>0.0</v>
      </c>
      <c r="M55" s="65" t="str">
        <f t="shared" ref="M55:N55" si="56">C55+E55+G55+I55+K55</f>
        <v>103</v>
      </c>
      <c r="N55" s="65" t="str">
        <f t="shared" si="56"/>
        <v>2497</v>
      </c>
      <c r="O55" s="101" t="str">
        <f>D55*100/'CD Ratio_3(i)'!F54</f>
        <v>5.79</v>
      </c>
      <c r="P55" s="92" t="str">
        <f t="shared" si="3"/>
        <v>24.24</v>
      </c>
    </row>
    <row r="56" ht="13.5" customHeight="1">
      <c r="A56" s="100"/>
      <c r="B56" s="103" t="s">
        <v>59</v>
      </c>
      <c r="C56" s="103" t="str">
        <f t="shared" ref="C56:L56" si="57">SUM(C48:C55)</f>
        <v>50421</v>
      </c>
      <c r="D56" s="103" t="str">
        <f t="shared" si="57"/>
        <v>430370</v>
      </c>
      <c r="E56" s="103" t="str">
        <f t="shared" si="57"/>
        <v>1097</v>
      </c>
      <c r="F56" s="103" t="str">
        <f t="shared" si="57"/>
        <v>30545</v>
      </c>
      <c r="G56" s="103" t="str">
        <f t="shared" si="57"/>
        <v>105</v>
      </c>
      <c r="H56" s="103" t="str">
        <f t="shared" si="57"/>
        <v>5255</v>
      </c>
      <c r="I56" s="103" t="str">
        <f t="shared" si="57"/>
        <v>0</v>
      </c>
      <c r="J56" s="103" t="str">
        <f t="shared" si="57"/>
        <v>0</v>
      </c>
      <c r="K56" s="103" t="str">
        <f t="shared" si="57"/>
        <v>0</v>
      </c>
      <c r="L56" s="103" t="str">
        <f t="shared" si="57"/>
        <v>0</v>
      </c>
      <c r="M56" s="103" t="str">
        <f t="shared" ref="M56:N56" si="58">C56+E56+G56+I56+K56</f>
        <v>51623</v>
      </c>
      <c r="N56" s="103" t="str">
        <f t="shared" si="58"/>
        <v>466170</v>
      </c>
      <c r="O56" s="104" t="str">
        <f>D56*100/'CD Ratio_3(i)'!F55</f>
        <v>31.37</v>
      </c>
      <c r="P56" s="92" t="str">
        <f t="shared" si="3"/>
        <v>9.03</v>
      </c>
    </row>
    <row r="57" ht="13.5" customHeight="1">
      <c r="A57" s="100"/>
      <c r="B57" s="103" t="s">
        <v>8</v>
      </c>
      <c r="C57" s="103" t="str">
        <f t="shared" ref="C57:L57" si="59">C56+C47+C45+C42</f>
        <v>1401577</v>
      </c>
      <c r="D57" s="103" t="str">
        <f t="shared" si="59"/>
        <v>4429339</v>
      </c>
      <c r="E57" s="103" t="str">
        <f t="shared" si="59"/>
        <v>61746</v>
      </c>
      <c r="F57" s="103" t="str">
        <f t="shared" si="59"/>
        <v>2543344</v>
      </c>
      <c r="G57" s="103" t="str">
        <f t="shared" si="59"/>
        <v>8531</v>
      </c>
      <c r="H57" s="103" t="str">
        <f t="shared" si="59"/>
        <v>1159087</v>
      </c>
      <c r="I57" s="103" t="str">
        <f t="shared" si="59"/>
        <v>0</v>
      </c>
      <c r="J57" s="103" t="str">
        <f t="shared" si="59"/>
        <v>0</v>
      </c>
      <c r="K57" s="103" t="str">
        <f t="shared" si="59"/>
        <v>11142</v>
      </c>
      <c r="L57" s="103" t="str">
        <f t="shared" si="59"/>
        <v>248357</v>
      </c>
      <c r="M57" s="103" t="str">
        <f t="shared" ref="M57:N57" si="60">C57+E57+G57+I57+K57</f>
        <v>1482996</v>
      </c>
      <c r="N57" s="103" t="str">
        <f t="shared" si="60"/>
        <v>8380127</v>
      </c>
      <c r="O57" s="104" t="str">
        <f>D57*100/'CD Ratio_3(i)'!F58</f>
        <v>10.12</v>
      </c>
      <c r="P57" s="92" t="str">
        <f t="shared" si="3"/>
        <v>5.65</v>
      </c>
    </row>
    <row r="58" ht="13.5" customHeight="1">
      <c r="A58" s="94"/>
      <c r="B58" s="106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2"/>
      <c r="P58" s="92"/>
    </row>
    <row r="59" ht="13.5" customHeight="1">
      <c r="A59" s="94"/>
      <c r="B59" s="106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2"/>
      <c r="P59" s="92"/>
    </row>
    <row r="60" ht="13.5" customHeight="1">
      <c r="A60" s="94"/>
      <c r="B60" s="106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2"/>
      <c r="O60" s="92"/>
      <c r="P60" s="92"/>
    </row>
    <row r="61" ht="13.5" customHeight="1">
      <c r="A61" s="94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2"/>
      <c r="P61" s="92"/>
    </row>
    <row r="62" ht="13.5" customHeight="1">
      <c r="A62" s="94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2"/>
      <c r="P62" s="92"/>
    </row>
    <row r="63" ht="13.5" customHeight="1">
      <c r="A63" s="94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2"/>
      <c r="P63" s="92"/>
    </row>
    <row r="64" ht="13.5" customHeight="1">
      <c r="A64" s="94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2"/>
      <c r="P64" s="92"/>
    </row>
    <row r="65" ht="13.5" customHeight="1">
      <c r="A65" s="94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2"/>
      <c r="P65" s="92"/>
    </row>
    <row r="66" ht="13.5" customHeight="1">
      <c r="A66" s="94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2"/>
      <c r="P66" s="92"/>
    </row>
    <row r="67" ht="13.5" customHeight="1">
      <c r="A67" s="94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2"/>
      <c r="P67" s="92"/>
    </row>
    <row r="68" ht="13.5" customHeight="1">
      <c r="A68" s="94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2"/>
      <c r="P68" s="92"/>
    </row>
    <row r="69" ht="13.5" customHeight="1">
      <c r="A69" s="94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2"/>
      <c r="P69" s="92"/>
    </row>
    <row r="70" ht="13.5" customHeight="1">
      <c r="A70" s="94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2"/>
      <c r="P70" s="92"/>
    </row>
    <row r="71" ht="13.5" customHeight="1">
      <c r="A71" s="94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2"/>
      <c r="P71" s="92"/>
    </row>
    <row r="72" ht="13.5" customHeight="1">
      <c r="A72" s="94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2"/>
      <c r="P72" s="92"/>
    </row>
    <row r="73" ht="13.5" customHeight="1">
      <c r="A73" s="94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2"/>
      <c r="P73" s="92"/>
    </row>
    <row r="74" ht="13.5" customHeight="1">
      <c r="A74" s="94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2"/>
      <c r="P74" s="92"/>
    </row>
    <row r="75" ht="13.5" customHeight="1">
      <c r="A75" s="94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2"/>
      <c r="P75" s="92"/>
    </row>
    <row r="76" ht="13.5" customHeight="1">
      <c r="A76" s="94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2"/>
      <c r="P76" s="92"/>
    </row>
    <row r="77" ht="13.5" customHeight="1">
      <c r="A77" s="94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2"/>
      <c r="P77" s="92"/>
    </row>
    <row r="78" ht="13.5" customHeight="1">
      <c r="A78" s="94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2"/>
      <c r="P78" s="92"/>
    </row>
    <row r="79" ht="13.5" customHeight="1">
      <c r="A79" s="94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2"/>
      <c r="P79" s="92"/>
    </row>
    <row r="80" ht="13.5" customHeight="1">
      <c r="A80" s="94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2"/>
      <c r="P80" s="92"/>
    </row>
    <row r="81" ht="13.5" customHeight="1">
      <c r="A81" s="94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2"/>
      <c r="P81" s="92"/>
    </row>
    <row r="82" ht="13.5" customHeight="1">
      <c r="A82" s="94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2"/>
      <c r="P82" s="92"/>
    </row>
    <row r="83" ht="13.5" customHeight="1">
      <c r="A83" s="94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2"/>
      <c r="P83" s="92"/>
    </row>
    <row r="84" ht="13.5" customHeight="1">
      <c r="A84" s="94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2"/>
      <c r="P84" s="92"/>
    </row>
    <row r="85" ht="13.5" customHeight="1">
      <c r="A85" s="94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2"/>
      <c r="P85" s="92"/>
    </row>
    <row r="86" ht="13.5" customHeight="1">
      <c r="A86" s="94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2"/>
      <c r="P86" s="92"/>
    </row>
    <row r="87" ht="13.5" customHeight="1">
      <c r="A87" s="94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2"/>
      <c r="P87" s="92"/>
    </row>
    <row r="88" ht="13.5" customHeight="1">
      <c r="A88" s="94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2"/>
      <c r="P88" s="92"/>
    </row>
    <row r="89" ht="13.5" customHeight="1">
      <c r="A89" s="94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2"/>
      <c r="P89" s="92"/>
    </row>
    <row r="90" ht="13.5" customHeight="1">
      <c r="A90" s="94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2"/>
      <c r="P90" s="92"/>
    </row>
    <row r="91" ht="13.5" customHeight="1">
      <c r="A91" s="94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2"/>
      <c r="P91" s="92"/>
    </row>
    <row r="92" ht="13.5" customHeight="1">
      <c r="A92" s="94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2"/>
      <c r="P92" s="92"/>
    </row>
    <row r="93" ht="13.5" customHeight="1">
      <c r="A93" s="94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2"/>
      <c r="P93" s="92"/>
    </row>
    <row r="94" ht="13.5" customHeight="1">
      <c r="A94" s="94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2"/>
      <c r="P94" s="92"/>
    </row>
    <row r="95" ht="13.5" customHeight="1">
      <c r="A95" s="94"/>
      <c r="B95" s="10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2"/>
      <c r="P95" s="92"/>
    </row>
    <row r="96" ht="13.5" customHeight="1">
      <c r="A96" s="94"/>
      <c r="B96" s="106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2"/>
      <c r="P96" s="92"/>
    </row>
    <row r="97" ht="13.5" customHeight="1">
      <c r="A97" s="94"/>
      <c r="B97" s="106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2"/>
      <c r="P97" s="92"/>
    </row>
    <row r="98" ht="13.5" customHeight="1">
      <c r="A98" s="94"/>
      <c r="B98" s="106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2"/>
      <c r="P98" s="92"/>
    </row>
    <row r="99" ht="13.5" customHeight="1">
      <c r="A99" s="94"/>
      <c r="B99" s="106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2"/>
      <c r="P99" s="92"/>
    </row>
    <row r="100" ht="15.75" customHeight="1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2"/>
    </row>
  </sheetData>
  <autoFilter ref="$C$5:$N$48"/>
  <mergeCells count="11">
    <mergeCell ref="E4:F4"/>
    <mergeCell ref="G4:H4"/>
    <mergeCell ref="I4:J4"/>
    <mergeCell ref="K4:L4"/>
    <mergeCell ref="A1:O1"/>
    <mergeCell ref="O3:O5"/>
    <mergeCell ref="A3:A5"/>
    <mergeCell ref="B3:B5"/>
    <mergeCell ref="M4:N4"/>
    <mergeCell ref="C3:N3"/>
    <mergeCell ref="C4:D4"/>
  </mergeCells>
  <printOptions/>
  <pageMargins bottom="0.5118110236220472" footer="0.0" header="0.0" left="0.4330708661417323" right="0.0" top="0.5118110236220472"/>
  <pageSetup paperSize="9" scale="75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57"/>
    <col customWidth="1" min="2" max="2" width="23.71"/>
    <col customWidth="1" min="3" max="3" width="6.57"/>
    <col customWidth="1" min="4" max="4" width="8.43"/>
    <col customWidth="1" min="5" max="5" width="8.57"/>
    <col customWidth="1" min="6" max="6" width="8.29"/>
    <col customWidth="1" min="7" max="7" width="10.29"/>
    <col customWidth="1" min="8" max="8" width="9.29"/>
    <col customWidth="1" min="9" max="9" width="7.0"/>
    <col customWidth="1" min="10" max="10" width="8.29"/>
    <col customWidth="1" min="11" max="11" width="7.43"/>
    <col customWidth="1" min="12" max="12" width="7.71"/>
    <col customWidth="1" min="13" max="13" width="8.86"/>
    <col customWidth="1" min="14" max="14" width="9.57"/>
    <col customWidth="1" min="15" max="15" width="9.43"/>
    <col customWidth="1" min="16" max="16" width="10.29"/>
    <col customWidth="1" min="17" max="17" width="10.0"/>
  </cols>
  <sheetData>
    <row r="1" ht="13.5" customHeight="1">
      <c r="A1" s="91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3.5" customHeight="1">
      <c r="A2" s="106"/>
      <c r="B2" s="95" t="s">
        <v>147</v>
      </c>
      <c r="C2" s="93"/>
      <c r="D2" s="93"/>
      <c r="E2" s="93"/>
      <c r="F2" s="93"/>
      <c r="G2" s="93"/>
      <c r="H2" s="93"/>
      <c r="I2" s="93"/>
      <c r="J2" s="93"/>
      <c r="K2" s="93" t="s">
        <v>172</v>
      </c>
      <c r="L2" s="93"/>
      <c r="M2" s="93"/>
      <c r="N2" s="96" t="s">
        <v>173</v>
      </c>
      <c r="O2" s="93"/>
      <c r="P2" s="93"/>
      <c r="Q2" s="92"/>
    </row>
    <row r="3" ht="34.5" customHeight="1">
      <c r="A3" s="108" t="s">
        <v>3</v>
      </c>
      <c r="B3" s="108" t="s">
        <v>150</v>
      </c>
      <c r="C3" s="34" t="s">
        <v>174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109" t="s">
        <v>175</v>
      </c>
    </row>
    <row r="4" ht="24.75" customHeight="1">
      <c r="A4" s="99"/>
      <c r="B4" s="99"/>
      <c r="C4" s="34" t="s">
        <v>176</v>
      </c>
      <c r="D4" s="33"/>
      <c r="E4" s="34" t="s">
        <v>177</v>
      </c>
      <c r="F4" s="33"/>
      <c r="G4" s="34" t="s">
        <v>178</v>
      </c>
      <c r="H4" s="33"/>
      <c r="I4" s="34" t="s">
        <v>179</v>
      </c>
      <c r="J4" s="33"/>
      <c r="K4" s="34" t="s">
        <v>180</v>
      </c>
      <c r="L4" s="33"/>
      <c r="M4" s="34" t="s">
        <v>181</v>
      </c>
      <c r="N4" s="33"/>
      <c r="O4" s="34" t="s">
        <v>182</v>
      </c>
      <c r="P4" s="33"/>
      <c r="Q4" s="99"/>
    </row>
    <row r="5" ht="15.0" customHeight="1">
      <c r="A5" s="62"/>
      <c r="B5" s="62"/>
      <c r="C5" s="100" t="s">
        <v>169</v>
      </c>
      <c r="D5" s="100" t="s">
        <v>170</v>
      </c>
      <c r="E5" s="100" t="s">
        <v>169</v>
      </c>
      <c r="F5" s="100" t="s">
        <v>170</v>
      </c>
      <c r="G5" s="100" t="s">
        <v>169</v>
      </c>
      <c r="H5" s="100" t="s">
        <v>170</v>
      </c>
      <c r="I5" s="100" t="s">
        <v>169</v>
      </c>
      <c r="J5" s="100" t="s">
        <v>170</v>
      </c>
      <c r="K5" s="100" t="s">
        <v>169</v>
      </c>
      <c r="L5" s="100" t="s">
        <v>170</v>
      </c>
      <c r="M5" s="100" t="s">
        <v>169</v>
      </c>
      <c r="N5" s="100" t="s">
        <v>170</v>
      </c>
      <c r="O5" s="100" t="s">
        <v>169</v>
      </c>
      <c r="P5" s="100" t="s">
        <v>170</v>
      </c>
      <c r="Q5" s="62"/>
    </row>
    <row r="6" ht="13.5" customHeight="1">
      <c r="A6" s="110">
        <v>1.0</v>
      </c>
      <c r="B6" s="65" t="s">
        <v>10</v>
      </c>
      <c r="C6" s="40">
        <v>0.0</v>
      </c>
      <c r="D6" s="40">
        <v>0.0</v>
      </c>
      <c r="E6" s="40">
        <v>3856.0</v>
      </c>
      <c r="F6" s="40">
        <v>12205.11</v>
      </c>
      <c r="G6" s="40">
        <v>37415.0</v>
      </c>
      <c r="H6" s="40">
        <v>179199.15999999992</v>
      </c>
      <c r="I6" s="40">
        <v>16.0</v>
      </c>
      <c r="J6" s="40">
        <v>151.16</v>
      </c>
      <c r="K6" s="40">
        <v>24.0</v>
      </c>
      <c r="L6" s="40">
        <v>3435.23</v>
      </c>
      <c r="M6" s="40">
        <v>1.0</v>
      </c>
      <c r="N6" s="40">
        <v>27.13</v>
      </c>
      <c r="O6" s="65" t="str">
        <f>M6+K6+I6+G6+E6+C6+MSMEoutstanding_5!M6+OutstandingAgri_4!K6</f>
        <v>255360</v>
      </c>
      <c r="P6" s="65" t="str">
        <f>N6+L6+J6+H6+F6+D6+MSMEoutstanding_5!N6+OutstandingAgri_4!L6</f>
        <v>1101257</v>
      </c>
      <c r="Q6" s="101" t="str">
        <f>P6*100/'CD Ratio_3(i)'!F6</f>
        <v>62.99</v>
      </c>
    </row>
    <row r="7" ht="13.5" customHeight="1">
      <c r="A7" s="110">
        <v>2.0</v>
      </c>
      <c r="B7" s="65" t="s">
        <v>11</v>
      </c>
      <c r="C7" s="40">
        <v>3.0</v>
      </c>
      <c r="D7" s="40">
        <v>0.0</v>
      </c>
      <c r="E7" s="40">
        <v>6842.0</v>
      </c>
      <c r="F7" s="40">
        <v>15246.419999999995</v>
      </c>
      <c r="G7" s="40">
        <v>62918.0</v>
      </c>
      <c r="H7" s="40">
        <v>158154.45000000004</v>
      </c>
      <c r="I7" s="40">
        <v>0.0</v>
      </c>
      <c r="J7" s="40">
        <v>0.0</v>
      </c>
      <c r="K7" s="40">
        <v>0.0</v>
      </c>
      <c r="L7" s="40">
        <v>0.0</v>
      </c>
      <c r="M7" s="40">
        <v>67.0</v>
      </c>
      <c r="N7" s="40">
        <v>258.54</v>
      </c>
      <c r="O7" s="65" t="str">
        <f>M7+K7+I7+G7+E7+C7+MSMEoutstanding_5!M7+OutstandingAgri_4!K7</f>
        <v>820791</v>
      </c>
      <c r="P7" s="65" t="str">
        <f>N7+L7+J7+H7+F7+D7+MSMEoutstanding_5!N7+OutstandingAgri_4!L7</f>
        <v>1866913</v>
      </c>
      <c r="Q7" s="101" t="str">
        <f>P7*100/'CD Ratio_3(i)'!F7</f>
        <v>63.71</v>
      </c>
    </row>
    <row r="8" ht="13.5" customHeight="1">
      <c r="A8" s="110">
        <v>3.0</v>
      </c>
      <c r="B8" s="65" t="s">
        <v>12</v>
      </c>
      <c r="C8" s="40">
        <v>0.0</v>
      </c>
      <c r="D8" s="40">
        <v>0.0</v>
      </c>
      <c r="E8" s="40">
        <v>989.0</v>
      </c>
      <c r="F8" s="40">
        <v>2636.82</v>
      </c>
      <c r="G8" s="40">
        <v>18224.0</v>
      </c>
      <c r="H8" s="40">
        <v>62653.76000000002</v>
      </c>
      <c r="I8" s="40">
        <v>0.0</v>
      </c>
      <c r="J8" s="40">
        <v>0.0</v>
      </c>
      <c r="K8" s="40">
        <v>0.0</v>
      </c>
      <c r="L8" s="40">
        <v>0.0</v>
      </c>
      <c r="M8" s="40">
        <v>0.0</v>
      </c>
      <c r="N8" s="40">
        <v>0.0</v>
      </c>
      <c r="O8" s="65" t="str">
        <f>M8+K8+I8+G8+E8+C8+MSMEoutstanding_5!M8+OutstandingAgri_4!K8</f>
        <v>99348</v>
      </c>
      <c r="P8" s="65" t="str">
        <f>N8+L8+J8+H8+F8+D8+MSMEoutstanding_5!N8+OutstandingAgri_4!L8</f>
        <v>372817</v>
      </c>
      <c r="Q8" s="101" t="str">
        <f>P8*100/'CD Ratio_3(i)'!F8</f>
        <v>51.81</v>
      </c>
    </row>
    <row r="9" ht="13.5" customHeight="1">
      <c r="A9" s="110">
        <v>4.0</v>
      </c>
      <c r="B9" s="65" t="s">
        <v>13</v>
      </c>
      <c r="C9" s="40">
        <v>0.0</v>
      </c>
      <c r="D9" s="40">
        <v>0.0</v>
      </c>
      <c r="E9" s="40">
        <v>4225.0</v>
      </c>
      <c r="F9" s="40">
        <v>16368.850000000002</v>
      </c>
      <c r="G9" s="40">
        <v>17987.0</v>
      </c>
      <c r="H9" s="40">
        <v>132423.43999999997</v>
      </c>
      <c r="I9" s="40">
        <v>6.0</v>
      </c>
      <c r="J9" s="40">
        <v>22.81</v>
      </c>
      <c r="K9" s="40">
        <v>0.0</v>
      </c>
      <c r="L9" s="40">
        <v>0.0</v>
      </c>
      <c r="M9" s="40">
        <v>716.0</v>
      </c>
      <c r="N9" s="40">
        <v>1282.2500000000002</v>
      </c>
      <c r="O9" s="65" t="str">
        <f>M9+K9+I9+G9+E9+C9+MSMEoutstanding_5!M9+OutstandingAgri_4!K9</f>
        <v>241219</v>
      </c>
      <c r="P9" s="65" t="str">
        <f>N9+L9+J9+H9+F9+D9+MSMEoutstanding_5!N9+OutstandingAgri_4!L9</f>
        <v>804798</v>
      </c>
      <c r="Q9" s="101" t="str">
        <f>P9*100/'CD Ratio_3(i)'!F9</f>
        <v>45.22</v>
      </c>
    </row>
    <row r="10" ht="13.5" customHeight="1">
      <c r="A10" s="110">
        <v>5.0</v>
      </c>
      <c r="B10" s="65" t="s">
        <v>14</v>
      </c>
      <c r="C10" s="40">
        <v>0.0</v>
      </c>
      <c r="D10" s="40">
        <v>0.0</v>
      </c>
      <c r="E10" s="40">
        <v>6807.0</v>
      </c>
      <c r="F10" s="40">
        <v>21088.350000000013</v>
      </c>
      <c r="G10" s="40">
        <v>97879.0</v>
      </c>
      <c r="H10" s="40">
        <v>160155.28</v>
      </c>
      <c r="I10" s="40">
        <v>27.0</v>
      </c>
      <c r="J10" s="40">
        <v>760.2100000000003</v>
      </c>
      <c r="K10" s="40">
        <v>1.0</v>
      </c>
      <c r="L10" s="40">
        <v>0.6</v>
      </c>
      <c r="M10" s="40">
        <v>427.0</v>
      </c>
      <c r="N10" s="40">
        <v>79.78999999999999</v>
      </c>
      <c r="O10" s="65" t="str">
        <f>M10+K10+I10+G10+E10+C10+MSMEoutstanding_5!M10+OutstandingAgri_4!K10</f>
        <v>563050</v>
      </c>
      <c r="P10" s="65" t="str">
        <f>N10+L10+J10+H10+F10+D10+MSMEoutstanding_5!N10+OutstandingAgri_4!L10</f>
        <v>1316144</v>
      </c>
      <c r="Q10" s="101" t="str">
        <f>P10*100/'CD Ratio_3(i)'!F10</f>
        <v>67.44</v>
      </c>
    </row>
    <row r="11" ht="13.5" customHeight="1">
      <c r="A11" s="110">
        <v>6.0</v>
      </c>
      <c r="B11" s="65" t="s">
        <v>15</v>
      </c>
      <c r="C11" s="40">
        <v>0.0</v>
      </c>
      <c r="D11" s="40">
        <v>0.0</v>
      </c>
      <c r="E11" s="40">
        <v>1934.0</v>
      </c>
      <c r="F11" s="40">
        <v>7858.7999999999965</v>
      </c>
      <c r="G11" s="40">
        <v>13816.0</v>
      </c>
      <c r="H11" s="40">
        <v>37309.639999999985</v>
      </c>
      <c r="I11" s="40">
        <v>8.0</v>
      </c>
      <c r="J11" s="40">
        <v>16.25</v>
      </c>
      <c r="K11" s="40">
        <v>3.0</v>
      </c>
      <c r="L11" s="40">
        <v>24.310000000000002</v>
      </c>
      <c r="M11" s="40">
        <v>0.0</v>
      </c>
      <c r="N11" s="40">
        <v>0.0</v>
      </c>
      <c r="O11" s="65" t="str">
        <f>M11+K11+I11+G11+E11+C11+MSMEoutstanding_5!M11+OutstandingAgri_4!K11</f>
        <v>157335</v>
      </c>
      <c r="P11" s="65" t="str">
        <f>N11+L11+J11+H11+F11+D11+MSMEoutstanding_5!N11+OutstandingAgri_4!L11</f>
        <v>465179</v>
      </c>
      <c r="Q11" s="101" t="str">
        <f>P11*100/'CD Ratio_3(i)'!F11</f>
        <v>43.79</v>
      </c>
    </row>
    <row r="12" ht="13.5" customHeight="1">
      <c r="A12" s="110">
        <v>7.0</v>
      </c>
      <c r="B12" s="65" t="s">
        <v>16</v>
      </c>
      <c r="C12" s="40">
        <v>0.0</v>
      </c>
      <c r="D12" s="40">
        <v>0.0</v>
      </c>
      <c r="E12" s="40">
        <v>313.0</v>
      </c>
      <c r="F12" s="40">
        <v>1146.1900000000003</v>
      </c>
      <c r="G12" s="40">
        <v>4736.0</v>
      </c>
      <c r="H12" s="40">
        <v>28699.639999999996</v>
      </c>
      <c r="I12" s="40">
        <v>0.0</v>
      </c>
      <c r="J12" s="40">
        <v>0.0</v>
      </c>
      <c r="K12" s="40">
        <v>0.0</v>
      </c>
      <c r="L12" s="40">
        <v>0.0</v>
      </c>
      <c r="M12" s="40">
        <v>23.0</v>
      </c>
      <c r="N12" s="40">
        <v>1109.7200000000003</v>
      </c>
      <c r="O12" s="65" t="str">
        <f>M12+K12+I12+G12+E12+C12+MSMEoutstanding_5!M12+OutstandingAgri_4!K12</f>
        <v>18992</v>
      </c>
      <c r="P12" s="65" t="str">
        <f>N12+L12+J12+H12+F12+D12+MSMEoutstanding_5!N12+OutstandingAgri_4!L12</f>
        <v>76852</v>
      </c>
      <c r="Q12" s="101" t="str">
        <f>P12*100/'CD Ratio_3(i)'!F12</f>
        <v>51.94</v>
      </c>
    </row>
    <row r="13" ht="13.5" customHeight="1">
      <c r="A13" s="110">
        <v>8.0</v>
      </c>
      <c r="B13" s="65" t="s">
        <v>17</v>
      </c>
      <c r="C13" s="40">
        <v>0.0</v>
      </c>
      <c r="D13" s="40">
        <v>0.0</v>
      </c>
      <c r="E13" s="40">
        <v>132.0</v>
      </c>
      <c r="F13" s="40">
        <v>457.60999999999996</v>
      </c>
      <c r="G13" s="40">
        <v>1207.0</v>
      </c>
      <c r="H13" s="40">
        <v>9925.260000000004</v>
      </c>
      <c r="I13" s="40">
        <v>7.0</v>
      </c>
      <c r="J13" s="40">
        <v>94.15</v>
      </c>
      <c r="K13" s="40">
        <v>0.0</v>
      </c>
      <c r="L13" s="40">
        <v>0.0</v>
      </c>
      <c r="M13" s="40">
        <v>41.0</v>
      </c>
      <c r="N13" s="40">
        <v>155.77000000000004</v>
      </c>
      <c r="O13" s="65" t="str">
        <f>M13+K13+I13+G13+E13+C13+MSMEoutstanding_5!M13+OutstandingAgri_4!K13</f>
        <v>15056</v>
      </c>
      <c r="P13" s="65" t="str">
        <f>N13+L13+J13+H13+F13+D13+MSMEoutstanding_5!N13+OutstandingAgri_4!L13</f>
        <v>81746</v>
      </c>
      <c r="Q13" s="101" t="str">
        <f>P13*100/'CD Ratio_3(i)'!F13</f>
        <v>76.42</v>
      </c>
    </row>
    <row r="14" ht="13.5" customHeight="1">
      <c r="A14" s="110">
        <v>9.0</v>
      </c>
      <c r="B14" s="65" t="s">
        <v>18</v>
      </c>
      <c r="C14" s="40">
        <v>1.0</v>
      </c>
      <c r="D14" s="40">
        <v>66.05</v>
      </c>
      <c r="E14" s="40">
        <v>6738.0</v>
      </c>
      <c r="F14" s="40">
        <v>27884.85</v>
      </c>
      <c r="G14" s="40">
        <v>52071.0</v>
      </c>
      <c r="H14" s="40">
        <v>137187.21</v>
      </c>
      <c r="I14" s="40">
        <v>2.0</v>
      </c>
      <c r="J14" s="40">
        <v>6.62</v>
      </c>
      <c r="K14" s="40">
        <v>1.0</v>
      </c>
      <c r="L14" s="40">
        <v>3.32</v>
      </c>
      <c r="M14" s="40">
        <v>1218.0</v>
      </c>
      <c r="N14" s="40">
        <v>365.97999999999996</v>
      </c>
      <c r="O14" s="65" t="str">
        <f>M14+K14+I14+G14+E14+C14+MSMEoutstanding_5!M14+OutstandingAgri_4!K14</f>
        <v>354338</v>
      </c>
      <c r="P14" s="65" t="str">
        <f>N14+L14+J14+H14+F14+D14+MSMEoutstanding_5!N14+OutstandingAgri_4!L14</f>
        <v>1085102</v>
      </c>
      <c r="Q14" s="101" t="str">
        <f>P14*100/'CD Ratio_3(i)'!F14</f>
        <v>40.13</v>
      </c>
    </row>
    <row r="15" ht="13.5" customHeight="1">
      <c r="A15" s="110">
        <v>10.0</v>
      </c>
      <c r="B15" s="65" t="s">
        <v>19</v>
      </c>
      <c r="C15" s="40">
        <v>2.0</v>
      </c>
      <c r="D15" s="40">
        <v>2990.5899999999997</v>
      </c>
      <c r="E15" s="40">
        <v>20436.0</v>
      </c>
      <c r="F15" s="40">
        <v>77736.87999999998</v>
      </c>
      <c r="G15" s="40">
        <v>192900.0</v>
      </c>
      <c r="H15" s="40">
        <v>887226.3300000003</v>
      </c>
      <c r="I15" s="40">
        <v>0.0</v>
      </c>
      <c r="J15" s="40">
        <v>0.0</v>
      </c>
      <c r="K15" s="40">
        <v>6.0</v>
      </c>
      <c r="L15" s="40">
        <v>195.15</v>
      </c>
      <c r="M15" s="40">
        <v>0.0</v>
      </c>
      <c r="N15" s="40">
        <v>0.0</v>
      </c>
      <c r="O15" s="65" t="str">
        <f>M15+K15+I15+G15+E15+C15+MSMEoutstanding_5!M15+OutstandingAgri_4!K15</f>
        <v>869890</v>
      </c>
      <c r="P15" s="65" t="str">
        <f>N15+L15+J15+H15+F15+D15+MSMEoutstanding_5!N15+OutstandingAgri_4!L15</f>
        <v>3399194</v>
      </c>
      <c r="Q15" s="101" t="str">
        <f>P15*100/'CD Ratio_3(i)'!F15</f>
        <v>40.06</v>
      </c>
    </row>
    <row r="16" ht="13.5" customHeight="1">
      <c r="A16" s="110">
        <v>11.0</v>
      </c>
      <c r="B16" s="65" t="s">
        <v>20</v>
      </c>
      <c r="C16" s="40">
        <v>4.0</v>
      </c>
      <c r="D16" s="40">
        <v>3709.81</v>
      </c>
      <c r="E16" s="40">
        <v>1373.0</v>
      </c>
      <c r="F16" s="40">
        <v>3468.8200000000006</v>
      </c>
      <c r="G16" s="40">
        <v>6382.0</v>
      </c>
      <c r="H16" s="40">
        <v>53772.009999999995</v>
      </c>
      <c r="I16" s="40">
        <v>4.0</v>
      </c>
      <c r="J16" s="40">
        <v>37123.03</v>
      </c>
      <c r="K16" s="40">
        <v>0.0</v>
      </c>
      <c r="L16" s="40">
        <v>0.0</v>
      </c>
      <c r="M16" s="40">
        <v>8588.0</v>
      </c>
      <c r="N16" s="40">
        <v>39279.630000000005</v>
      </c>
      <c r="O16" s="65" t="str">
        <f>M16+K16+I16+G16+E16+C16+MSMEoutstanding_5!M16+OutstandingAgri_4!K16</f>
        <v>101700</v>
      </c>
      <c r="P16" s="65" t="str">
        <f>N16+L16+J16+H16+F16+D16+MSMEoutstanding_5!N16+OutstandingAgri_4!L16</f>
        <v>352760</v>
      </c>
      <c r="Q16" s="101" t="str">
        <f>P16*100/'CD Ratio_3(i)'!F16</f>
        <v>49.20</v>
      </c>
    </row>
    <row r="17" ht="13.5" customHeight="1">
      <c r="A17" s="110">
        <v>12.0</v>
      </c>
      <c r="B17" s="65" t="s">
        <v>21</v>
      </c>
      <c r="C17" s="40">
        <v>0.0</v>
      </c>
      <c r="D17" s="40">
        <v>0.0</v>
      </c>
      <c r="E17" s="40">
        <v>3788.0</v>
      </c>
      <c r="F17" s="40">
        <v>10679.999999999998</v>
      </c>
      <c r="G17" s="40">
        <v>39981.0</v>
      </c>
      <c r="H17" s="40">
        <v>120697.43</v>
      </c>
      <c r="I17" s="40">
        <v>7.0</v>
      </c>
      <c r="J17" s="40">
        <v>5.34</v>
      </c>
      <c r="K17" s="40">
        <v>1.0</v>
      </c>
      <c r="L17" s="40">
        <v>0.32</v>
      </c>
      <c r="M17" s="40">
        <v>2356.0</v>
      </c>
      <c r="N17" s="40">
        <v>35.39000000000001</v>
      </c>
      <c r="O17" s="65" t="str">
        <f>M17+K17+I17+G17+E17+C17+MSMEoutstanding_5!M17+OutstandingAgri_4!K17</f>
        <v>363142</v>
      </c>
      <c r="P17" s="65" t="str">
        <f>N17+L17+J17+H17+F17+D17+MSMEoutstanding_5!N17+OutstandingAgri_4!L17</f>
        <v>1171615</v>
      </c>
      <c r="Q17" s="101" t="str">
        <f>P17*100/'CD Ratio_3(i)'!F17</f>
        <v>66.04</v>
      </c>
    </row>
    <row r="18" ht="13.5" customHeight="1">
      <c r="A18" s="100"/>
      <c r="B18" s="103" t="s">
        <v>22</v>
      </c>
      <c r="C18" s="45" t="str">
        <f t="shared" ref="C18:P18" si="1">SUM(C6:C17)</f>
        <v>10</v>
      </c>
      <c r="D18" s="45" t="str">
        <f t="shared" si="1"/>
        <v>6766</v>
      </c>
      <c r="E18" s="45" t="str">
        <f t="shared" si="1"/>
        <v>57433</v>
      </c>
      <c r="F18" s="45" t="str">
        <f t="shared" si="1"/>
        <v>196779</v>
      </c>
      <c r="G18" s="45" t="str">
        <f t="shared" si="1"/>
        <v>545516</v>
      </c>
      <c r="H18" s="45" t="str">
        <f t="shared" si="1"/>
        <v>1967404</v>
      </c>
      <c r="I18" s="45" t="str">
        <f t="shared" si="1"/>
        <v>77</v>
      </c>
      <c r="J18" s="45" t="str">
        <f t="shared" si="1"/>
        <v>38180</v>
      </c>
      <c r="K18" s="45" t="str">
        <f t="shared" si="1"/>
        <v>36</v>
      </c>
      <c r="L18" s="45" t="str">
        <f t="shared" si="1"/>
        <v>3659</v>
      </c>
      <c r="M18" s="45" t="str">
        <f t="shared" si="1"/>
        <v>13437</v>
      </c>
      <c r="N18" s="45" t="str">
        <f t="shared" si="1"/>
        <v>42594</v>
      </c>
      <c r="O18" s="45" t="str">
        <f t="shared" si="1"/>
        <v>3860221</v>
      </c>
      <c r="P18" s="45" t="str">
        <f t="shared" si="1"/>
        <v>12094376</v>
      </c>
      <c r="Q18" s="104" t="str">
        <f>P18*100/'CD Ratio_3(i)'!F18</f>
        <v>50.13</v>
      </c>
    </row>
    <row r="19" ht="13.5" customHeight="1">
      <c r="A19" s="110">
        <v>13.0</v>
      </c>
      <c r="B19" s="65" t="s">
        <v>23</v>
      </c>
      <c r="C19" s="40">
        <v>8.0</v>
      </c>
      <c r="D19" s="40">
        <v>6697.08</v>
      </c>
      <c r="E19" s="40">
        <v>831.0</v>
      </c>
      <c r="F19" s="40">
        <v>2439.4399999999996</v>
      </c>
      <c r="G19" s="40">
        <v>6911.0</v>
      </c>
      <c r="H19" s="40">
        <v>69468.68000000001</v>
      </c>
      <c r="I19" s="40">
        <v>0.0</v>
      </c>
      <c r="J19" s="40">
        <v>0.0</v>
      </c>
      <c r="K19" s="40">
        <v>0.0</v>
      </c>
      <c r="L19" s="40">
        <v>0.0</v>
      </c>
      <c r="M19" s="40">
        <v>89524.0</v>
      </c>
      <c r="N19" s="40">
        <v>17778.469999999994</v>
      </c>
      <c r="O19" s="65" t="str">
        <f>M19+K19+I19+G19+E19+C19+MSMEoutstanding_5!M19+OutstandingAgri_4!K19</f>
        <v>203298</v>
      </c>
      <c r="P19" s="65" t="str">
        <f>N19+L19+J19+H19+F19+D19+MSMEoutstanding_5!N19+OutstandingAgri_4!L19</f>
        <v>1018296</v>
      </c>
      <c r="Q19" s="101" t="str">
        <f>P19*100/'CD Ratio_3(i)'!F19</f>
        <v>60.13</v>
      </c>
    </row>
    <row r="20" ht="13.5" customHeight="1">
      <c r="A20" s="110">
        <v>14.0</v>
      </c>
      <c r="B20" s="65" t="s">
        <v>24</v>
      </c>
      <c r="C20" s="40">
        <v>0.0</v>
      </c>
      <c r="D20" s="40">
        <v>0.0</v>
      </c>
      <c r="E20" s="40">
        <v>0.0</v>
      </c>
      <c r="F20" s="40">
        <v>0.0</v>
      </c>
      <c r="G20" s="40">
        <v>43705.0</v>
      </c>
      <c r="H20" s="40">
        <v>345515.14999999997</v>
      </c>
      <c r="I20" s="40">
        <v>0.0</v>
      </c>
      <c r="J20" s="40">
        <v>0.0</v>
      </c>
      <c r="K20" s="40">
        <v>0.0</v>
      </c>
      <c r="L20" s="40">
        <v>0.0</v>
      </c>
      <c r="M20" s="40">
        <v>460650.0</v>
      </c>
      <c r="N20" s="40">
        <v>154675.10999999996</v>
      </c>
      <c r="O20" s="65" t="str">
        <f>M20+K20+I20+G20+E20+C20+MSMEoutstanding_5!M20+OutstandingAgri_4!K20</f>
        <v>574467</v>
      </c>
      <c r="P20" s="65" t="str">
        <f>N20+L20+J20+H20+F20+D20+MSMEoutstanding_5!N20+OutstandingAgri_4!L20</f>
        <v>546606</v>
      </c>
      <c r="Q20" s="101" t="str">
        <f>P20*100/'CD Ratio_3(i)'!F20</f>
        <v>67.94</v>
      </c>
    </row>
    <row r="21" ht="13.5" customHeight="1">
      <c r="A21" s="110">
        <v>15.0</v>
      </c>
      <c r="B21" s="65" t="s">
        <v>25</v>
      </c>
      <c r="C21" s="40">
        <v>0.0</v>
      </c>
      <c r="D21" s="40">
        <v>0.0</v>
      </c>
      <c r="E21" s="40">
        <v>0.0</v>
      </c>
      <c r="F21" s="40">
        <v>0.0</v>
      </c>
      <c r="G21" s="40">
        <v>5.0</v>
      </c>
      <c r="H21" s="40">
        <v>27.23</v>
      </c>
      <c r="I21" s="40">
        <v>0.0</v>
      </c>
      <c r="J21" s="40">
        <v>0.0</v>
      </c>
      <c r="K21" s="40">
        <v>0.0</v>
      </c>
      <c r="L21" s="40">
        <v>0.0</v>
      </c>
      <c r="M21" s="40">
        <v>19.0</v>
      </c>
      <c r="N21" s="40">
        <v>6.5</v>
      </c>
      <c r="O21" s="65" t="str">
        <f>M21+K21+I21+G21+E21+C21+MSMEoutstanding_5!M21+OutstandingAgri_4!K21</f>
        <v>122</v>
      </c>
      <c r="P21" s="65" t="str">
        <f>N21+L21+J21+H21+F21+D21+MSMEoutstanding_5!N21+OutstandingAgri_4!L21</f>
        <v>157</v>
      </c>
      <c r="Q21" s="101" t="str">
        <f>P21*100/'CD Ratio_3(i)'!F21</f>
        <v>11.04</v>
      </c>
    </row>
    <row r="22" ht="13.5" customHeight="1">
      <c r="A22" s="110">
        <v>16.0</v>
      </c>
      <c r="B22" s="65" t="s">
        <v>26</v>
      </c>
      <c r="C22" s="40">
        <v>0.0</v>
      </c>
      <c r="D22" s="40">
        <v>0.0</v>
      </c>
      <c r="E22" s="40">
        <v>2.0</v>
      </c>
      <c r="F22" s="40">
        <v>14.610000000000001</v>
      </c>
      <c r="G22" s="40">
        <v>17.0</v>
      </c>
      <c r="H22" s="40">
        <v>168.98</v>
      </c>
      <c r="I22" s="40">
        <v>0.0</v>
      </c>
      <c r="J22" s="40">
        <v>0.0</v>
      </c>
      <c r="K22" s="40">
        <v>0.0</v>
      </c>
      <c r="L22" s="40">
        <v>0.0</v>
      </c>
      <c r="M22" s="40">
        <v>0.0</v>
      </c>
      <c r="N22" s="40">
        <v>0.0</v>
      </c>
      <c r="O22" s="65" t="str">
        <f>M22+K22+I22+G22+E22+C22+MSMEoutstanding_5!M22+OutstandingAgri_4!K22</f>
        <v>217</v>
      </c>
      <c r="P22" s="65" t="str">
        <f>N22+L22+J22+H22+F22+D22+MSMEoutstanding_5!N22+OutstandingAgri_4!L22</f>
        <v>12063</v>
      </c>
      <c r="Q22" s="101" t="str">
        <f>P22*100/'CD Ratio_3(i)'!F22</f>
        <v>83.43</v>
      </c>
    </row>
    <row r="23" ht="14.25" customHeight="1">
      <c r="A23" s="110">
        <v>17.0</v>
      </c>
      <c r="B23" s="65" t="s">
        <v>27</v>
      </c>
      <c r="C23" s="40">
        <v>0.0</v>
      </c>
      <c r="D23" s="40">
        <v>0.0</v>
      </c>
      <c r="E23" s="40">
        <v>66.0</v>
      </c>
      <c r="F23" s="40">
        <v>87.36</v>
      </c>
      <c r="G23" s="40">
        <v>11162.0</v>
      </c>
      <c r="H23" s="40">
        <v>12015.419999999998</v>
      </c>
      <c r="I23" s="40">
        <v>9.0</v>
      </c>
      <c r="J23" s="40">
        <v>92.95</v>
      </c>
      <c r="K23" s="40">
        <v>0.0</v>
      </c>
      <c r="L23" s="40">
        <v>0.0</v>
      </c>
      <c r="M23" s="40">
        <v>5225.0</v>
      </c>
      <c r="N23" s="40">
        <v>857.0</v>
      </c>
      <c r="O23" s="65" t="str">
        <f>M23+K23+I23+G23+E23+C23+MSMEoutstanding_5!M23+OutstandingAgri_4!K23</f>
        <v>37318</v>
      </c>
      <c r="P23" s="65" t="str">
        <f>N23+L23+J23+H23+F23+D23+MSMEoutstanding_5!N23+OutstandingAgri_4!L23</f>
        <v>91533</v>
      </c>
      <c r="Q23" s="101" t="str">
        <f>P23*100/'CD Ratio_3(i)'!F23</f>
        <v>61.56</v>
      </c>
    </row>
    <row r="24" ht="13.5" customHeight="1">
      <c r="A24" s="110">
        <v>18.0</v>
      </c>
      <c r="B24" s="65" t="s">
        <v>28</v>
      </c>
      <c r="C24" s="40">
        <v>0.0</v>
      </c>
      <c r="D24" s="40">
        <v>0.0</v>
      </c>
      <c r="E24" s="40">
        <v>1.0</v>
      </c>
      <c r="F24" s="40">
        <v>3.24</v>
      </c>
      <c r="G24" s="40">
        <v>23.0</v>
      </c>
      <c r="H24" s="40">
        <v>233.88</v>
      </c>
      <c r="I24" s="40">
        <v>0.0</v>
      </c>
      <c r="J24" s="40">
        <v>0.0</v>
      </c>
      <c r="K24" s="40">
        <v>0.0</v>
      </c>
      <c r="L24" s="40">
        <v>0.0</v>
      </c>
      <c r="M24" s="40">
        <v>0.0</v>
      </c>
      <c r="N24" s="40">
        <v>0.0</v>
      </c>
      <c r="O24" s="65" t="str">
        <f>M24+K24+I24+G24+E24+C24+MSMEoutstanding_5!M24+OutstandingAgri_4!K24</f>
        <v>38</v>
      </c>
      <c r="P24" s="65" t="str">
        <f>N24+L24+J24+H24+F24+D24+MSMEoutstanding_5!N24+OutstandingAgri_4!L24</f>
        <v>329</v>
      </c>
      <c r="Q24" s="101" t="str">
        <f>P24*100/'CD Ratio_3(i)'!F24</f>
        <v>52.23</v>
      </c>
    </row>
    <row r="25" ht="13.5" customHeight="1">
      <c r="A25" s="110">
        <v>19.0</v>
      </c>
      <c r="B25" s="65" t="s">
        <v>29</v>
      </c>
      <c r="C25" s="40">
        <v>0.0</v>
      </c>
      <c r="D25" s="40">
        <v>0.0</v>
      </c>
      <c r="E25" s="40">
        <v>14.0</v>
      </c>
      <c r="F25" s="40">
        <v>47.54</v>
      </c>
      <c r="G25" s="40">
        <v>143.0</v>
      </c>
      <c r="H25" s="40">
        <v>1447.1100000000001</v>
      </c>
      <c r="I25" s="40">
        <v>0.0</v>
      </c>
      <c r="J25" s="40">
        <v>0.0</v>
      </c>
      <c r="K25" s="40">
        <v>0.0</v>
      </c>
      <c r="L25" s="40">
        <v>0.0</v>
      </c>
      <c r="M25" s="40">
        <v>126.0</v>
      </c>
      <c r="N25" s="40">
        <v>45.22</v>
      </c>
      <c r="O25" s="65" t="str">
        <f>M25+K25+I25+G25+E25+C25+MSMEoutstanding_5!M25+OutstandingAgri_4!K25</f>
        <v>9208</v>
      </c>
      <c r="P25" s="65" t="str">
        <f>N25+L25+J25+H25+F25+D25+MSMEoutstanding_5!N25+OutstandingAgri_4!L25</f>
        <v>26158</v>
      </c>
      <c r="Q25" s="101" t="str">
        <f>P25*100/'CD Ratio_3(i)'!F25</f>
        <v>56.01</v>
      </c>
    </row>
    <row r="26" ht="13.5" customHeight="1">
      <c r="A26" s="110">
        <v>20.0</v>
      </c>
      <c r="B26" s="65" t="s">
        <v>30</v>
      </c>
      <c r="C26" s="40">
        <v>0.0</v>
      </c>
      <c r="D26" s="40">
        <v>0.0</v>
      </c>
      <c r="E26" s="40">
        <v>1590.0</v>
      </c>
      <c r="F26" s="40">
        <v>3114.4700000000003</v>
      </c>
      <c r="G26" s="40">
        <v>14496.0</v>
      </c>
      <c r="H26" s="40">
        <v>115442.04000000001</v>
      </c>
      <c r="I26" s="40">
        <v>5.0</v>
      </c>
      <c r="J26" s="40">
        <v>214.81</v>
      </c>
      <c r="K26" s="40">
        <v>0.0</v>
      </c>
      <c r="L26" s="40">
        <v>0.0</v>
      </c>
      <c r="M26" s="40">
        <v>150270.0</v>
      </c>
      <c r="N26" s="40">
        <v>27931.059999999994</v>
      </c>
      <c r="O26" s="65" t="str">
        <f>M26+K26+I26+G26+E26+C26+MSMEoutstanding_5!M26+OutstandingAgri_4!K26</f>
        <v>574954</v>
      </c>
      <c r="P26" s="65" t="str">
        <f>N26+L26+J26+H26+F26+D26+MSMEoutstanding_5!N26+OutstandingAgri_4!L26</f>
        <v>2127187</v>
      </c>
      <c r="Q26" s="101" t="str">
        <f>P26*100/'CD Ratio_3(i)'!F26</f>
        <v>60.31</v>
      </c>
    </row>
    <row r="27" ht="13.5" customHeight="1">
      <c r="A27" s="110">
        <v>21.0</v>
      </c>
      <c r="B27" s="65" t="s">
        <v>31</v>
      </c>
      <c r="C27" s="40">
        <v>0.0</v>
      </c>
      <c r="D27" s="40">
        <v>0.0</v>
      </c>
      <c r="E27" s="40">
        <v>521.0</v>
      </c>
      <c r="F27" s="40">
        <v>2551.11</v>
      </c>
      <c r="G27" s="40">
        <v>7727.0</v>
      </c>
      <c r="H27" s="40">
        <v>67197.74</v>
      </c>
      <c r="I27" s="40">
        <v>0.0</v>
      </c>
      <c r="J27" s="40">
        <v>0.0</v>
      </c>
      <c r="K27" s="40">
        <v>1.0</v>
      </c>
      <c r="L27" s="40">
        <v>137.5</v>
      </c>
      <c r="M27" s="40">
        <v>2172.0</v>
      </c>
      <c r="N27" s="40">
        <v>2282.47</v>
      </c>
      <c r="O27" s="65" t="str">
        <f>M27+K27+I27+G27+E27+C27+MSMEoutstanding_5!M27+OutstandingAgri_4!K27</f>
        <v>199181</v>
      </c>
      <c r="P27" s="65" t="str">
        <f>N27+L27+J27+H27+F27+D27+MSMEoutstanding_5!N27+OutstandingAgri_4!L27</f>
        <v>1518445</v>
      </c>
      <c r="Q27" s="101" t="str">
        <f>P27*100/'CD Ratio_3(i)'!F27</f>
        <v>54.34</v>
      </c>
    </row>
    <row r="28" ht="13.5" customHeight="1">
      <c r="A28" s="110">
        <v>22.0</v>
      </c>
      <c r="B28" s="65" t="s">
        <v>32</v>
      </c>
      <c r="C28" s="40">
        <v>0.0</v>
      </c>
      <c r="D28" s="40">
        <v>0.0</v>
      </c>
      <c r="E28" s="40">
        <v>710.0</v>
      </c>
      <c r="F28" s="40">
        <v>2543.66</v>
      </c>
      <c r="G28" s="40">
        <v>4734.0</v>
      </c>
      <c r="H28" s="40">
        <v>46422.91</v>
      </c>
      <c r="I28" s="40">
        <v>51.0</v>
      </c>
      <c r="J28" s="40">
        <v>527.12</v>
      </c>
      <c r="K28" s="40">
        <v>0.0</v>
      </c>
      <c r="L28" s="40">
        <v>0.0</v>
      </c>
      <c r="M28" s="40">
        <v>1.0</v>
      </c>
      <c r="N28" s="40">
        <v>0.03</v>
      </c>
      <c r="O28" s="65" t="str">
        <f>M28+K28+I28+G28+E28+C28+MSMEoutstanding_5!M28+OutstandingAgri_4!K28</f>
        <v>50419</v>
      </c>
      <c r="P28" s="65" t="str">
        <f>N28+L28+J28+H28+F28+D28+MSMEoutstanding_5!N28+OutstandingAgri_4!L28</f>
        <v>216805</v>
      </c>
      <c r="Q28" s="101" t="str">
        <f>P28*100/'CD Ratio_3(i)'!F28</f>
        <v>55.26</v>
      </c>
    </row>
    <row r="29" ht="13.5" customHeight="1">
      <c r="A29" s="110">
        <v>23.0</v>
      </c>
      <c r="B29" s="65" t="s">
        <v>33</v>
      </c>
      <c r="C29" s="40">
        <v>0.0</v>
      </c>
      <c r="D29" s="40">
        <v>0.0</v>
      </c>
      <c r="E29" s="40">
        <v>0.0</v>
      </c>
      <c r="F29" s="40">
        <v>0.0</v>
      </c>
      <c r="G29" s="40">
        <v>5347.0</v>
      </c>
      <c r="H29" s="40">
        <v>22020.179999999997</v>
      </c>
      <c r="I29" s="40">
        <v>2346.0</v>
      </c>
      <c r="J29" s="40">
        <v>444.4399999999999</v>
      </c>
      <c r="K29" s="40">
        <v>0.0</v>
      </c>
      <c r="L29" s="40">
        <v>0.0</v>
      </c>
      <c r="M29" s="40">
        <v>0.0</v>
      </c>
      <c r="N29" s="40">
        <v>0.0</v>
      </c>
      <c r="O29" s="65" t="str">
        <f>M29+K29+I29+G29+E29+C29+MSMEoutstanding_5!M29+OutstandingAgri_4!K29</f>
        <v>196493</v>
      </c>
      <c r="P29" s="65" t="str">
        <f>N29+L29+J29+H29+F29+D29+MSMEoutstanding_5!N29+OutstandingAgri_4!L29</f>
        <v>258173</v>
      </c>
      <c r="Q29" s="101" t="str">
        <f>P29*100/'CD Ratio_3(i)'!F29</f>
        <v>49.20</v>
      </c>
    </row>
    <row r="30" ht="13.5" customHeight="1">
      <c r="A30" s="110">
        <v>24.0</v>
      </c>
      <c r="B30" s="65" t="s">
        <v>34</v>
      </c>
      <c r="C30" s="40">
        <v>1.0</v>
      </c>
      <c r="D30" s="40">
        <v>1.59</v>
      </c>
      <c r="E30" s="40">
        <v>0.0</v>
      </c>
      <c r="F30" s="40">
        <v>0.0</v>
      </c>
      <c r="G30" s="40">
        <v>1246.0</v>
      </c>
      <c r="H30" s="40">
        <v>10325.81</v>
      </c>
      <c r="I30" s="40">
        <v>1916.0</v>
      </c>
      <c r="J30" s="40">
        <v>161.7</v>
      </c>
      <c r="K30" s="40">
        <v>0.0</v>
      </c>
      <c r="L30" s="40">
        <v>0.0</v>
      </c>
      <c r="M30" s="40">
        <v>2234.0</v>
      </c>
      <c r="N30" s="40">
        <v>195.92999999999998</v>
      </c>
      <c r="O30" s="65" t="str">
        <f>M30+K30+I30+G30+E30+C30+MSMEoutstanding_5!M30+OutstandingAgri_4!K30</f>
        <v>705828</v>
      </c>
      <c r="P30" s="65" t="str">
        <f>N30+L30+J30+H30+F30+D30+MSMEoutstanding_5!N30+OutstandingAgri_4!L30</f>
        <v>379729</v>
      </c>
      <c r="Q30" s="101" t="str">
        <f>P30*100/'CD Ratio_3(i)'!F30</f>
        <v>45.41</v>
      </c>
    </row>
    <row r="31" ht="13.5" customHeight="1">
      <c r="A31" s="110">
        <v>25.0</v>
      </c>
      <c r="B31" s="65" t="s">
        <v>35</v>
      </c>
      <c r="C31" s="40">
        <v>0.0</v>
      </c>
      <c r="D31" s="40">
        <v>0.0</v>
      </c>
      <c r="E31" s="40">
        <v>11.0</v>
      </c>
      <c r="F31" s="40">
        <v>48.370000000000005</v>
      </c>
      <c r="G31" s="40">
        <v>92.0</v>
      </c>
      <c r="H31" s="40">
        <v>580.28</v>
      </c>
      <c r="I31" s="40">
        <v>0.0</v>
      </c>
      <c r="J31" s="40">
        <v>0.0</v>
      </c>
      <c r="K31" s="40">
        <v>0.0</v>
      </c>
      <c r="L31" s="40">
        <v>0.0</v>
      </c>
      <c r="M31" s="40">
        <v>12.0</v>
      </c>
      <c r="N31" s="40">
        <v>93.75</v>
      </c>
      <c r="O31" s="65" t="str">
        <f>M31+K31+I31+G31+E31+C31+MSMEoutstanding_5!M31+OutstandingAgri_4!K31</f>
        <v>429</v>
      </c>
      <c r="P31" s="65" t="str">
        <f>N31+L31+J31+H31+F31+D31+MSMEoutstanding_5!N31+OutstandingAgri_4!L31</f>
        <v>2154</v>
      </c>
      <c r="Q31" s="101" t="str">
        <f>P31*100/'CD Ratio_3(i)'!F31</f>
        <v>51.68</v>
      </c>
    </row>
    <row r="32" ht="13.5" customHeight="1">
      <c r="A32" s="110">
        <v>26.0</v>
      </c>
      <c r="B32" s="65" t="s">
        <v>36</v>
      </c>
      <c r="C32" s="40">
        <v>0.0</v>
      </c>
      <c r="D32" s="40">
        <v>0.0</v>
      </c>
      <c r="E32" s="40">
        <v>12.0</v>
      </c>
      <c r="F32" s="40">
        <v>56.339999999999996</v>
      </c>
      <c r="G32" s="40">
        <v>261.0</v>
      </c>
      <c r="H32" s="40">
        <v>2867.5</v>
      </c>
      <c r="I32" s="40">
        <v>0.0</v>
      </c>
      <c r="J32" s="40">
        <v>0.0</v>
      </c>
      <c r="K32" s="40">
        <v>0.0</v>
      </c>
      <c r="L32" s="40">
        <v>0.0</v>
      </c>
      <c r="M32" s="40">
        <v>18.0</v>
      </c>
      <c r="N32" s="40">
        <v>1.9300000000000002</v>
      </c>
      <c r="O32" s="65" t="str">
        <f>M32+K32+I32+G32+E32+C32+MSMEoutstanding_5!M32+OutstandingAgri_4!K32</f>
        <v>1272</v>
      </c>
      <c r="P32" s="65" t="str">
        <f>N32+L32+J32+H32+F32+D32+MSMEoutstanding_5!N32+OutstandingAgri_4!L32</f>
        <v>25730</v>
      </c>
      <c r="Q32" s="101" t="str">
        <f>P32*100/'CD Ratio_3(i)'!F32</f>
        <v>69.25</v>
      </c>
    </row>
    <row r="33" ht="13.5" customHeight="1">
      <c r="A33" s="110">
        <v>27.0</v>
      </c>
      <c r="B33" s="65" t="s">
        <v>37</v>
      </c>
      <c r="C33" s="40">
        <v>0.0</v>
      </c>
      <c r="D33" s="40">
        <v>0.0</v>
      </c>
      <c r="E33" s="40">
        <v>1.0</v>
      </c>
      <c r="F33" s="40">
        <v>1.92</v>
      </c>
      <c r="G33" s="40">
        <v>47.0</v>
      </c>
      <c r="H33" s="40">
        <v>559.08</v>
      </c>
      <c r="I33" s="40">
        <v>0.0</v>
      </c>
      <c r="J33" s="40">
        <v>0.0</v>
      </c>
      <c r="K33" s="40">
        <v>0.0</v>
      </c>
      <c r="L33" s="40">
        <v>0.0</v>
      </c>
      <c r="M33" s="40">
        <v>5.0</v>
      </c>
      <c r="N33" s="40">
        <v>0.1</v>
      </c>
      <c r="O33" s="65" t="str">
        <f>M33+K33+I33+G33+E33+C33+MSMEoutstanding_5!M33+OutstandingAgri_4!K33</f>
        <v>144</v>
      </c>
      <c r="P33" s="65" t="str">
        <f>N33+L33+J33+H33+F33+D33+MSMEoutstanding_5!N33+OutstandingAgri_4!L33</f>
        <v>6275</v>
      </c>
      <c r="Q33" s="101" t="str">
        <f>P33*100/'CD Ratio_3(i)'!F33</f>
        <v>46.58</v>
      </c>
    </row>
    <row r="34" ht="13.5" customHeight="1">
      <c r="A34" s="110">
        <v>28.0</v>
      </c>
      <c r="B34" s="65" t="s">
        <v>38</v>
      </c>
      <c r="C34" s="40">
        <v>0.0</v>
      </c>
      <c r="D34" s="40">
        <v>0.0</v>
      </c>
      <c r="E34" s="40">
        <v>0.0</v>
      </c>
      <c r="F34" s="40">
        <v>0.0</v>
      </c>
      <c r="G34" s="40">
        <v>199.0</v>
      </c>
      <c r="H34" s="40">
        <v>3536.6</v>
      </c>
      <c r="I34" s="40">
        <v>0.0</v>
      </c>
      <c r="J34" s="40">
        <v>0.0</v>
      </c>
      <c r="K34" s="40">
        <v>0.0</v>
      </c>
      <c r="L34" s="40">
        <v>0.0</v>
      </c>
      <c r="M34" s="40">
        <v>65461.0</v>
      </c>
      <c r="N34" s="40">
        <v>18269.26</v>
      </c>
      <c r="O34" s="65" t="str">
        <f>M34+K34+I34+G34+E34+C34+MSMEoutstanding_5!M34+OutstandingAgri_4!K34</f>
        <v>299704</v>
      </c>
      <c r="P34" s="65" t="str">
        <f>N34+L34+J34+H34+F34+D34+MSMEoutstanding_5!N34+OutstandingAgri_4!L34</f>
        <v>642761</v>
      </c>
      <c r="Q34" s="101" t="str">
        <f>P34*100/'CD Ratio_3(i)'!F34</f>
        <v>77.78</v>
      </c>
    </row>
    <row r="35" ht="13.5" customHeight="1">
      <c r="A35" s="110">
        <v>29.0</v>
      </c>
      <c r="B35" s="65" t="s">
        <v>39</v>
      </c>
      <c r="C35" s="40">
        <v>0.0</v>
      </c>
      <c r="D35" s="40">
        <v>0.0</v>
      </c>
      <c r="E35" s="40">
        <v>1.0</v>
      </c>
      <c r="F35" s="40">
        <v>1.71</v>
      </c>
      <c r="G35" s="40">
        <v>3.0</v>
      </c>
      <c r="H35" s="40">
        <v>11.82</v>
      </c>
      <c r="I35" s="40">
        <v>0.0</v>
      </c>
      <c r="J35" s="40">
        <v>0.0</v>
      </c>
      <c r="K35" s="40">
        <v>0.0</v>
      </c>
      <c r="L35" s="40">
        <v>0.0</v>
      </c>
      <c r="M35" s="40">
        <v>0.0</v>
      </c>
      <c r="N35" s="40">
        <v>0.0</v>
      </c>
      <c r="O35" s="65" t="str">
        <f>M35+K35+I35+G35+E35+C35+MSMEoutstanding_5!M35+OutstandingAgri_4!K35</f>
        <v>71</v>
      </c>
      <c r="P35" s="65" t="str">
        <f>N35+L35+J35+H35+F35+D35+MSMEoutstanding_5!N35+OutstandingAgri_4!L35</f>
        <v>687</v>
      </c>
      <c r="Q35" s="101" t="str">
        <f>P35*100/'CD Ratio_3(i)'!F35</f>
        <v>16.03</v>
      </c>
    </row>
    <row r="36" ht="13.5" customHeight="1">
      <c r="A36" s="110">
        <v>30.0</v>
      </c>
      <c r="B36" s="65" t="s">
        <v>40</v>
      </c>
      <c r="C36" s="40">
        <v>0.0</v>
      </c>
      <c r="D36" s="40">
        <v>0.0</v>
      </c>
      <c r="E36" s="40">
        <v>0.0</v>
      </c>
      <c r="F36" s="40">
        <v>0.0</v>
      </c>
      <c r="G36" s="40">
        <v>203.0</v>
      </c>
      <c r="H36" s="40">
        <v>2747.2400000000002</v>
      </c>
      <c r="I36" s="40">
        <v>0.0</v>
      </c>
      <c r="J36" s="40">
        <v>0.0</v>
      </c>
      <c r="K36" s="40">
        <v>0.0</v>
      </c>
      <c r="L36" s="40">
        <v>0.0</v>
      </c>
      <c r="M36" s="40">
        <v>17774.0</v>
      </c>
      <c r="N36" s="40">
        <v>2925.4399999999996</v>
      </c>
      <c r="O36" s="65" t="str">
        <f>M36+K36+I36+G36+E36+C36+MSMEoutstanding_5!M36+OutstandingAgri_4!K36</f>
        <v>120196</v>
      </c>
      <c r="P36" s="65" t="str">
        <f>N36+L36+J36+H36+F36+D36+MSMEoutstanding_5!N36+OutstandingAgri_4!L36</f>
        <v>64587</v>
      </c>
      <c r="Q36" s="101" t="str">
        <f>P36*100/'CD Ratio_3(i)'!F36</f>
        <v>81.56</v>
      </c>
    </row>
    <row r="37" ht="13.5" customHeight="1">
      <c r="A37" s="110">
        <v>31.0</v>
      </c>
      <c r="B37" s="65" t="s">
        <v>73</v>
      </c>
      <c r="C37" s="40">
        <v>0.0</v>
      </c>
      <c r="D37" s="40">
        <v>0.0</v>
      </c>
      <c r="E37" s="40">
        <v>11.0</v>
      </c>
      <c r="F37" s="40">
        <v>51.94</v>
      </c>
      <c r="G37" s="40">
        <v>41.0</v>
      </c>
      <c r="H37" s="40">
        <v>420.06</v>
      </c>
      <c r="I37" s="40">
        <v>4.0</v>
      </c>
      <c r="J37" s="40">
        <v>278.31</v>
      </c>
      <c r="K37" s="40">
        <v>0.0</v>
      </c>
      <c r="L37" s="40">
        <v>0.0</v>
      </c>
      <c r="M37" s="40">
        <v>7.0</v>
      </c>
      <c r="N37" s="40">
        <v>3.01</v>
      </c>
      <c r="O37" s="65" t="str">
        <f>M37+K37+I37+G37+E37+C37+MSMEoutstanding_5!M37+OutstandingAgri_4!K37</f>
        <v>995</v>
      </c>
      <c r="P37" s="65" t="str">
        <f>N37+L37+J37+H37+F37+D37+MSMEoutstanding_5!N37+OutstandingAgri_4!L37</f>
        <v>5946</v>
      </c>
      <c r="Q37" s="101" t="str">
        <f>P37*100/'CD Ratio_3(i)'!F37</f>
        <v>13.64</v>
      </c>
    </row>
    <row r="38" ht="13.5" customHeight="1">
      <c r="A38" s="110">
        <v>32.0</v>
      </c>
      <c r="B38" s="65" t="s">
        <v>74</v>
      </c>
      <c r="C38" s="40">
        <v>0.0</v>
      </c>
      <c r="D38" s="40">
        <v>0.0</v>
      </c>
      <c r="E38" s="40">
        <v>0.0</v>
      </c>
      <c r="F38" s="40">
        <v>0.0</v>
      </c>
      <c r="G38" s="40">
        <v>0.0</v>
      </c>
      <c r="H38" s="40">
        <v>0.0</v>
      </c>
      <c r="I38" s="40">
        <v>0.0</v>
      </c>
      <c r="J38" s="40">
        <v>0.0</v>
      </c>
      <c r="K38" s="40">
        <v>0.0</v>
      </c>
      <c r="L38" s="40">
        <v>0.0</v>
      </c>
      <c r="M38" s="40">
        <v>0.0</v>
      </c>
      <c r="N38" s="40">
        <v>0.0</v>
      </c>
      <c r="O38" s="65" t="str">
        <f>M38+K38+I38+G38+E38+C38+MSMEoutstanding_5!M38+OutstandingAgri_4!K38</f>
        <v>0</v>
      </c>
      <c r="P38" s="65" t="str">
        <f>N38+L38+J38+H38+F38+D38+MSMEoutstanding_5!N38+OutstandingAgri_4!L38</f>
        <v>0</v>
      </c>
      <c r="Q38" s="101">
        <v>0.0</v>
      </c>
    </row>
    <row r="39" ht="13.5" customHeight="1">
      <c r="A39" s="110">
        <v>33.0</v>
      </c>
      <c r="B39" s="65" t="s">
        <v>42</v>
      </c>
      <c r="C39" s="40">
        <v>0.0</v>
      </c>
      <c r="D39" s="40">
        <v>0.0</v>
      </c>
      <c r="E39" s="40">
        <v>0.0</v>
      </c>
      <c r="F39" s="40">
        <v>0.0</v>
      </c>
      <c r="G39" s="40">
        <v>53.0</v>
      </c>
      <c r="H39" s="40">
        <v>439.08</v>
      </c>
      <c r="I39" s="40">
        <v>0.0</v>
      </c>
      <c r="J39" s="40">
        <v>0.0</v>
      </c>
      <c r="K39" s="40">
        <v>0.0</v>
      </c>
      <c r="L39" s="40">
        <v>0.0</v>
      </c>
      <c r="M39" s="40">
        <v>2.0</v>
      </c>
      <c r="N39" s="40">
        <v>0.08</v>
      </c>
      <c r="O39" s="65" t="str">
        <f>M39+K39+I39+G39+E39+C39+MSMEoutstanding_5!M39+OutstandingAgri_4!K39</f>
        <v>623</v>
      </c>
      <c r="P39" s="65" t="str">
        <f>N39+L39+J39+H39+F39+D39+MSMEoutstanding_5!N39+OutstandingAgri_4!L39</f>
        <v>2621</v>
      </c>
      <c r="Q39" s="101" t="str">
        <f>P39*100/'CD Ratio_3(i)'!F38</f>
        <v>40.88</v>
      </c>
    </row>
    <row r="40" ht="13.5" customHeight="1">
      <c r="A40" s="110">
        <v>34.0</v>
      </c>
      <c r="B40" s="65" t="s">
        <v>43</v>
      </c>
      <c r="C40" s="40">
        <v>0.0</v>
      </c>
      <c r="D40" s="40">
        <v>0.0</v>
      </c>
      <c r="E40" s="40">
        <v>0.0</v>
      </c>
      <c r="F40" s="40">
        <v>0.0</v>
      </c>
      <c r="G40" s="40">
        <v>2419.0</v>
      </c>
      <c r="H40" s="40">
        <v>26827.129999999997</v>
      </c>
      <c r="I40" s="40">
        <v>0.0</v>
      </c>
      <c r="J40" s="40">
        <v>0.0</v>
      </c>
      <c r="K40" s="40">
        <v>0.0</v>
      </c>
      <c r="L40" s="40">
        <v>0.0</v>
      </c>
      <c r="M40" s="40">
        <v>3783.0</v>
      </c>
      <c r="N40" s="40">
        <v>1144.6000000000001</v>
      </c>
      <c r="O40" s="65" t="str">
        <f>M40+K40+I40+G40+E40+C40+MSMEoutstanding_5!M40+OutstandingAgri_4!K40</f>
        <v>111009</v>
      </c>
      <c r="P40" s="65" t="str">
        <f>N40+L40+J40+H40+F40+D40+MSMEoutstanding_5!N40+OutstandingAgri_4!L40</f>
        <v>242222</v>
      </c>
      <c r="Q40" s="101" t="str">
        <f>P40*100/'CD Ratio_3(i)'!F39</f>
        <v>59.85</v>
      </c>
    </row>
    <row r="41" ht="13.5" customHeight="1">
      <c r="A41" s="100"/>
      <c r="B41" s="103" t="s">
        <v>183</v>
      </c>
      <c r="C41" s="45" t="str">
        <f t="shared" ref="C41:N41" si="2">SUM(C19:C40)</f>
        <v>9</v>
      </c>
      <c r="D41" s="45" t="str">
        <f t="shared" si="2"/>
        <v>6699</v>
      </c>
      <c r="E41" s="45" t="str">
        <f t="shared" si="2"/>
        <v>3771</v>
      </c>
      <c r="F41" s="45" t="str">
        <f t="shared" si="2"/>
        <v>10962</v>
      </c>
      <c r="G41" s="45" t="str">
        <f t="shared" si="2"/>
        <v>98834</v>
      </c>
      <c r="H41" s="45" t="str">
        <f t="shared" si="2"/>
        <v>728274</v>
      </c>
      <c r="I41" s="45" t="str">
        <f t="shared" si="2"/>
        <v>4331</v>
      </c>
      <c r="J41" s="45" t="str">
        <f t="shared" si="2"/>
        <v>1719</v>
      </c>
      <c r="K41" s="45" t="str">
        <f t="shared" si="2"/>
        <v>1</v>
      </c>
      <c r="L41" s="45" t="str">
        <f t="shared" si="2"/>
        <v>138</v>
      </c>
      <c r="M41" s="45" t="str">
        <f t="shared" si="2"/>
        <v>797283</v>
      </c>
      <c r="N41" s="45" t="str">
        <f t="shared" si="2"/>
        <v>226210</v>
      </c>
      <c r="O41" s="65" t="str">
        <f>M41+K41+I41+G41+E41+C41+MSMEoutstanding_5!M41+OutstandingAgri_4!K41</f>
        <v>3085986</v>
      </c>
      <c r="P41" s="45" t="str">
        <f>SUM(P19:P40)</f>
        <v>7188464</v>
      </c>
      <c r="Q41" s="104" t="str">
        <f>P41*100/'CD Ratio_3(i)'!F40</f>
        <v>58.90</v>
      </c>
    </row>
    <row r="42" ht="13.5" customHeight="1">
      <c r="A42" s="100"/>
      <c r="B42" s="103" t="s">
        <v>45</v>
      </c>
      <c r="C42" s="45" t="str">
        <f t="shared" ref="C42:N42" si="3">C41+C18</f>
        <v>19</v>
      </c>
      <c r="D42" s="45" t="str">
        <f t="shared" si="3"/>
        <v>13465</v>
      </c>
      <c r="E42" s="45" t="str">
        <f t="shared" si="3"/>
        <v>61204</v>
      </c>
      <c r="F42" s="45" t="str">
        <f t="shared" si="3"/>
        <v>207740</v>
      </c>
      <c r="G42" s="45" t="str">
        <f t="shared" si="3"/>
        <v>644350</v>
      </c>
      <c r="H42" s="45" t="str">
        <f t="shared" si="3"/>
        <v>2695678</v>
      </c>
      <c r="I42" s="45" t="str">
        <f t="shared" si="3"/>
        <v>4408</v>
      </c>
      <c r="J42" s="45" t="str">
        <f t="shared" si="3"/>
        <v>39899</v>
      </c>
      <c r="K42" s="45" t="str">
        <f t="shared" si="3"/>
        <v>37</v>
      </c>
      <c r="L42" s="45" t="str">
        <f t="shared" si="3"/>
        <v>3796</v>
      </c>
      <c r="M42" s="45" t="str">
        <f t="shared" si="3"/>
        <v>810720</v>
      </c>
      <c r="N42" s="45" t="str">
        <f t="shared" si="3"/>
        <v>268804</v>
      </c>
      <c r="O42" s="65" t="str">
        <f>M42+K42+I42+G42+E42+C42+MSMEoutstanding_5!M42+OutstandingAgri_4!K42</f>
        <v>6946207</v>
      </c>
      <c r="P42" s="45" t="str">
        <f>P41+P18</f>
        <v>19282840</v>
      </c>
      <c r="Q42" s="104" t="str">
        <f>P42*100/'CD Ratio_3(i)'!F41</f>
        <v>53.08</v>
      </c>
    </row>
    <row r="43" ht="13.5" customHeight="1">
      <c r="A43" s="110">
        <v>35.0</v>
      </c>
      <c r="B43" s="65" t="s">
        <v>46</v>
      </c>
      <c r="C43" s="40">
        <v>0.0</v>
      </c>
      <c r="D43" s="40">
        <v>0.0</v>
      </c>
      <c r="E43" s="40">
        <v>279.0</v>
      </c>
      <c r="F43" s="40">
        <v>579.57</v>
      </c>
      <c r="G43" s="40">
        <v>59273.0</v>
      </c>
      <c r="H43" s="40">
        <v>49691.030000000006</v>
      </c>
      <c r="I43" s="40">
        <v>0.0</v>
      </c>
      <c r="J43" s="40">
        <v>0.0</v>
      </c>
      <c r="K43" s="40">
        <v>121.0</v>
      </c>
      <c r="L43" s="40">
        <v>37.03</v>
      </c>
      <c r="M43" s="40">
        <v>847.0</v>
      </c>
      <c r="N43" s="40">
        <v>285.42999999999995</v>
      </c>
      <c r="O43" s="65" t="str">
        <f>M43+K43+I43+G43+E43+C43+MSMEoutstanding_5!M43+OutstandingAgri_4!K43</f>
        <v>322963</v>
      </c>
      <c r="P43" s="65" t="str">
        <f>N43+L43+J43+H43+F43+D43+MSMEoutstanding_5!N43+OutstandingAgri_4!L43</f>
        <v>317886</v>
      </c>
      <c r="Q43" s="101" t="str">
        <f>P43*100/'CD Ratio_3(i)'!F42</f>
        <v>85.62</v>
      </c>
    </row>
    <row r="44" ht="13.5" customHeight="1">
      <c r="A44" s="110">
        <v>36.0</v>
      </c>
      <c r="B44" s="65" t="s">
        <v>47</v>
      </c>
      <c r="C44" s="40">
        <v>0.0</v>
      </c>
      <c r="D44" s="40">
        <v>0.0</v>
      </c>
      <c r="E44" s="40">
        <v>2715.0</v>
      </c>
      <c r="F44" s="40">
        <v>6136.56</v>
      </c>
      <c r="G44" s="40">
        <v>211688.0</v>
      </c>
      <c r="H44" s="40">
        <v>138076.0199999999</v>
      </c>
      <c r="I44" s="40">
        <v>36.0</v>
      </c>
      <c r="J44" s="40">
        <v>1131.81</v>
      </c>
      <c r="K44" s="40">
        <v>47.0</v>
      </c>
      <c r="L44" s="40">
        <v>10.14</v>
      </c>
      <c r="M44" s="40">
        <v>65229.0</v>
      </c>
      <c r="N44" s="40">
        <v>89658.33000000003</v>
      </c>
      <c r="O44" s="65" t="str">
        <f>M44+K44+I44+G44+E44+C44+MSMEoutstanding_5!M44+OutstandingAgri_4!K44</f>
        <v>942160</v>
      </c>
      <c r="P44" s="65" t="str">
        <f>N44+L44+J44+H44+F44+D44+MSMEoutstanding_5!N44+OutstandingAgri_4!L44</f>
        <v>1163389</v>
      </c>
      <c r="Q44" s="101" t="str">
        <f>P44*100/'CD Ratio_3(i)'!F43</f>
        <v>87.01</v>
      </c>
    </row>
    <row r="45" ht="13.5" customHeight="1">
      <c r="A45" s="100"/>
      <c r="B45" s="103" t="s">
        <v>48</v>
      </c>
      <c r="C45" s="45" t="str">
        <f t="shared" ref="C45:N45" si="4">C44+C43</f>
        <v>0</v>
      </c>
      <c r="D45" s="45" t="str">
        <f t="shared" si="4"/>
        <v>0</v>
      </c>
      <c r="E45" s="45" t="str">
        <f t="shared" si="4"/>
        <v>2994</v>
      </c>
      <c r="F45" s="45" t="str">
        <f t="shared" si="4"/>
        <v>6716</v>
      </c>
      <c r="G45" s="45" t="str">
        <f t="shared" si="4"/>
        <v>270961</v>
      </c>
      <c r="H45" s="45" t="str">
        <f t="shared" si="4"/>
        <v>187767</v>
      </c>
      <c r="I45" s="45" t="str">
        <f t="shared" si="4"/>
        <v>36</v>
      </c>
      <c r="J45" s="45" t="str">
        <f t="shared" si="4"/>
        <v>1132</v>
      </c>
      <c r="K45" s="45" t="str">
        <f t="shared" si="4"/>
        <v>168</v>
      </c>
      <c r="L45" s="45" t="str">
        <f t="shared" si="4"/>
        <v>47</v>
      </c>
      <c r="M45" s="45" t="str">
        <f t="shared" si="4"/>
        <v>66076</v>
      </c>
      <c r="N45" s="45" t="str">
        <f t="shared" si="4"/>
        <v>89944</v>
      </c>
      <c r="O45" s="65" t="str">
        <f>M45+K45+I45+G45+E45+C45+MSMEoutstanding_5!M45+OutstandingAgri_4!K45</f>
        <v>1265123</v>
      </c>
      <c r="P45" s="45" t="str">
        <f>P44+P43</f>
        <v>1481275</v>
      </c>
      <c r="Q45" s="104" t="str">
        <f>P45*100/'CD Ratio_3(i)'!F44</f>
        <v>86.71</v>
      </c>
    </row>
    <row r="46" ht="13.5" customHeight="1">
      <c r="A46" s="110">
        <v>37.0</v>
      </c>
      <c r="B46" s="65" t="s">
        <v>49</v>
      </c>
      <c r="C46" s="40">
        <v>0.0</v>
      </c>
      <c r="D46" s="40">
        <v>0.0</v>
      </c>
      <c r="E46" s="40">
        <v>48.0</v>
      </c>
      <c r="F46" s="40">
        <v>143.0</v>
      </c>
      <c r="G46" s="40">
        <v>9027.0</v>
      </c>
      <c r="H46" s="40">
        <v>22567.0</v>
      </c>
      <c r="I46" s="40">
        <v>0.0</v>
      </c>
      <c r="J46" s="40">
        <v>0.0</v>
      </c>
      <c r="K46" s="40">
        <v>0.0</v>
      </c>
      <c r="L46" s="40">
        <v>0.0</v>
      </c>
      <c r="M46" s="40">
        <v>0.0</v>
      </c>
      <c r="N46" s="40">
        <v>0.0</v>
      </c>
      <c r="O46" s="65" t="str">
        <f>M46+K46+I46+G46+E46+C46+MSMEoutstanding_5!M46+OutstandingAgri_4!K46</f>
        <v>4071251</v>
      </c>
      <c r="P46" s="65" t="str">
        <f>N46+L46+J46+H46+F46+D46+MSMEoutstanding_5!N46+OutstandingAgri_4!L46</f>
        <v>4116565</v>
      </c>
      <c r="Q46" s="101" t="str">
        <f>P46*100/'CD Ratio_3(i)'!F45</f>
        <v>94.14</v>
      </c>
    </row>
    <row r="47" ht="13.5" customHeight="1">
      <c r="A47" s="100"/>
      <c r="B47" s="103" t="s">
        <v>50</v>
      </c>
      <c r="C47" s="45" t="str">
        <f t="shared" ref="C47:N47" si="5">C46</f>
        <v>0</v>
      </c>
      <c r="D47" s="45" t="str">
        <f t="shared" si="5"/>
        <v>0</v>
      </c>
      <c r="E47" s="45" t="str">
        <f t="shared" si="5"/>
        <v>48</v>
      </c>
      <c r="F47" s="45" t="str">
        <f t="shared" si="5"/>
        <v>143</v>
      </c>
      <c r="G47" s="45" t="str">
        <f t="shared" si="5"/>
        <v>9027</v>
      </c>
      <c r="H47" s="45" t="str">
        <f t="shared" si="5"/>
        <v>22567</v>
      </c>
      <c r="I47" s="45" t="str">
        <f t="shared" si="5"/>
        <v>0</v>
      </c>
      <c r="J47" s="45" t="str">
        <f t="shared" si="5"/>
        <v>0</v>
      </c>
      <c r="K47" s="45" t="str">
        <f t="shared" si="5"/>
        <v>0</v>
      </c>
      <c r="L47" s="45" t="str">
        <f t="shared" si="5"/>
        <v>0</v>
      </c>
      <c r="M47" s="45" t="str">
        <f t="shared" si="5"/>
        <v>0</v>
      </c>
      <c r="N47" s="45" t="str">
        <f t="shared" si="5"/>
        <v>0</v>
      </c>
      <c r="O47" s="65" t="str">
        <f>M47+K47+I47+G47+E47+C47+MSMEoutstanding_5!M47+OutstandingAgri_4!K47</f>
        <v>4071251</v>
      </c>
      <c r="P47" s="45" t="str">
        <f>P46</f>
        <v>4116565</v>
      </c>
      <c r="Q47" s="104" t="str">
        <f>P47*100/'CD Ratio_3(i)'!F46</f>
        <v>94.14</v>
      </c>
    </row>
    <row r="48" ht="13.5" customHeight="1">
      <c r="A48" s="110">
        <v>38.0</v>
      </c>
      <c r="B48" s="65" t="s">
        <v>51</v>
      </c>
      <c r="C48" s="40">
        <v>0.0</v>
      </c>
      <c r="D48" s="40">
        <v>0.0</v>
      </c>
      <c r="E48" s="40">
        <v>0.0</v>
      </c>
      <c r="F48" s="40">
        <v>0.0</v>
      </c>
      <c r="G48" s="40">
        <v>6337.0</v>
      </c>
      <c r="H48" s="40">
        <v>49759.82000000001</v>
      </c>
      <c r="I48" s="40">
        <v>74.0</v>
      </c>
      <c r="J48" s="40">
        <v>1388.06</v>
      </c>
      <c r="K48" s="40">
        <v>0.0</v>
      </c>
      <c r="L48" s="40">
        <v>0.0</v>
      </c>
      <c r="M48" s="40">
        <v>257.0</v>
      </c>
      <c r="N48" s="40">
        <v>15.1</v>
      </c>
      <c r="O48" s="65" t="str">
        <f>M48+K48+I48+G48+E48+C48+MSMEoutstanding_5!M48+OutstandingAgri_4!K48</f>
        <v>104409</v>
      </c>
      <c r="P48" s="65" t="str">
        <f>N48+L48+J48+H48+F48+D48+MSMEoutstanding_5!N48+OutstandingAgri_4!L48</f>
        <v>680815</v>
      </c>
      <c r="Q48" s="101" t="str">
        <f>P48*100/'CD Ratio_3(i)'!F47</f>
        <v>73.92</v>
      </c>
    </row>
    <row r="49" ht="13.5" customHeight="1">
      <c r="A49" s="110">
        <v>39.0</v>
      </c>
      <c r="B49" s="65" t="s">
        <v>52</v>
      </c>
      <c r="C49" s="40">
        <v>0.0</v>
      </c>
      <c r="D49" s="40">
        <v>0.0</v>
      </c>
      <c r="E49" s="40">
        <v>0.0</v>
      </c>
      <c r="F49" s="40">
        <v>0.0</v>
      </c>
      <c r="G49" s="40">
        <v>399.0</v>
      </c>
      <c r="H49" s="40">
        <v>2911.9400000000005</v>
      </c>
      <c r="I49" s="40">
        <v>0.0</v>
      </c>
      <c r="J49" s="40">
        <v>0.0</v>
      </c>
      <c r="K49" s="40">
        <v>0.0</v>
      </c>
      <c r="L49" s="40">
        <v>0.0</v>
      </c>
      <c r="M49" s="40">
        <v>34377.0</v>
      </c>
      <c r="N49" s="40">
        <v>7757.410000000002</v>
      </c>
      <c r="O49" s="65" t="str">
        <f>M49+K49+I49+G49+E49+C49+MSMEoutstanding_5!M49+OutstandingAgri_4!K49</f>
        <v>39291</v>
      </c>
      <c r="P49" s="65" t="str">
        <f>N49+L49+J49+H49+F49+D49+MSMEoutstanding_5!N49+OutstandingAgri_4!L49</f>
        <v>37124</v>
      </c>
      <c r="Q49" s="101" t="str">
        <f>P49*100/'CD Ratio_3(i)'!F48</f>
        <v>53.65</v>
      </c>
    </row>
    <row r="50" ht="13.5" customHeight="1">
      <c r="A50" s="110">
        <v>40.0</v>
      </c>
      <c r="B50" s="65" t="s">
        <v>53</v>
      </c>
      <c r="C50" s="40">
        <v>0.0</v>
      </c>
      <c r="D50" s="40">
        <v>0.0</v>
      </c>
      <c r="E50" s="40">
        <v>1597.0</v>
      </c>
      <c r="F50" s="40">
        <v>228.07</v>
      </c>
      <c r="G50" s="40">
        <v>505.0</v>
      </c>
      <c r="H50" s="40">
        <v>365.96999999999997</v>
      </c>
      <c r="I50" s="40">
        <v>0.0</v>
      </c>
      <c r="J50" s="40">
        <v>0.0</v>
      </c>
      <c r="K50" s="40">
        <v>0.0</v>
      </c>
      <c r="L50" s="40">
        <v>0.0</v>
      </c>
      <c r="M50" s="40">
        <v>37862.0</v>
      </c>
      <c r="N50" s="40">
        <v>6783.9800000000005</v>
      </c>
      <c r="O50" s="65" t="str">
        <f>M50+K50+I50+G50+E50+C50+MSMEoutstanding_5!M50+OutstandingAgri_4!K50</f>
        <v>175035</v>
      </c>
      <c r="P50" s="65" t="str">
        <f>N50+L50+J50+H50+F50+D50+MSMEoutstanding_5!N50+OutstandingAgri_4!L50</f>
        <v>44578</v>
      </c>
      <c r="Q50" s="101" t="str">
        <f>P50*100/'CD Ratio_3(i)'!F49</f>
        <v>41.76</v>
      </c>
    </row>
    <row r="51" ht="13.5" customHeight="1">
      <c r="A51" s="110">
        <v>41.0</v>
      </c>
      <c r="B51" s="65" t="s">
        <v>54</v>
      </c>
      <c r="C51" s="40">
        <v>0.0</v>
      </c>
      <c r="D51" s="40">
        <v>0.0</v>
      </c>
      <c r="E51" s="40">
        <v>0.0</v>
      </c>
      <c r="F51" s="40">
        <v>0.0</v>
      </c>
      <c r="G51" s="40">
        <v>0.0</v>
      </c>
      <c r="H51" s="40">
        <v>0.0</v>
      </c>
      <c r="I51" s="40">
        <v>129892.0</v>
      </c>
      <c r="J51" s="40">
        <v>24468.740000000005</v>
      </c>
      <c r="K51" s="40">
        <v>129879.0</v>
      </c>
      <c r="L51" s="40">
        <v>24468.470000000005</v>
      </c>
      <c r="M51" s="40">
        <v>557.0</v>
      </c>
      <c r="N51" s="40">
        <v>90.5</v>
      </c>
      <c r="O51" s="65" t="str">
        <f>M51+K51+I51+G51+E51+C51+MSMEoutstanding_5!M51+OutstandingAgri_4!K51</f>
        <v>261103</v>
      </c>
      <c r="P51" s="65" t="str">
        <f>N51+L51+J51+H51+F51+D51+MSMEoutstanding_5!N51+OutstandingAgri_4!L51</f>
        <v>49318</v>
      </c>
      <c r="Q51" s="101" t="str">
        <f>P51*100/'CD Ratio_3(i)'!F50</f>
        <v>85.96</v>
      </c>
    </row>
    <row r="52" ht="13.5" customHeight="1">
      <c r="A52" s="110">
        <v>42.0</v>
      </c>
      <c r="B52" s="65" t="s">
        <v>55</v>
      </c>
      <c r="C52" s="40">
        <v>0.0</v>
      </c>
      <c r="D52" s="40">
        <v>0.0</v>
      </c>
      <c r="E52" s="40">
        <v>0.0</v>
      </c>
      <c r="F52" s="40">
        <v>0.0</v>
      </c>
      <c r="G52" s="40">
        <v>6787.0</v>
      </c>
      <c r="H52" s="40">
        <v>18873.669999999995</v>
      </c>
      <c r="I52" s="40">
        <v>0.0</v>
      </c>
      <c r="J52" s="40">
        <v>0.0</v>
      </c>
      <c r="K52" s="40">
        <v>0.0</v>
      </c>
      <c r="L52" s="40">
        <v>0.0</v>
      </c>
      <c r="M52" s="40">
        <v>114675.0</v>
      </c>
      <c r="N52" s="40">
        <v>39165.61000000001</v>
      </c>
      <c r="O52" s="65" t="str">
        <f>M52+K52+I52+G52+E52+C52+MSMEoutstanding_5!M52+OutstandingAgri_4!K52</f>
        <v>122789</v>
      </c>
      <c r="P52" s="65" t="str">
        <f>N52+L52+J52+H52+F52+D52+MSMEoutstanding_5!N52+OutstandingAgri_4!L52</f>
        <v>69900</v>
      </c>
      <c r="Q52" s="101" t="str">
        <f>P52*100/'CD Ratio_3(i)'!F51</f>
        <v>53.41</v>
      </c>
    </row>
    <row r="53" ht="13.5" customHeight="1">
      <c r="A53" s="110">
        <v>43.0</v>
      </c>
      <c r="B53" s="65" t="s">
        <v>56</v>
      </c>
      <c r="C53" s="40">
        <v>0.0</v>
      </c>
      <c r="D53" s="40">
        <v>0.0</v>
      </c>
      <c r="E53" s="40">
        <v>0.0</v>
      </c>
      <c r="F53" s="40">
        <v>0.0</v>
      </c>
      <c r="G53" s="40">
        <v>0.0</v>
      </c>
      <c r="H53" s="40">
        <v>0.0</v>
      </c>
      <c r="I53" s="40">
        <v>0.0</v>
      </c>
      <c r="J53" s="40">
        <v>0.0</v>
      </c>
      <c r="K53" s="40">
        <v>0.0</v>
      </c>
      <c r="L53" s="40">
        <v>0.0</v>
      </c>
      <c r="M53" s="40">
        <v>0.0</v>
      </c>
      <c r="N53" s="40">
        <v>0.0</v>
      </c>
      <c r="O53" s="65" t="str">
        <f>M53+K53+I53+G53+E53+C53+MSMEoutstanding_5!M53+OutstandingAgri_4!K53</f>
        <v>94571</v>
      </c>
      <c r="P53" s="65" t="str">
        <f>N53+L53+J53+H53+F53+D53+MSMEoutstanding_5!N53+OutstandingAgri_4!L53</f>
        <v>23692</v>
      </c>
      <c r="Q53" s="101" t="str">
        <f>P53*100/'CD Ratio_3(i)'!F52</f>
        <v>100.00</v>
      </c>
    </row>
    <row r="54" ht="13.5" customHeight="1">
      <c r="A54" s="110">
        <v>44.0</v>
      </c>
      <c r="B54" s="65" t="s">
        <v>57</v>
      </c>
      <c r="C54" s="40">
        <v>0.0</v>
      </c>
      <c r="D54" s="40">
        <v>0.0</v>
      </c>
      <c r="E54" s="40">
        <v>0.0</v>
      </c>
      <c r="F54" s="40">
        <v>0.0</v>
      </c>
      <c r="G54" s="40">
        <v>6044.0</v>
      </c>
      <c r="H54" s="40">
        <v>5372.430000000001</v>
      </c>
      <c r="I54" s="40">
        <v>0.0</v>
      </c>
      <c r="J54" s="40">
        <v>0.0</v>
      </c>
      <c r="K54" s="40">
        <v>0.0</v>
      </c>
      <c r="L54" s="40">
        <v>0.0</v>
      </c>
      <c r="M54" s="40">
        <v>21853.0</v>
      </c>
      <c r="N54" s="40">
        <v>5143.64</v>
      </c>
      <c r="O54" s="65" t="str">
        <f>M54+K54+I54+G54+E54+C54+MSMEoutstanding_5!M54+OutstandingAgri_4!K54</f>
        <v>28283</v>
      </c>
      <c r="P54" s="65" t="str">
        <f>N54+L54+J54+H54+F54+D54+MSMEoutstanding_5!N54+OutstandingAgri_4!L54</f>
        <v>14715</v>
      </c>
      <c r="Q54" s="101" t="str">
        <f>P54*100/'CD Ratio_3(i)'!F53</f>
        <v>74.56</v>
      </c>
    </row>
    <row r="55" ht="13.5" customHeight="1">
      <c r="A55" s="110">
        <v>45.0</v>
      </c>
      <c r="B55" s="65" t="s">
        <v>58</v>
      </c>
      <c r="C55" s="40">
        <v>0.0</v>
      </c>
      <c r="D55" s="40">
        <v>0.0</v>
      </c>
      <c r="E55" s="40">
        <v>0.0</v>
      </c>
      <c r="F55" s="40">
        <v>0.0</v>
      </c>
      <c r="G55" s="40">
        <v>15.0</v>
      </c>
      <c r="H55" s="40">
        <v>210.09</v>
      </c>
      <c r="I55" s="40">
        <v>61.0</v>
      </c>
      <c r="J55" s="40">
        <v>22.63</v>
      </c>
      <c r="K55" s="40">
        <v>0.0</v>
      </c>
      <c r="L55" s="40">
        <v>0.0</v>
      </c>
      <c r="M55" s="40">
        <v>60707.0</v>
      </c>
      <c r="N55" s="40">
        <v>19859.98</v>
      </c>
      <c r="O55" s="65" t="str">
        <f>M55+K55+I55+G55+E55+C55+MSMEoutstanding_5!M55+OutstandingAgri_4!K55</f>
        <v>116072</v>
      </c>
      <c r="P55" s="103" t="str">
        <f>N55+L55+J55+H55+F55+D55+MSMEoutstanding_5!N55+OutstandingAgri_4!L55</f>
        <v>40027</v>
      </c>
      <c r="Q55" s="101" t="str">
        <f>P55*100/'CD Ratio_3(i)'!F54</f>
        <v>92.82</v>
      </c>
    </row>
    <row r="56" ht="13.5" customHeight="1">
      <c r="A56" s="100"/>
      <c r="B56" s="103" t="s">
        <v>59</v>
      </c>
      <c r="C56" s="45" t="str">
        <f t="shared" ref="C56:O56" si="6">SUM(C48:C55)</f>
        <v>0</v>
      </c>
      <c r="D56" s="45" t="str">
        <f t="shared" si="6"/>
        <v>0</v>
      </c>
      <c r="E56" s="45" t="str">
        <f t="shared" si="6"/>
        <v>1597</v>
      </c>
      <c r="F56" s="45" t="str">
        <f t="shared" si="6"/>
        <v>228</v>
      </c>
      <c r="G56" s="45" t="str">
        <f t="shared" si="6"/>
        <v>20087</v>
      </c>
      <c r="H56" s="45" t="str">
        <f t="shared" si="6"/>
        <v>77494</v>
      </c>
      <c r="I56" s="45" t="str">
        <f t="shared" si="6"/>
        <v>130027</v>
      </c>
      <c r="J56" s="45" t="str">
        <f t="shared" si="6"/>
        <v>25879</v>
      </c>
      <c r="K56" s="45" t="str">
        <f t="shared" si="6"/>
        <v>129879</v>
      </c>
      <c r="L56" s="45" t="str">
        <f t="shared" si="6"/>
        <v>24468</v>
      </c>
      <c r="M56" s="45" t="str">
        <f t="shared" si="6"/>
        <v>270288</v>
      </c>
      <c r="N56" s="45" t="str">
        <f t="shared" si="6"/>
        <v>78816</v>
      </c>
      <c r="O56" s="45" t="str">
        <f t="shared" si="6"/>
        <v>941553</v>
      </c>
      <c r="P56" s="103" t="str">
        <f>N56+L56+J56+H56+F56+D56+MSMEoutstanding_5!N56+OutstandingAgri_4!L56</f>
        <v>960171</v>
      </c>
      <c r="Q56" s="104" t="str">
        <f>P56*100/'CD Ratio_3(i)'!F55</f>
        <v>69.99</v>
      </c>
    </row>
    <row r="57" ht="13.5" customHeight="1">
      <c r="A57" s="103"/>
      <c r="B57" s="103" t="s">
        <v>8</v>
      </c>
      <c r="C57" s="45" t="str">
        <f t="shared" ref="C57:O57" si="7">C56+C47+C45+C42</f>
        <v>19</v>
      </c>
      <c r="D57" s="45" t="str">
        <f t="shared" si="7"/>
        <v>13465</v>
      </c>
      <c r="E57" s="45" t="str">
        <f t="shared" si="7"/>
        <v>65843</v>
      </c>
      <c r="F57" s="45" t="str">
        <f t="shared" si="7"/>
        <v>214828</v>
      </c>
      <c r="G57" s="45" t="str">
        <f t="shared" si="7"/>
        <v>944425</v>
      </c>
      <c r="H57" s="45" t="str">
        <f t="shared" si="7"/>
        <v>2983506</v>
      </c>
      <c r="I57" s="45" t="str">
        <f t="shared" si="7"/>
        <v>134471</v>
      </c>
      <c r="J57" s="45" t="str">
        <f t="shared" si="7"/>
        <v>66910</v>
      </c>
      <c r="K57" s="45" t="str">
        <f t="shared" si="7"/>
        <v>130084</v>
      </c>
      <c r="L57" s="45" t="str">
        <f t="shared" si="7"/>
        <v>28312</v>
      </c>
      <c r="M57" s="45" t="str">
        <f t="shared" si="7"/>
        <v>1147084</v>
      </c>
      <c r="N57" s="45" t="str">
        <f t="shared" si="7"/>
        <v>437564</v>
      </c>
      <c r="O57" s="45" t="str">
        <f t="shared" si="7"/>
        <v>13224134</v>
      </c>
      <c r="P57" s="103" t="str">
        <f>N57+L57+J57+H57+F57+D57+MSMEoutstanding_5!N57+OutstandingAgri_4!L57</f>
        <v>25840852</v>
      </c>
      <c r="Q57" s="104" t="str">
        <f>P57*100/'CD Ratio_3(i)'!F58</f>
        <v>59.02</v>
      </c>
    </row>
    <row r="58" ht="13.5" customHeight="1">
      <c r="A58" s="106"/>
      <c r="B58" s="106"/>
      <c r="C58" s="93"/>
      <c r="D58" s="93"/>
      <c r="E58" s="93"/>
      <c r="F58" s="93"/>
      <c r="G58" s="93"/>
      <c r="H58" s="113" t="s">
        <v>62</v>
      </c>
      <c r="I58" s="93"/>
      <c r="J58" s="93"/>
      <c r="K58" s="93"/>
      <c r="L58" s="93"/>
      <c r="M58" s="93"/>
      <c r="N58" s="93"/>
      <c r="O58" s="93"/>
      <c r="P58" s="93"/>
      <c r="Q58" s="92"/>
    </row>
    <row r="59" ht="13.5" customHeight="1">
      <c r="A59" s="92"/>
      <c r="B59" s="92"/>
      <c r="C59" s="93"/>
      <c r="D59" s="93"/>
      <c r="E59" s="92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</row>
    <row r="60" ht="13.5" customHeight="1">
      <c r="A60" s="106"/>
      <c r="B60" s="106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</row>
    <row r="61" ht="13.5" customHeight="1">
      <c r="A61" s="93"/>
      <c r="B61" s="93"/>
      <c r="C61" s="93"/>
      <c r="D61" s="93"/>
      <c r="E61" s="96"/>
      <c r="F61" s="96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</row>
    <row r="62" ht="13.5" customHeight="1">
      <c r="A62" s="106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2"/>
    </row>
    <row r="63" ht="13.5" customHeight="1">
      <c r="A63" s="106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2"/>
    </row>
    <row r="64" ht="13.5" customHeight="1">
      <c r="A64" s="106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2"/>
    </row>
    <row r="65" ht="13.5" customHeight="1">
      <c r="A65" s="106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2"/>
    </row>
    <row r="66" ht="13.5" customHeight="1">
      <c r="A66" s="106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2"/>
    </row>
    <row r="67" ht="13.5" customHeight="1">
      <c r="A67" s="106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2"/>
    </row>
    <row r="68" ht="13.5" customHeight="1">
      <c r="A68" s="106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2"/>
    </row>
    <row r="69" ht="13.5" customHeight="1">
      <c r="A69" s="106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2"/>
    </row>
    <row r="70" ht="13.5" customHeight="1">
      <c r="A70" s="106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2"/>
    </row>
    <row r="71" ht="13.5" customHeight="1">
      <c r="A71" s="106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2"/>
    </row>
    <row r="72" ht="13.5" customHeight="1">
      <c r="A72" s="106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2"/>
    </row>
    <row r="73" ht="13.5" customHeight="1">
      <c r="A73" s="106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2"/>
    </row>
    <row r="74" ht="13.5" customHeight="1">
      <c r="A74" s="106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2"/>
    </row>
    <row r="75" ht="13.5" customHeight="1">
      <c r="A75" s="106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2"/>
    </row>
    <row r="76" ht="13.5" customHeight="1">
      <c r="A76" s="106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2"/>
    </row>
    <row r="77" ht="13.5" customHeight="1">
      <c r="A77" s="106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2"/>
    </row>
    <row r="78" ht="13.5" customHeight="1">
      <c r="A78" s="106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2"/>
    </row>
    <row r="79" ht="13.5" customHeight="1">
      <c r="A79" s="106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2"/>
    </row>
    <row r="80" ht="13.5" customHeight="1">
      <c r="A80" s="106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2"/>
    </row>
    <row r="81" ht="13.5" customHeight="1">
      <c r="A81" s="106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2"/>
    </row>
    <row r="82" ht="13.5" customHeight="1">
      <c r="A82" s="106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2"/>
    </row>
    <row r="83" ht="13.5" customHeight="1">
      <c r="A83" s="106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2"/>
    </row>
    <row r="84" ht="13.5" customHeight="1">
      <c r="A84" s="106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2"/>
    </row>
    <row r="85" ht="13.5" customHeight="1">
      <c r="A85" s="106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2"/>
    </row>
    <row r="86" ht="13.5" customHeight="1">
      <c r="A86" s="106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2"/>
    </row>
    <row r="87" ht="13.5" customHeight="1">
      <c r="A87" s="106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2"/>
    </row>
    <row r="88" ht="13.5" customHeight="1">
      <c r="A88" s="106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2"/>
    </row>
    <row r="89" ht="13.5" customHeight="1">
      <c r="A89" s="106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2"/>
    </row>
    <row r="90" ht="13.5" customHeight="1">
      <c r="A90" s="106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2"/>
    </row>
    <row r="91" ht="13.5" customHeight="1">
      <c r="A91" s="106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2"/>
    </row>
    <row r="92" ht="13.5" customHeight="1">
      <c r="A92" s="106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2"/>
    </row>
    <row r="93" ht="13.5" customHeight="1">
      <c r="A93" s="106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2"/>
    </row>
    <row r="94" ht="13.5" customHeight="1">
      <c r="A94" s="106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2"/>
    </row>
    <row r="95" ht="13.5" customHeight="1">
      <c r="A95" s="106"/>
      <c r="B95" s="10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2"/>
    </row>
    <row r="96" ht="13.5" customHeight="1">
      <c r="A96" s="106"/>
      <c r="B96" s="106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2"/>
    </row>
    <row r="97" ht="13.5" customHeight="1">
      <c r="A97" s="106"/>
      <c r="B97" s="106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2"/>
    </row>
    <row r="98" ht="13.5" customHeight="1">
      <c r="A98" s="106"/>
      <c r="B98" s="106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2"/>
    </row>
    <row r="99" ht="13.5" customHeight="1">
      <c r="A99" s="106"/>
      <c r="B99" s="106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2"/>
    </row>
    <row r="100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</sheetData>
  <autoFilter ref="$C$5:$P$52"/>
  <mergeCells count="12">
    <mergeCell ref="M4:N4"/>
    <mergeCell ref="K4:L4"/>
    <mergeCell ref="E4:F4"/>
    <mergeCell ref="G4:H4"/>
    <mergeCell ref="A1:Q1"/>
    <mergeCell ref="Q3:Q5"/>
    <mergeCell ref="O4:P4"/>
    <mergeCell ref="C3:P3"/>
    <mergeCell ref="C4:D4"/>
    <mergeCell ref="A3:A5"/>
    <mergeCell ref="B3:B5"/>
    <mergeCell ref="I4:J4"/>
  </mergeCells>
  <conditionalFormatting sqref="Q6:Q57">
    <cfRule type="cellIs" dxfId="3" priority="1" operator="greaterThan">
      <formula>100</formula>
    </cfRule>
  </conditionalFormatting>
  <printOptions/>
  <pageMargins bottom="0.0" footer="0.0" header="0.0" left="0.7480314960629921" right="0.0" top="0.984251968503937"/>
  <pageSetup paperSize="9" scale="65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19.43"/>
    <col customWidth="1" min="3" max="3" width="8.14"/>
    <col customWidth="1" min="4" max="4" width="7.86"/>
    <col customWidth="1" min="5" max="5" width="7.71"/>
    <col customWidth="1" min="6" max="6" width="8.14"/>
    <col customWidth="1" min="7" max="7" width="7.0"/>
    <col customWidth="1" min="8" max="8" width="8.0"/>
    <col customWidth="1" min="9" max="9" width="7.29"/>
    <col customWidth="1" min="10" max="10" width="7.86"/>
    <col customWidth="1" min="11" max="11" width="6.86"/>
    <col customWidth="1" min="12" max="12" width="6.57"/>
    <col customWidth="1" min="13" max="13" width="7.43"/>
    <col customWidth="1" min="14" max="14" width="7.14"/>
    <col customWidth="1" min="15" max="15" width="8.14"/>
    <col customWidth="1" min="16" max="16" width="8.57"/>
    <col customWidth="1" min="17" max="17" width="9.14"/>
    <col customWidth="1" min="18" max="18" width="9.57"/>
    <col customWidth="1" min="19" max="19" width="7.86"/>
    <col customWidth="1" min="20" max="20" width="10.71"/>
    <col customWidth="1" min="21" max="22" width="14.43"/>
  </cols>
  <sheetData>
    <row r="1" ht="13.5" customHeight="1">
      <c r="A1" s="115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116"/>
      <c r="U1" s="116"/>
      <c r="V1" s="116"/>
    </row>
    <row r="2" ht="13.5" customHeight="1">
      <c r="A2" s="106"/>
      <c r="B2" s="95" t="s">
        <v>147</v>
      </c>
      <c r="C2" s="93" t="s">
        <v>172</v>
      </c>
      <c r="D2" s="93"/>
      <c r="E2" s="93"/>
      <c r="F2" s="93"/>
      <c r="G2" s="93"/>
      <c r="H2" s="93"/>
      <c r="I2" s="93"/>
      <c r="J2" s="93"/>
      <c r="K2" s="93"/>
      <c r="L2" s="96" t="s">
        <v>185</v>
      </c>
      <c r="M2" s="93"/>
      <c r="N2" s="93"/>
      <c r="O2" s="93"/>
      <c r="P2" s="93"/>
      <c r="Q2" s="93"/>
      <c r="R2" s="93"/>
      <c r="S2" s="92"/>
      <c r="T2" s="116"/>
      <c r="U2" s="116"/>
      <c r="V2" s="116"/>
    </row>
    <row r="3" ht="13.5" customHeight="1">
      <c r="A3" s="108" t="s">
        <v>3</v>
      </c>
      <c r="B3" s="108" t="s">
        <v>150</v>
      </c>
      <c r="C3" s="34" t="s">
        <v>186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  <c r="T3" s="116"/>
      <c r="U3" s="116"/>
      <c r="V3" s="116"/>
    </row>
    <row r="4" ht="84.75" customHeight="1">
      <c r="A4" s="99"/>
      <c r="B4" s="99"/>
      <c r="C4" s="34" t="s">
        <v>187</v>
      </c>
      <c r="D4" s="33"/>
      <c r="E4" s="34" t="s">
        <v>188</v>
      </c>
      <c r="F4" s="33"/>
      <c r="G4" s="34" t="s">
        <v>189</v>
      </c>
      <c r="H4" s="33"/>
      <c r="I4" s="34" t="s">
        <v>190</v>
      </c>
      <c r="J4" s="33"/>
      <c r="K4" s="34" t="s">
        <v>191</v>
      </c>
      <c r="L4" s="33"/>
      <c r="M4" s="34" t="s">
        <v>192</v>
      </c>
      <c r="N4" s="33"/>
      <c r="O4" s="34" t="s">
        <v>193</v>
      </c>
      <c r="P4" s="33"/>
      <c r="Q4" s="34" t="s">
        <v>194</v>
      </c>
      <c r="R4" s="33"/>
      <c r="S4" s="63" t="s">
        <v>195</v>
      </c>
      <c r="T4" s="116"/>
      <c r="U4" s="116"/>
      <c r="V4" s="116"/>
    </row>
    <row r="5" ht="13.5" customHeight="1">
      <c r="A5" s="62"/>
      <c r="B5" s="62"/>
      <c r="C5" s="100" t="s">
        <v>169</v>
      </c>
      <c r="D5" s="100" t="s">
        <v>170</v>
      </c>
      <c r="E5" s="100" t="s">
        <v>169</v>
      </c>
      <c r="F5" s="100" t="s">
        <v>170</v>
      </c>
      <c r="G5" s="100" t="s">
        <v>169</v>
      </c>
      <c r="H5" s="100" t="s">
        <v>170</v>
      </c>
      <c r="I5" s="100" t="s">
        <v>169</v>
      </c>
      <c r="J5" s="100" t="s">
        <v>170</v>
      </c>
      <c r="K5" s="100" t="s">
        <v>169</v>
      </c>
      <c r="L5" s="100" t="s">
        <v>170</v>
      </c>
      <c r="M5" s="100" t="s">
        <v>169</v>
      </c>
      <c r="N5" s="100" t="s">
        <v>170</v>
      </c>
      <c r="O5" s="100" t="s">
        <v>169</v>
      </c>
      <c r="P5" s="100" t="s">
        <v>170</v>
      </c>
      <c r="Q5" s="100" t="s">
        <v>169</v>
      </c>
      <c r="R5" s="100" t="s">
        <v>170</v>
      </c>
      <c r="S5" s="100" t="s">
        <v>159</v>
      </c>
      <c r="T5" s="116"/>
      <c r="U5" s="116"/>
      <c r="V5" s="116"/>
    </row>
    <row r="6" ht="15.0" customHeight="1">
      <c r="A6" s="110">
        <v>1.0</v>
      </c>
      <c r="B6" s="65" t="s">
        <v>10</v>
      </c>
      <c r="C6" s="65">
        <v>120770.0</v>
      </c>
      <c r="D6" s="65">
        <v>227959.3000000001</v>
      </c>
      <c r="E6" s="65">
        <v>41222.0</v>
      </c>
      <c r="F6" s="65">
        <v>77344.51999999999</v>
      </c>
      <c r="G6" s="65">
        <v>2267.0</v>
      </c>
      <c r="H6" s="65">
        <v>4712.499999999999</v>
      </c>
      <c r="I6" s="65">
        <v>8930.0</v>
      </c>
      <c r="J6" s="65">
        <v>33254.039999999986</v>
      </c>
      <c r="K6" s="65">
        <v>3697.0</v>
      </c>
      <c r="L6" s="65">
        <v>105.84000000000002</v>
      </c>
      <c r="M6" s="65">
        <v>55.0</v>
      </c>
      <c r="N6" s="65">
        <v>136.60000000000002</v>
      </c>
      <c r="O6" s="65">
        <v>29265.0</v>
      </c>
      <c r="P6" s="65">
        <v>7323.879999999998</v>
      </c>
      <c r="Q6" s="65" t="str">
        <f t="shared" ref="Q6:R6" si="1">C6+E6+G6+I6+K6+O6+M6</f>
        <v>206206</v>
      </c>
      <c r="R6" s="65" t="str">
        <f t="shared" si="1"/>
        <v>350837</v>
      </c>
      <c r="S6" s="101" t="str">
        <f>R6*100/'CD Ratio_3(i)'!F6</f>
        <v>20.07</v>
      </c>
      <c r="T6" s="116"/>
      <c r="U6" s="116"/>
      <c r="V6" s="116"/>
    </row>
    <row r="7" ht="13.5" customHeight="1">
      <c r="A7" s="110">
        <v>2.0</v>
      </c>
      <c r="B7" s="65" t="s">
        <v>11</v>
      </c>
      <c r="C7" s="65">
        <v>333991.0</v>
      </c>
      <c r="D7" s="65">
        <v>545862.72</v>
      </c>
      <c r="E7" s="65">
        <v>73714.0</v>
      </c>
      <c r="F7" s="65">
        <v>116020.39</v>
      </c>
      <c r="G7" s="65">
        <v>7970.0</v>
      </c>
      <c r="H7" s="65">
        <v>10706.019999999999</v>
      </c>
      <c r="I7" s="65">
        <v>25728.0</v>
      </c>
      <c r="J7" s="65">
        <v>45510.52999999999</v>
      </c>
      <c r="K7" s="65">
        <v>2254.0</v>
      </c>
      <c r="L7" s="65">
        <v>33.59</v>
      </c>
      <c r="M7" s="65">
        <v>240.0</v>
      </c>
      <c r="N7" s="65">
        <v>92.23000000000002</v>
      </c>
      <c r="O7" s="65">
        <v>6295.0</v>
      </c>
      <c r="P7" s="65">
        <v>10354.37</v>
      </c>
      <c r="Q7" s="65" t="str">
        <f t="shared" ref="Q7:R7" si="2">C7+E7+G7+I7+K7+O7+M7</f>
        <v>450192</v>
      </c>
      <c r="R7" s="65" t="str">
        <f t="shared" si="2"/>
        <v>728580</v>
      </c>
      <c r="S7" s="101" t="str">
        <f>R7*100/'CD Ratio_3(i)'!F7</f>
        <v>24.86</v>
      </c>
      <c r="T7" s="116"/>
      <c r="U7" s="116"/>
      <c r="V7" s="116"/>
    </row>
    <row r="8" ht="13.5" customHeight="1">
      <c r="A8" s="110">
        <v>3.0</v>
      </c>
      <c r="B8" s="65" t="s">
        <v>12</v>
      </c>
      <c r="C8" s="65">
        <v>33133.0</v>
      </c>
      <c r="D8" s="65">
        <v>45468.44000000001</v>
      </c>
      <c r="E8" s="65">
        <v>21066.0</v>
      </c>
      <c r="F8" s="65">
        <v>35525.479999999996</v>
      </c>
      <c r="G8" s="65">
        <v>2638.0</v>
      </c>
      <c r="H8" s="65">
        <v>3183.7100000000005</v>
      </c>
      <c r="I8" s="65">
        <v>7687.0</v>
      </c>
      <c r="J8" s="65">
        <v>37299.50999999999</v>
      </c>
      <c r="K8" s="65">
        <v>7759.0</v>
      </c>
      <c r="L8" s="65">
        <v>79.04999999999998</v>
      </c>
      <c r="M8" s="65">
        <v>0.0</v>
      </c>
      <c r="N8" s="65">
        <v>0.0</v>
      </c>
      <c r="O8" s="65">
        <v>0.0</v>
      </c>
      <c r="P8" s="65">
        <v>0.0</v>
      </c>
      <c r="Q8" s="65" t="str">
        <f t="shared" ref="Q8:R8" si="3">C8+E8+G8+I8+K8+O8+M8</f>
        <v>72283</v>
      </c>
      <c r="R8" s="65" t="str">
        <f t="shared" si="3"/>
        <v>121556</v>
      </c>
      <c r="S8" s="101" t="str">
        <f>R8*100/'CD Ratio_3(i)'!F8</f>
        <v>16.89</v>
      </c>
      <c r="T8" s="116"/>
      <c r="U8" s="116"/>
      <c r="V8" s="116"/>
    </row>
    <row r="9" ht="13.5" customHeight="1">
      <c r="A9" s="110">
        <v>4.0</v>
      </c>
      <c r="B9" s="65" t="s">
        <v>13</v>
      </c>
      <c r="C9" s="65">
        <v>122608.0</v>
      </c>
      <c r="D9" s="65">
        <v>265107.67000000004</v>
      </c>
      <c r="E9" s="65">
        <v>26048.0</v>
      </c>
      <c r="F9" s="65">
        <v>47615.33</v>
      </c>
      <c r="G9" s="65">
        <v>1608.0</v>
      </c>
      <c r="H9" s="65">
        <v>1799.5799999999997</v>
      </c>
      <c r="I9" s="65">
        <v>21795.0</v>
      </c>
      <c r="J9" s="65">
        <v>75030.91</v>
      </c>
      <c r="K9" s="65">
        <v>36644.0</v>
      </c>
      <c r="L9" s="65">
        <v>61.989999999999974</v>
      </c>
      <c r="M9" s="65">
        <v>1545.0</v>
      </c>
      <c r="N9" s="65">
        <v>125.65000000000002</v>
      </c>
      <c r="O9" s="65">
        <v>5516.0</v>
      </c>
      <c r="P9" s="65">
        <v>43242.90999999999</v>
      </c>
      <c r="Q9" s="65" t="str">
        <f t="shared" ref="Q9:R9" si="4">C9+E9+G9+I9+K9+O9+M9</f>
        <v>215764</v>
      </c>
      <c r="R9" s="65" t="str">
        <f t="shared" si="4"/>
        <v>432984</v>
      </c>
      <c r="S9" s="101" t="str">
        <f>R9*100/'CD Ratio_3(i)'!F9</f>
        <v>24.33</v>
      </c>
      <c r="T9" s="116"/>
      <c r="U9" s="116"/>
      <c r="V9" s="116"/>
    </row>
    <row r="10" ht="13.5" customHeight="1">
      <c r="A10" s="110">
        <v>5.0</v>
      </c>
      <c r="B10" s="65" t="s">
        <v>14</v>
      </c>
      <c r="C10" s="65">
        <v>309770.0</v>
      </c>
      <c r="D10" s="65">
        <v>499697.86999999965</v>
      </c>
      <c r="E10" s="65">
        <v>42259.0</v>
      </c>
      <c r="F10" s="65">
        <v>53101.23999999998</v>
      </c>
      <c r="G10" s="65">
        <v>8652.0</v>
      </c>
      <c r="H10" s="65">
        <v>11929.919999999996</v>
      </c>
      <c r="I10" s="65">
        <v>931.0</v>
      </c>
      <c r="J10" s="65">
        <v>792.2600000000001</v>
      </c>
      <c r="K10" s="65">
        <v>0.0</v>
      </c>
      <c r="L10" s="65">
        <v>0.0</v>
      </c>
      <c r="M10" s="65">
        <v>0.0</v>
      </c>
      <c r="N10" s="65">
        <v>0.0</v>
      </c>
      <c r="O10" s="65">
        <v>7279.0</v>
      </c>
      <c r="P10" s="65">
        <v>13748.710000000001</v>
      </c>
      <c r="Q10" s="65" t="str">
        <f t="shared" ref="Q10:R10" si="5">C10+E10+G10+I10+K10+O10+M10</f>
        <v>368891</v>
      </c>
      <c r="R10" s="65" t="str">
        <f t="shared" si="5"/>
        <v>579270</v>
      </c>
      <c r="S10" s="101" t="str">
        <f>R10*100/'CD Ratio_3(i)'!F10</f>
        <v>29.68</v>
      </c>
      <c r="T10" s="116"/>
      <c r="U10" s="116"/>
      <c r="V10" s="116"/>
    </row>
    <row r="11" ht="13.5" customHeight="1">
      <c r="A11" s="110">
        <v>6.0</v>
      </c>
      <c r="B11" s="65" t="s">
        <v>15</v>
      </c>
      <c r="C11" s="65">
        <v>69341.0</v>
      </c>
      <c r="D11" s="65">
        <v>126040.73000000001</v>
      </c>
      <c r="E11" s="65">
        <v>14546.0</v>
      </c>
      <c r="F11" s="65">
        <v>23505.63000000001</v>
      </c>
      <c r="G11" s="65">
        <v>3955.0</v>
      </c>
      <c r="H11" s="65">
        <v>5629.030000000001</v>
      </c>
      <c r="I11" s="65">
        <v>10035.0</v>
      </c>
      <c r="J11" s="65">
        <v>20236.499999999996</v>
      </c>
      <c r="K11" s="65">
        <v>27.0</v>
      </c>
      <c r="L11" s="65">
        <v>0.0</v>
      </c>
      <c r="M11" s="65">
        <v>15.0</v>
      </c>
      <c r="N11" s="65">
        <v>1.76</v>
      </c>
      <c r="O11" s="65">
        <v>256.0</v>
      </c>
      <c r="P11" s="65">
        <v>751.8799999999998</v>
      </c>
      <c r="Q11" s="65" t="str">
        <f t="shared" ref="Q11:R11" si="6">C11+E11+G11+I11+K11+O11+M11</f>
        <v>98175</v>
      </c>
      <c r="R11" s="65" t="str">
        <f t="shared" si="6"/>
        <v>176166</v>
      </c>
      <c r="S11" s="101" t="str">
        <f>R11*100/'CD Ratio_3(i)'!F11</f>
        <v>16.58</v>
      </c>
      <c r="T11" s="116"/>
      <c r="U11" s="116"/>
      <c r="V11" s="116"/>
    </row>
    <row r="12" ht="13.5" customHeight="1">
      <c r="A12" s="110">
        <v>7.0</v>
      </c>
      <c r="B12" s="65" t="s">
        <v>16</v>
      </c>
      <c r="C12" s="65">
        <v>4304.0</v>
      </c>
      <c r="D12" s="65">
        <v>9378.93</v>
      </c>
      <c r="E12" s="65">
        <v>257.0</v>
      </c>
      <c r="F12" s="65">
        <v>367.50999999999993</v>
      </c>
      <c r="G12" s="65">
        <v>122.0</v>
      </c>
      <c r="H12" s="65">
        <v>115.99</v>
      </c>
      <c r="I12" s="65">
        <v>431.0</v>
      </c>
      <c r="J12" s="65">
        <v>765.8699999999999</v>
      </c>
      <c r="K12" s="65">
        <v>0.0</v>
      </c>
      <c r="L12" s="65">
        <v>0.0</v>
      </c>
      <c r="M12" s="65">
        <v>14.0</v>
      </c>
      <c r="N12" s="65">
        <v>1.33</v>
      </c>
      <c r="O12" s="65">
        <v>9864.0</v>
      </c>
      <c r="P12" s="65">
        <v>11518.369999999999</v>
      </c>
      <c r="Q12" s="65" t="str">
        <f t="shared" ref="Q12:R12" si="7">C12+E12+G12+I12+K12+O12+M12</f>
        <v>14992</v>
      </c>
      <c r="R12" s="65" t="str">
        <f t="shared" si="7"/>
        <v>22148</v>
      </c>
      <c r="S12" s="101" t="str">
        <f>R12*100/'CD Ratio_3(i)'!F12</f>
        <v>14.97</v>
      </c>
      <c r="T12" s="116"/>
      <c r="U12" s="116"/>
      <c r="V12" s="116"/>
    </row>
    <row r="13" ht="13.5" customHeight="1">
      <c r="A13" s="110">
        <v>8.0</v>
      </c>
      <c r="B13" s="65" t="s">
        <v>17</v>
      </c>
      <c r="C13" s="65">
        <v>4647.0</v>
      </c>
      <c r="D13" s="65">
        <v>8194.3</v>
      </c>
      <c r="E13" s="65">
        <v>1198.0</v>
      </c>
      <c r="F13" s="65">
        <v>2594.6999999999994</v>
      </c>
      <c r="G13" s="65">
        <v>171.0</v>
      </c>
      <c r="H13" s="65">
        <v>110.10000000000001</v>
      </c>
      <c r="I13" s="65">
        <v>1017.0</v>
      </c>
      <c r="J13" s="65">
        <v>5942.740000000001</v>
      </c>
      <c r="K13" s="65">
        <v>74.0</v>
      </c>
      <c r="L13" s="65">
        <v>1.8900000000000003</v>
      </c>
      <c r="M13" s="65">
        <v>5.0</v>
      </c>
      <c r="N13" s="65">
        <v>0.01</v>
      </c>
      <c r="O13" s="65">
        <v>0.0</v>
      </c>
      <c r="P13" s="65">
        <v>0.0</v>
      </c>
      <c r="Q13" s="65" t="str">
        <f t="shared" ref="Q13:R13" si="8">C13+E13+G13+I13+K13+O13+M13</f>
        <v>7112</v>
      </c>
      <c r="R13" s="65" t="str">
        <f t="shared" si="8"/>
        <v>16844</v>
      </c>
      <c r="S13" s="101" t="str">
        <f>R13*100/'CD Ratio_3(i)'!F13</f>
        <v>15.75</v>
      </c>
      <c r="T13" s="116"/>
      <c r="U13" s="116"/>
      <c r="V13" s="116"/>
    </row>
    <row r="14" ht="13.5" customHeight="1">
      <c r="A14" s="110">
        <v>9.0</v>
      </c>
      <c r="B14" s="65" t="s">
        <v>18</v>
      </c>
      <c r="C14" s="65">
        <v>184255.0</v>
      </c>
      <c r="D14" s="65">
        <v>245326.16</v>
      </c>
      <c r="E14" s="65">
        <v>4794.0</v>
      </c>
      <c r="F14" s="65">
        <v>8026.459999999999</v>
      </c>
      <c r="G14" s="65">
        <v>44.0</v>
      </c>
      <c r="H14" s="65">
        <v>131.78</v>
      </c>
      <c r="I14" s="65">
        <v>1097.0</v>
      </c>
      <c r="J14" s="65">
        <v>3427.629999999999</v>
      </c>
      <c r="K14" s="65">
        <v>5.0</v>
      </c>
      <c r="L14" s="65">
        <v>0.02</v>
      </c>
      <c r="M14" s="65">
        <v>0.0</v>
      </c>
      <c r="N14" s="65">
        <v>0.0</v>
      </c>
      <c r="O14" s="65">
        <v>49320.0</v>
      </c>
      <c r="P14" s="65">
        <v>126849.44000000002</v>
      </c>
      <c r="Q14" s="65" t="str">
        <f t="shared" ref="Q14:R14" si="9">C14+E14+G14+I14+K14+O14+M14</f>
        <v>239515</v>
      </c>
      <c r="R14" s="65" t="str">
        <f t="shared" si="9"/>
        <v>383761</v>
      </c>
      <c r="S14" s="101" t="str">
        <f>R14*100/'CD Ratio_3(i)'!F14</f>
        <v>14.19</v>
      </c>
      <c r="T14" s="116"/>
      <c r="U14" s="116"/>
      <c r="V14" s="116"/>
    </row>
    <row r="15" ht="13.5" customHeight="1">
      <c r="A15" s="110">
        <v>10.0</v>
      </c>
      <c r="B15" s="65" t="s">
        <v>19</v>
      </c>
      <c r="C15" s="65">
        <v>309692.0</v>
      </c>
      <c r="D15" s="65">
        <v>523689.8699999998</v>
      </c>
      <c r="E15" s="65">
        <v>106408.0</v>
      </c>
      <c r="F15" s="65">
        <v>239733.98999999993</v>
      </c>
      <c r="G15" s="65">
        <v>6309.0</v>
      </c>
      <c r="H15" s="65">
        <v>9247.199999999993</v>
      </c>
      <c r="I15" s="65">
        <v>18689.0</v>
      </c>
      <c r="J15" s="65">
        <v>78721.22000000003</v>
      </c>
      <c r="K15" s="65">
        <v>219.0</v>
      </c>
      <c r="L15" s="65">
        <v>0.5800000000000001</v>
      </c>
      <c r="M15" s="65">
        <v>3.0</v>
      </c>
      <c r="N15" s="65">
        <v>0.85</v>
      </c>
      <c r="O15" s="65">
        <v>4634.0</v>
      </c>
      <c r="P15" s="65">
        <v>6881.770000000003</v>
      </c>
      <c r="Q15" s="65" t="str">
        <f t="shared" ref="Q15:R15" si="10">C15+E15+G15+I15+K15+O15+M15</f>
        <v>445954</v>
      </c>
      <c r="R15" s="65" t="str">
        <f t="shared" si="10"/>
        <v>858275</v>
      </c>
      <c r="S15" s="101" t="str">
        <f>R15*100/'CD Ratio_3(i)'!F15</f>
        <v>10.11</v>
      </c>
      <c r="T15" s="116"/>
      <c r="U15" s="116"/>
      <c r="V15" s="116"/>
    </row>
    <row r="16" ht="13.5" customHeight="1">
      <c r="A16" s="110">
        <v>11.0</v>
      </c>
      <c r="B16" s="65" t="s">
        <v>20</v>
      </c>
      <c r="C16" s="65">
        <v>3812.0</v>
      </c>
      <c r="D16" s="65">
        <v>1150.55</v>
      </c>
      <c r="E16" s="65">
        <v>339.0</v>
      </c>
      <c r="F16" s="65">
        <v>536.19</v>
      </c>
      <c r="G16" s="65">
        <v>105.0</v>
      </c>
      <c r="H16" s="65">
        <v>65.84</v>
      </c>
      <c r="I16" s="65">
        <v>1257.0</v>
      </c>
      <c r="J16" s="65">
        <v>2503.98</v>
      </c>
      <c r="K16" s="65">
        <v>0.0</v>
      </c>
      <c r="L16" s="65">
        <v>0.0</v>
      </c>
      <c r="M16" s="65">
        <v>149.0</v>
      </c>
      <c r="N16" s="65">
        <v>17.56</v>
      </c>
      <c r="O16" s="65">
        <v>34653.0</v>
      </c>
      <c r="P16" s="65">
        <v>72039.40999999996</v>
      </c>
      <c r="Q16" s="65" t="str">
        <f t="shared" ref="Q16:R16" si="11">C16+E16+G16+I16+K16+O16+M16</f>
        <v>40315</v>
      </c>
      <c r="R16" s="65" t="str">
        <f t="shared" si="11"/>
        <v>76314</v>
      </c>
      <c r="S16" s="101" t="str">
        <f>R16*100/'CD Ratio_3(i)'!F16</f>
        <v>10.64</v>
      </c>
      <c r="T16" s="116"/>
      <c r="U16" s="116"/>
      <c r="V16" s="116"/>
    </row>
    <row r="17" ht="13.5" customHeight="1">
      <c r="A17" s="110">
        <v>12.0</v>
      </c>
      <c r="B17" s="65" t="s">
        <v>21</v>
      </c>
      <c r="C17" s="65">
        <v>170086.0</v>
      </c>
      <c r="D17" s="65">
        <v>355629.3200000001</v>
      </c>
      <c r="E17" s="65">
        <v>53739.0</v>
      </c>
      <c r="F17" s="65">
        <v>86141.89999999998</v>
      </c>
      <c r="G17" s="65">
        <v>5867.0</v>
      </c>
      <c r="H17" s="65">
        <v>5938.0599999999995</v>
      </c>
      <c r="I17" s="65">
        <v>6919.0</v>
      </c>
      <c r="J17" s="65">
        <v>10925.99</v>
      </c>
      <c r="K17" s="65">
        <v>12257.0</v>
      </c>
      <c r="L17" s="65">
        <v>39.27999999999999</v>
      </c>
      <c r="M17" s="65">
        <v>156.0</v>
      </c>
      <c r="N17" s="65">
        <v>53.809999999999995</v>
      </c>
      <c r="O17" s="65">
        <v>1187.0</v>
      </c>
      <c r="P17" s="65">
        <v>3764.3799999999987</v>
      </c>
      <c r="Q17" s="65" t="str">
        <f t="shared" ref="Q17:R17" si="12">C17+E17+G17+I17+K17+O17+M17</f>
        <v>250211</v>
      </c>
      <c r="R17" s="65" t="str">
        <f t="shared" si="12"/>
        <v>462493</v>
      </c>
      <c r="S17" s="101" t="str">
        <f>R17*100/'CD Ratio_3(i)'!F17</f>
        <v>26.07</v>
      </c>
      <c r="T17" s="116"/>
      <c r="U17" s="116"/>
      <c r="V17" s="116"/>
    </row>
    <row r="18" ht="13.5" customHeight="1">
      <c r="A18" s="100"/>
      <c r="B18" s="103" t="s">
        <v>22</v>
      </c>
      <c r="C18" s="103" t="str">
        <f t="shared" ref="C18:D18" si="13">SUM(C6:C17)</f>
        <v>1666409</v>
      </c>
      <c r="D18" s="103" t="str">
        <f t="shared" si="13"/>
        <v>2853506</v>
      </c>
      <c r="E18" s="103" t="str">
        <f>(SCST_OS_22!C18+SCST_OS_22!E18)</f>
        <v>683455</v>
      </c>
      <c r="F18" s="103" t="str">
        <f>(SCST_OS_22!D18+SCST_OS_22!F18)</f>
        <v>1425711</v>
      </c>
      <c r="G18" s="103" t="str">
        <f>SHGs_19!E18</f>
        <v>6629</v>
      </c>
      <c r="H18" s="103" t="str">
        <f>SHGs_19!F18</f>
        <v>11444</v>
      </c>
      <c r="I18" s="103" t="str">
        <f>Minority_OS_20!O18</f>
        <v>194877</v>
      </c>
      <c r="J18" s="103" t="str">
        <f>Minority_OS_20!P18</f>
        <v>615987</v>
      </c>
      <c r="K18" s="103" t="str">
        <f t="shared" ref="K18:P18" si="14">SUM(K6:K17)</f>
        <v>62936</v>
      </c>
      <c r="L18" s="103" t="str">
        <f t="shared" si="14"/>
        <v>322</v>
      </c>
      <c r="M18" s="103" t="str">
        <f t="shared" si="14"/>
        <v>2182</v>
      </c>
      <c r="N18" s="103" t="str">
        <f t="shared" si="14"/>
        <v>430</v>
      </c>
      <c r="O18" s="103" t="str">
        <f t="shared" si="14"/>
        <v>148269</v>
      </c>
      <c r="P18" s="103" t="str">
        <f t="shared" si="14"/>
        <v>296475</v>
      </c>
      <c r="Q18" s="65" t="str">
        <f t="shared" ref="Q18:R18" si="15">C18+E18+G18+I18+K18+O18+M18</f>
        <v>2764757</v>
      </c>
      <c r="R18" s="65" t="str">
        <f t="shared" si="15"/>
        <v>5203875</v>
      </c>
      <c r="S18" s="104" t="str">
        <f>R18*100/'CD Ratio_3(i)'!F18</f>
        <v>21.57</v>
      </c>
      <c r="T18" s="117"/>
      <c r="U18" s="117"/>
      <c r="V18" s="117"/>
    </row>
    <row r="19" ht="13.5" customHeight="1">
      <c r="A19" s="110">
        <v>13.0</v>
      </c>
      <c r="B19" s="65" t="s">
        <v>23</v>
      </c>
      <c r="C19" s="65">
        <v>42878.0</v>
      </c>
      <c r="D19" s="65">
        <v>134687.7500000001</v>
      </c>
      <c r="E19" s="65">
        <v>39842.0</v>
      </c>
      <c r="F19" s="65">
        <v>26366.5</v>
      </c>
      <c r="G19" s="65">
        <v>0.0</v>
      </c>
      <c r="H19" s="65">
        <v>0.0</v>
      </c>
      <c r="I19" s="65">
        <v>4090.0</v>
      </c>
      <c r="J19" s="65">
        <v>24729.460000000006</v>
      </c>
      <c r="K19" s="65">
        <v>14.0</v>
      </c>
      <c r="L19" s="65">
        <v>0.38000000000000006</v>
      </c>
      <c r="M19" s="65">
        <v>0.0</v>
      </c>
      <c r="N19" s="65">
        <v>0.0</v>
      </c>
      <c r="O19" s="65">
        <v>2595.0</v>
      </c>
      <c r="P19" s="65">
        <v>4463.4</v>
      </c>
      <c r="Q19" s="65" t="str">
        <f t="shared" ref="Q19:R19" si="16">C19+E19+G19+I19+K19+O19+M19</f>
        <v>89419</v>
      </c>
      <c r="R19" s="65" t="str">
        <f t="shared" si="16"/>
        <v>190247</v>
      </c>
      <c r="S19" s="101" t="str">
        <f>R19*100/'CD Ratio_3(i)'!F19</f>
        <v>11.23</v>
      </c>
      <c r="T19" s="116"/>
      <c r="U19" s="116"/>
      <c r="V19" s="116"/>
    </row>
    <row r="20" ht="13.5" customHeight="1">
      <c r="A20" s="110">
        <v>14.0</v>
      </c>
      <c r="B20" s="65" t="s">
        <v>24</v>
      </c>
      <c r="C20" s="65">
        <v>24976.0</v>
      </c>
      <c r="D20" s="65">
        <v>7958.500000000001</v>
      </c>
      <c r="E20" s="65">
        <v>65027.0</v>
      </c>
      <c r="F20" s="65">
        <v>28160.199999999997</v>
      </c>
      <c r="G20" s="65">
        <v>0.0</v>
      </c>
      <c r="H20" s="65">
        <v>0.0</v>
      </c>
      <c r="I20" s="65">
        <v>0.0</v>
      </c>
      <c r="J20" s="65">
        <v>0.0</v>
      </c>
      <c r="K20" s="65">
        <v>0.0</v>
      </c>
      <c r="L20" s="65">
        <v>0.0</v>
      </c>
      <c r="M20" s="65">
        <v>0.0</v>
      </c>
      <c r="N20" s="65">
        <v>0.0</v>
      </c>
      <c r="O20" s="65">
        <v>0.0</v>
      </c>
      <c r="P20" s="65">
        <v>0.0</v>
      </c>
      <c r="Q20" s="65" t="str">
        <f t="shared" ref="Q20:R20" si="17">C20+E20+G20+I20+K20+O20+M20</f>
        <v>90003</v>
      </c>
      <c r="R20" s="65" t="str">
        <f t="shared" si="17"/>
        <v>36119</v>
      </c>
      <c r="S20" s="101" t="str">
        <f>R20*100/'CD Ratio_3(i)'!F20</f>
        <v>4.49</v>
      </c>
      <c r="T20" s="116"/>
      <c r="U20" s="116"/>
      <c r="V20" s="116"/>
    </row>
    <row r="21" ht="13.5" customHeight="1">
      <c r="A21" s="110">
        <v>15.0</v>
      </c>
      <c r="B21" s="65" t="s">
        <v>25</v>
      </c>
      <c r="C21" s="65">
        <v>286.0</v>
      </c>
      <c r="D21" s="65">
        <v>274.1</v>
      </c>
      <c r="E21" s="65">
        <v>2.0</v>
      </c>
      <c r="F21" s="65">
        <v>0.44</v>
      </c>
      <c r="G21" s="65">
        <v>0.0</v>
      </c>
      <c r="H21" s="65">
        <v>0.0</v>
      </c>
      <c r="I21" s="65">
        <v>9.0</v>
      </c>
      <c r="J21" s="65">
        <v>27.1</v>
      </c>
      <c r="K21" s="65">
        <v>0.0</v>
      </c>
      <c r="L21" s="65">
        <v>0.0</v>
      </c>
      <c r="M21" s="65">
        <v>0.0</v>
      </c>
      <c r="N21" s="65">
        <v>0.0</v>
      </c>
      <c r="O21" s="65">
        <v>0.0</v>
      </c>
      <c r="P21" s="65">
        <v>0.0</v>
      </c>
      <c r="Q21" s="65" t="str">
        <f t="shared" ref="Q21:R21" si="18">C21+E21+G21+I21+K21+O21+M21</f>
        <v>297</v>
      </c>
      <c r="R21" s="65" t="str">
        <f t="shared" si="18"/>
        <v>302</v>
      </c>
      <c r="S21" s="101" t="str">
        <f>R21*100/'CD Ratio_3(i)'!F21</f>
        <v>21.25</v>
      </c>
      <c r="T21" s="116"/>
      <c r="U21" s="116"/>
      <c r="V21" s="116"/>
    </row>
    <row r="22" ht="13.5" customHeight="1">
      <c r="A22" s="110">
        <v>16.0</v>
      </c>
      <c r="B22" s="65" t="s">
        <v>26</v>
      </c>
      <c r="C22" s="65">
        <v>15.0</v>
      </c>
      <c r="D22" s="65">
        <v>8.75</v>
      </c>
      <c r="E22" s="65">
        <v>0.0</v>
      </c>
      <c r="F22" s="65">
        <v>0.0</v>
      </c>
      <c r="G22" s="65">
        <v>0.0</v>
      </c>
      <c r="H22" s="65">
        <v>0.0</v>
      </c>
      <c r="I22" s="65">
        <v>0.0</v>
      </c>
      <c r="J22" s="65">
        <v>0.0</v>
      </c>
      <c r="K22" s="65">
        <v>0.0</v>
      </c>
      <c r="L22" s="65">
        <v>0.0</v>
      </c>
      <c r="M22" s="65">
        <v>0.0</v>
      </c>
      <c r="N22" s="65">
        <v>0.0</v>
      </c>
      <c r="O22" s="65">
        <v>0.0</v>
      </c>
      <c r="P22" s="65">
        <v>0.0</v>
      </c>
      <c r="Q22" s="65" t="str">
        <f t="shared" ref="Q22:R22" si="19">C22+E22+G22+I22+K22+O22+M22</f>
        <v>15</v>
      </c>
      <c r="R22" s="65" t="str">
        <f t="shared" si="19"/>
        <v>9</v>
      </c>
      <c r="S22" s="101" t="str">
        <f>R22*100/'CD Ratio_3(i)'!F22</f>
        <v>0.06</v>
      </c>
      <c r="T22" s="116"/>
      <c r="U22" s="116"/>
      <c r="V22" s="116"/>
    </row>
    <row r="23" ht="13.5" customHeight="1">
      <c r="A23" s="110">
        <v>17.0</v>
      </c>
      <c r="B23" s="65" t="s">
        <v>27</v>
      </c>
      <c r="C23" s="65">
        <v>61366.0</v>
      </c>
      <c r="D23" s="65">
        <v>29992.339999999997</v>
      </c>
      <c r="E23" s="65">
        <v>0.0</v>
      </c>
      <c r="F23" s="65">
        <v>0.0</v>
      </c>
      <c r="G23" s="65">
        <v>829.0</v>
      </c>
      <c r="H23" s="65">
        <v>329.35</v>
      </c>
      <c r="I23" s="65">
        <v>1154.0</v>
      </c>
      <c r="J23" s="65">
        <v>5442.420000000001</v>
      </c>
      <c r="K23" s="65">
        <v>0.0</v>
      </c>
      <c r="L23" s="65">
        <v>0.0</v>
      </c>
      <c r="M23" s="65">
        <v>0.0</v>
      </c>
      <c r="N23" s="65">
        <v>0.0</v>
      </c>
      <c r="O23" s="65">
        <v>0.0</v>
      </c>
      <c r="P23" s="65">
        <v>0.0</v>
      </c>
      <c r="Q23" s="65" t="str">
        <f t="shared" ref="Q23:R23" si="20">C23+E23+G23+I23+K23+O23+M23</f>
        <v>63349</v>
      </c>
      <c r="R23" s="65" t="str">
        <f t="shared" si="20"/>
        <v>35764</v>
      </c>
      <c r="S23" s="101" t="str">
        <f>R23*100/'CD Ratio_3(i)'!F23</f>
        <v>24.05</v>
      </c>
      <c r="T23" s="116"/>
      <c r="U23" s="116"/>
      <c r="V23" s="116"/>
    </row>
    <row r="24" ht="13.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65">
        <v>0.0</v>
      </c>
      <c r="H24" s="65">
        <v>0.0</v>
      </c>
      <c r="I24" s="65">
        <v>0.0</v>
      </c>
      <c r="J24" s="65">
        <v>0.0</v>
      </c>
      <c r="K24" s="65">
        <v>0.0</v>
      </c>
      <c r="L24" s="65">
        <v>0.0</v>
      </c>
      <c r="M24" s="65">
        <v>0.0</v>
      </c>
      <c r="N24" s="65">
        <v>0.0</v>
      </c>
      <c r="O24" s="65">
        <v>0.0</v>
      </c>
      <c r="P24" s="65">
        <v>0.0</v>
      </c>
      <c r="Q24" s="65" t="str">
        <f t="shared" ref="Q24:R24" si="21">C24+E24+G24+I24+K24+O24+M24</f>
        <v>0</v>
      </c>
      <c r="R24" s="65" t="str">
        <f t="shared" si="21"/>
        <v>0</v>
      </c>
      <c r="S24" s="101" t="str">
        <f>R24*100/'CD Ratio_3(i)'!F24</f>
        <v>0.00</v>
      </c>
      <c r="T24" s="116"/>
      <c r="U24" s="116"/>
      <c r="V24" s="116"/>
    </row>
    <row r="25" ht="13.5" customHeight="1">
      <c r="A25" s="110">
        <v>19.0</v>
      </c>
      <c r="B25" s="65" t="s">
        <v>29</v>
      </c>
      <c r="C25" s="65">
        <v>7210.0</v>
      </c>
      <c r="D25" s="65">
        <v>11398.74</v>
      </c>
      <c r="E25" s="65">
        <v>18.0</v>
      </c>
      <c r="F25" s="65">
        <v>103.26</v>
      </c>
      <c r="G25" s="65">
        <v>0.0</v>
      </c>
      <c r="H25" s="65">
        <v>0.0</v>
      </c>
      <c r="I25" s="65">
        <v>545.0</v>
      </c>
      <c r="J25" s="65">
        <v>1316.71</v>
      </c>
      <c r="K25" s="65">
        <v>0.0</v>
      </c>
      <c r="L25" s="65">
        <v>0.0</v>
      </c>
      <c r="M25" s="65">
        <v>0.0</v>
      </c>
      <c r="N25" s="65">
        <v>0.0</v>
      </c>
      <c r="O25" s="65">
        <v>237.0</v>
      </c>
      <c r="P25" s="65">
        <v>378.09</v>
      </c>
      <c r="Q25" s="65" t="str">
        <f t="shared" ref="Q25:R25" si="22">C25+E25+G25+I25+K25+O25+M25</f>
        <v>8010</v>
      </c>
      <c r="R25" s="65" t="str">
        <f t="shared" si="22"/>
        <v>13197</v>
      </c>
      <c r="S25" s="101" t="str">
        <f>R25*100/'CD Ratio_3(i)'!F25</f>
        <v>28.26</v>
      </c>
      <c r="T25" s="116"/>
      <c r="U25" s="116"/>
      <c r="V25" s="116"/>
    </row>
    <row r="26" ht="13.5" customHeight="1">
      <c r="A26" s="110">
        <v>20.0</v>
      </c>
      <c r="B26" s="65" t="s">
        <v>30</v>
      </c>
      <c r="C26" s="65">
        <v>17008.0</v>
      </c>
      <c r="D26" s="65">
        <v>35103.19999999999</v>
      </c>
      <c r="E26" s="65">
        <v>2418.0</v>
      </c>
      <c r="F26" s="65">
        <v>8869.320000000003</v>
      </c>
      <c r="G26" s="65">
        <v>159557.0</v>
      </c>
      <c r="H26" s="65">
        <v>32410.30000000001</v>
      </c>
      <c r="I26" s="65">
        <v>6906.0</v>
      </c>
      <c r="J26" s="65">
        <v>48584.29999999998</v>
      </c>
      <c r="K26" s="65">
        <v>1.0</v>
      </c>
      <c r="L26" s="65">
        <v>0.02</v>
      </c>
      <c r="M26" s="65">
        <v>0.0</v>
      </c>
      <c r="N26" s="65">
        <v>0.0</v>
      </c>
      <c r="O26" s="65">
        <v>194.0</v>
      </c>
      <c r="P26" s="65">
        <v>116.23000000000003</v>
      </c>
      <c r="Q26" s="65" t="str">
        <f t="shared" ref="Q26:R26" si="23">C26+E26+G26+I26+K26+O26+M26</f>
        <v>186084</v>
      </c>
      <c r="R26" s="65" t="str">
        <f t="shared" si="23"/>
        <v>125083</v>
      </c>
      <c r="S26" s="101" t="str">
        <f>R26*100/'CD Ratio_3(i)'!F26</f>
        <v>3.55</v>
      </c>
      <c r="T26" s="116"/>
      <c r="U26" s="116"/>
      <c r="V26" s="116"/>
    </row>
    <row r="27" ht="13.5" customHeight="1">
      <c r="A27" s="110">
        <v>21.0</v>
      </c>
      <c r="B27" s="65" t="s">
        <v>31</v>
      </c>
      <c r="C27" s="65">
        <v>66268.0</v>
      </c>
      <c r="D27" s="65">
        <v>102135.76999999999</v>
      </c>
      <c r="E27" s="65">
        <v>3491.0</v>
      </c>
      <c r="F27" s="65">
        <v>6715.370000000006</v>
      </c>
      <c r="G27" s="65">
        <v>1014.0</v>
      </c>
      <c r="H27" s="65">
        <v>2240.16</v>
      </c>
      <c r="I27" s="65">
        <v>3414.0</v>
      </c>
      <c r="J27" s="65">
        <v>17820.93</v>
      </c>
      <c r="K27" s="65">
        <v>0.0</v>
      </c>
      <c r="L27" s="65">
        <v>0.0</v>
      </c>
      <c r="M27" s="65">
        <v>0.0</v>
      </c>
      <c r="N27" s="65">
        <v>0.0</v>
      </c>
      <c r="O27" s="65">
        <v>1733.0</v>
      </c>
      <c r="P27" s="65">
        <v>2623.5499999999997</v>
      </c>
      <c r="Q27" s="65" t="str">
        <f t="shared" ref="Q27:R27" si="24">C27+E27+G27+I27+K27+O27+M27</f>
        <v>75920</v>
      </c>
      <c r="R27" s="65" t="str">
        <f t="shared" si="24"/>
        <v>131536</v>
      </c>
      <c r="S27" s="101" t="str">
        <f>R27*100/'CD Ratio_3(i)'!F27</f>
        <v>4.71</v>
      </c>
      <c r="T27" s="116"/>
      <c r="U27" s="116"/>
      <c r="V27" s="116"/>
    </row>
    <row r="28" ht="13.5" customHeight="1">
      <c r="A28" s="110">
        <v>22.0</v>
      </c>
      <c r="B28" s="65" t="s">
        <v>32</v>
      </c>
      <c r="C28" s="65">
        <v>22238.0</v>
      </c>
      <c r="D28" s="65">
        <v>36773.75999999999</v>
      </c>
      <c r="E28" s="65">
        <v>1530.0</v>
      </c>
      <c r="F28" s="65">
        <v>5559.93</v>
      </c>
      <c r="G28" s="65">
        <v>22.0</v>
      </c>
      <c r="H28" s="65">
        <v>13.97</v>
      </c>
      <c r="I28" s="65">
        <v>3149.0</v>
      </c>
      <c r="J28" s="65">
        <v>9175.559999999998</v>
      </c>
      <c r="K28" s="65">
        <v>1.0</v>
      </c>
      <c r="L28" s="65">
        <v>0.03</v>
      </c>
      <c r="M28" s="65">
        <v>0.0</v>
      </c>
      <c r="N28" s="65">
        <v>0.0</v>
      </c>
      <c r="O28" s="65">
        <v>2971.0</v>
      </c>
      <c r="P28" s="65">
        <v>2734.980000000001</v>
      </c>
      <c r="Q28" s="65" t="str">
        <f t="shared" ref="Q28:R28" si="25">C28+E28+G28+I28+K28+O28+M28</f>
        <v>29911</v>
      </c>
      <c r="R28" s="65" t="str">
        <f t="shared" si="25"/>
        <v>54258</v>
      </c>
      <c r="S28" s="101" t="str">
        <f>R28*100/'CD Ratio_3(i)'!F28</f>
        <v>13.83</v>
      </c>
      <c r="T28" s="116"/>
      <c r="U28" s="116"/>
      <c r="V28" s="116"/>
    </row>
    <row r="29" ht="13.5" customHeight="1">
      <c r="A29" s="110">
        <v>23.0</v>
      </c>
      <c r="B29" s="65" t="s">
        <v>33</v>
      </c>
      <c r="C29" s="65">
        <v>34742.0</v>
      </c>
      <c r="D29" s="65">
        <v>8478.279999999999</v>
      </c>
      <c r="E29" s="65">
        <v>34248.0</v>
      </c>
      <c r="F29" s="65">
        <v>11057.449999999997</v>
      </c>
      <c r="G29" s="65">
        <v>0.0</v>
      </c>
      <c r="H29" s="65">
        <v>0.0</v>
      </c>
      <c r="I29" s="65">
        <v>7598.0</v>
      </c>
      <c r="J29" s="65">
        <v>1823.4600000000005</v>
      </c>
      <c r="K29" s="65">
        <v>0.0</v>
      </c>
      <c r="L29" s="65">
        <v>0.0</v>
      </c>
      <c r="M29" s="65">
        <v>0.0</v>
      </c>
      <c r="N29" s="65">
        <v>0.0</v>
      </c>
      <c r="O29" s="65">
        <v>0.0</v>
      </c>
      <c r="P29" s="65">
        <v>0.0</v>
      </c>
      <c r="Q29" s="65" t="str">
        <f t="shared" ref="Q29:R29" si="26">C29+E29+G29+I29+K29+O29+M29</f>
        <v>76588</v>
      </c>
      <c r="R29" s="65" t="str">
        <f t="shared" si="26"/>
        <v>21359</v>
      </c>
      <c r="S29" s="101" t="str">
        <f>R29*100/'CD Ratio_3(i)'!F29</f>
        <v>4.07</v>
      </c>
      <c r="T29" s="116"/>
      <c r="U29" s="116"/>
      <c r="V29" s="116"/>
    </row>
    <row r="30" ht="13.5" customHeight="1">
      <c r="A30" s="110">
        <v>24.0</v>
      </c>
      <c r="B30" s="65" t="s">
        <v>34</v>
      </c>
      <c r="C30" s="65">
        <v>559969.0</v>
      </c>
      <c r="D30" s="65">
        <v>214264.4</v>
      </c>
      <c r="E30" s="65">
        <v>401548.0</v>
      </c>
      <c r="F30" s="65">
        <v>99836.15</v>
      </c>
      <c r="G30" s="65">
        <v>0.0</v>
      </c>
      <c r="H30" s="65">
        <v>0.0</v>
      </c>
      <c r="I30" s="65">
        <v>0.0</v>
      </c>
      <c r="J30" s="65">
        <v>0.0</v>
      </c>
      <c r="K30" s="65">
        <v>0.0</v>
      </c>
      <c r="L30" s="65">
        <v>0.0</v>
      </c>
      <c r="M30" s="65">
        <v>0.0</v>
      </c>
      <c r="N30" s="65">
        <v>0.0</v>
      </c>
      <c r="O30" s="65">
        <v>718196.0</v>
      </c>
      <c r="P30" s="65">
        <v>251346.27000000005</v>
      </c>
      <c r="Q30" s="65" t="str">
        <f t="shared" ref="Q30:R30" si="27">C30+E30+G30+I30+K30+O30+M30</f>
        <v>1679713</v>
      </c>
      <c r="R30" s="65" t="str">
        <f t="shared" si="27"/>
        <v>565447</v>
      </c>
      <c r="S30" s="101" t="str">
        <f>R30*100/'CD Ratio_3(i)'!F30</f>
        <v>67.62</v>
      </c>
      <c r="T30" s="116"/>
      <c r="U30" s="116"/>
      <c r="V30" s="116"/>
    </row>
    <row r="31" ht="13.5" customHeight="1">
      <c r="A31" s="110">
        <v>25.0</v>
      </c>
      <c r="B31" s="65" t="s">
        <v>35</v>
      </c>
      <c r="C31" s="65">
        <v>0.0</v>
      </c>
      <c r="D31" s="65">
        <v>0.0</v>
      </c>
      <c r="E31" s="65">
        <v>2.0</v>
      </c>
      <c r="F31" s="65">
        <v>0.79</v>
      </c>
      <c r="G31" s="65">
        <v>0.0</v>
      </c>
      <c r="H31" s="65">
        <v>0.0</v>
      </c>
      <c r="I31" s="65">
        <v>126.0</v>
      </c>
      <c r="J31" s="65">
        <v>576.5999999999999</v>
      </c>
      <c r="K31" s="65">
        <v>2.0</v>
      </c>
      <c r="L31" s="65">
        <v>0.05</v>
      </c>
      <c r="M31" s="65">
        <v>39.0</v>
      </c>
      <c r="N31" s="65">
        <v>3.63</v>
      </c>
      <c r="O31" s="65">
        <v>22.0</v>
      </c>
      <c r="P31" s="65">
        <v>8.530000000000001</v>
      </c>
      <c r="Q31" s="65" t="str">
        <f t="shared" ref="Q31:R31" si="28">C31+E31+G31+I31+K31+O31+M31</f>
        <v>191</v>
      </c>
      <c r="R31" s="65" t="str">
        <f t="shared" si="28"/>
        <v>590</v>
      </c>
      <c r="S31" s="101" t="str">
        <f>R31*100/'CD Ratio_3(i)'!F31</f>
        <v>14.15</v>
      </c>
      <c r="T31" s="116"/>
      <c r="U31" s="116"/>
      <c r="V31" s="116"/>
    </row>
    <row r="32" ht="13.5" customHeight="1">
      <c r="A32" s="110">
        <v>26.0</v>
      </c>
      <c r="B32" s="65" t="s">
        <v>36</v>
      </c>
      <c r="C32" s="65">
        <v>287.0</v>
      </c>
      <c r="D32" s="65">
        <v>2969.1099999999997</v>
      </c>
      <c r="E32" s="65">
        <v>5.0</v>
      </c>
      <c r="F32" s="65">
        <v>28.33</v>
      </c>
      <c r="G32" s="65">
        <v>0.0</v>
      </c>
      <c r="H32" s="65">
        <v>0.0</v>
      </c>
      <c r="I32" s="65">
        <v>0.0</v>
      </c>
      <c r="J32" s="65">
        <v>0.0</v>
      </c>
      <c r="K32" s="65">
        <v>0.0</v>
      </c>
      <c r="L32" s="65">
        <v>0.0</v>
      </c>
      <c r="M32" s="65">
        <v>0.0</v>
      </c>
      <c r="N32" s="65">
        <v>0.0</v>
      </c>
      <c r="O32" s="65">
        <v>4.0</v>
      </c>
      <c r="P32" s="65">
        <v>24.99</v>
      </c>
      <c r="Q32" s="65" t="str">
        <f t="shared" ref="Q32:R32" si="29">C32+E32+G32+I32+K32+O32+M32</f>
        <v>296</v>
      </c>
      <c r="R32" s="65" t="str">
        <f t="shared" si="29"/>
        <v>3022</v>
      </c>
      <c r="S32" s="101" t="str">
        <f>R32*100/'CD Ratio_3(i)'!F32</f>
        <v>8.13</v>
      </c>
      <c r="T32" s="116"/>
      <c r="U32" s="116"/>
      <c r="V32" s="116"/>
    </row>
    <row r="33" ht="13.5" customHeight="1">
      <c r="A33" s="110">
        <v>27.0</v>
      </c>
      <c r="B33" s="65" t="s">
        <v>37</v>
      </c>
      <c r="C33" s="65">
        <v>0.0</v>
      </c>
      <c r="D33" s="65">
        <v>0.0</v>
      </c>
      <c r="E33" s="65">
        <v>10.0</v>
      </c>
      <c r="F33" s="65">
        <v>114.82</v>
      </c>
      <c r="G33" s="65">
        <v>0.0</v>
      </c>
      <c r="H33" s="65">
        <v>0.0</v>
      </c>
      <c r="I33" s="65">
        <v>2.0</v>
      </c>
      <c r="J33" s="65">
        <v>16.88</v>
      </c>
      <c r="K33" s="65">
        <v>0.0</v>
      </c>
      <c r="L33" s="65">
        <v>0.0</v>
      </c>
      <c r="M33" s="65">
        <v>0.0</v>
      </c>
      <c r="N33" s="65">
        <v>0.0</v>
      </c>
      <c r="O33" s="65">
        <v>0.0</v>
      </c>
      <c r="P33" s="65">
        <v>0.0</v>
      </c>
      <c r="Q33" s="65" t="str">
        <f t="shared" ref="Q33:R33" si="30">C33+E33+G33+I33+K33+O33+M33</f>
        <v>12</v>
      </c>
      <c r="R33" s="65" t="str">
        <f t="shared" si="30"/>
        <v>132</v>
      </c>
      <c r="S33" s="101" t="str">
        <f>R33*100/'CD Ratio_3(i)'!F33</f>
        <v>0.98</v>
      </c>
      <c r="T33" s="116"/>
      <c r="U33" s="116"/>
      <c r="V33" s="116"/>
    </row>
    <row r="34" ht="13.5" customHeight="1">
      <c r="A34" s="110">
        <v>28.0</v>
      </c>
      <c r="B34" s="65" t="s">
        <v>38</v>
      </c>
      <c r="C34" s="65">
        <v>208407.0</v>
      </c>
      <c r="D34" s="65">
        <v>178129.01</v>
      </c>
      <c r="E34" s="65">
        <v>134568.0</v>
      </c>
      <c r="F34" s="65">
        <v>69167.95999999999</v>
      </c>
      <c r="G34" s="65">
        <v>0.0</v>
      </c>
      <c r="H34" s="65">
        <v>0.0</v>
      </c>
      <c r="I34" s="65">
        <v>0.0</v>
      </c>
      <c r="J34" s="65">
        <v>0.0</v>
      </c>
      <c r="K34" s="65">
        <v>0.0</v>
      </c>
      <c r="L34" s="65">
        <v>0.0</v>
      </c>
      <c r="M34" s="65">
        <v>0.0</v>
      </c>
      <c r="N34" s="65">
        <v>0.0</v>
      </c>
      <c r="O34" s="65">
        <v>33200.0</v>
      </c>
      <c r="P34" s="65">
        <v>36156.89000000001</v>
      </c>
      <c r="Q34" s="65" t="str">
        <f t="shared" ref="Q34:R34" si="31">C34+E34+G34+I34+K34+O34+M34</f>
        <v>376175</v>
      </c>
      <c r="R34" s="65" t="str">
        <f t="shared" si="31"/>
        <v>283454</v>
      </c>
      <c r="S34" s="101" t="str">
        <f>R34*100/'CD Ratio_3(i)'!F34</f>
        <v>34.30</v>
      </c>
      <c r="T34" s="116"/>
      <c r="U34" s="116"/>
      <c r="V34" s="116"/>
    </row>
    <row r="35" ht="13.5" customHeight="1">
      <c r="A35" s="110">
        <v>29.0</v>
      </c>
      <c r="B35" s="65" t="s">
        <v>39</v>
      </c>
      <c r="C35" s="65">
        <v>63.0</v>
      </c>
      <c r="D35" s="65">
        <v>164.67</v>
      </c>
      <c r="E35" s="65">
        <v>0.0</v>
      </c>
      <c r="F35" s="65">
        <v>0.0</v>
      </c>
      <c r="G35" s="65">
        <v>0.0</v>
      </c>
      <c r="H35" s="65">
        <v>0.0</v>
      </c>
      <c r="I35" s="65">
        <v>0.0</v>
      </c>
      <c r="J35" s="65">
        <v>0.0</v>
      </c>
      <c r="K35" s="65">
        <v>0.0</v>
      </c>
      <c r="L35" s="65">
        <v>0.0</v>
      </c>
      <c r="M35" s="65">
        <v>0.0</v>
      </c>
      <c r="N35" s="65">
        <v>0.0</v>
      </c>
      <c r="O35" s="65">
        <v>0.0</v>
      </c>
      <c r="P35" s="65">
        <v>0.0</v>
      </c>
      <c r="Q35" s="65" t="str">
        <f t="shared" ref="Q35:R35" si="32">C35+E35+G35+I35+K35+O35+M35</f>
        <v>63</v>
      </c>
      <c r="R35" s="65" t="str">
        <f t="shared" si="32"/>
        <v>165</v>
      </c>
      <c r="S35" s="101" t="str">
        <f>R35*100/'CD Ratio_3(i)'!F35</f>
        <v>3.84</v>
      </c>
      <c r="T35" s="116"/>
      <c r="U35" s="116"/>
      <c r="V35" s="116"/>
    </row>
    <row r="36" ht="13.5" customHeight="1">
      <c r="A36" s="110">
        <v>30.0</v>
      </c>
      <c r="B36" s="65" t="s">
        <v>40</v>
      </c>
      <c r="C36" s="65">
        <v>96675.0</v>
      </c>
      <c r="D36" s="65">
        <v>27436.65</v>
      </c>
      <c r="E36" s="65">
        <v>34208.0</v>
      </c>
      <c r="F36" s="65">
        <v>10366.25</v>
      </c>
      <c r="G36" s="65">
        <v>0.0</v>
      </c>
      <c r="H36" s="65">
        <v>0.0</v>
      </c>
      <c r="I36" s="65">
        <v>7975.0</v>
      </c>
      <c r="J36" s="65">
        <v>2495.41</v>
      </c>
      <c r="K36" s="65">
        <v>0.0</v>
      </c>
      <c r="L36" s="65">
        <v>0.0</v>
      </c>
      <c r="M36" s="65">
        <v>0.0</v>
      </c>
      <c r="N36" s="65">
        <v>0.0</v>
      </c>
      <c r="O36" s="65">
        <v>0.0</v>
      </c>
      <c r="P36" s="65">
        <v>0.0</v>
      </c>
      <c r="Q36" s="65" t="str">
        <f t="shared" ref="Q36:R36" si="33">C36+E36+G36+I36+K36+O36+M36</f>
        <v>138858</v>
      </c>
      <c r="R36" s="65" t="str">
        <f t="shared" si="33"/>
        <v>40298</v>
      </c>
      <c r="S36" s="101" t="str">
        <f>R36*100/'CD Ratio_3(i)'!F36</f>
        <v>50.89</v>
      </c>
      <c r="T36" s="116"/>
      <c r="U36" s="116"/>
      <c r="V36" s="116"/>
    </row>
    <row r="37" ht="13.5" customHeight="1">
      <c r="A37" s="110">
        <v>31.0</v>
      </c>
      <c r="B37" s="65" t="s">
        <v>73</v>
      </c>
      <c r="C37" s="65">
        <v>856.0</v>
      </c>
      <c r="D37" s="65">
        <v>1759.1100000000001</v>
      </c>
      <c r="E37" s="65">
        <v>0.0</v>
      </c>
      <c r="F37" s="65">
        <v>0.0</v>
      </c>
      <c r="G37" s="65">
        <v>0.0</v>
      </c>
      <c r="H37" s="65">
        <v>0.0</v>
      </c>
      <c r="I37" s="65">
        <v>3.0</v>
      </c>
      <c r="J37" s="65">
        <v>35.06</v>
      </c>
      <c r="K37" s="65">
        <v>0.0</v>
      </c>
      <c r="L37" s="65">
        <v>0.0</v>
      </c>
      <c r="M37" s="65">
        <v>1.0</v>
      </c>
      <c r="N37" s="65">
        <v>0.02</v>
      </c>
      <c r="O37" s="65">
        <v>0.0</v>
      </c>
      <c r="P37" s="65">
        <v>0.0</v>
      </c>
      <c r="Q37" s="65" t="str">
        <f t="shared" ref="Q37:R37" si="34">C37+E37+G37+I37+K37+O37+M37</f>
        <v>860</v>
      </c>
      <c r="R37" s="65" t="str">
        <f t="shared" si="34"/>
        <v>1794</v>
      </c>
      <c r="S37" s="101" t="str">
        <f>R37*100/'CD Ratio_3(i)'!F37</f>
        <v>4.12</v>
      </c>
      <c r="T37" s="116"/>
      <c r="U37" s="116"/>
      <c r="V37" s="116"/>
    </row>
    <row r="38" ht="13.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>
        <v>0.0</v>
      </c>
      <c r="J38" s="65">
        <v>0.0</v>
      </c>
      <c r="K38" s="65">
        <v>0.0</v>
      </c>
      <c r="L38" s="65">
        <v>0.0</v>
      </c>
      <c r="M38" s="65">
        <v>0.0</v>
      </c>
      <c r="N38" s="65">
        <v>0.0</v>
      </c>
      <c r="O38" s="65">
        <v>0.0</v>
      </c>
      <c r="P38" s="65">
        <v>0.0</v>
      </c>
      <c r="Q38" s="65" t="str">
        <f t="shared" ref="Q38:R38" si="35">C38+E38+G38+I38+K38+O38+M38</f>
        <v>0</v>
      </c>
      <c r="R38" s="65" t="str">
        <f t="shared" si="35"/>
        <v>0</v>
      </c>
      <c r="S38" s="101" t="str">
        <f>R38*100/'CD Ratio_3(i)'!#REF!</f>
        <v>#ERROR!</v>
      </c>
      <c r="T38" s="116"/>
      <c r="U38" s="116"/>
      <c r="V38" s="116"/>
    </row>
    <row r="39" ht="13.5" customHeight="1">
      <c r="A39" s="110">
        <v>33.0</v>
      </c>
      <c r="B39" s="65" t="s">
        <v>42</v>
      </c>
      <c r="C39" s="65">
        <v>147.0</v>
      </c>
      <c r="D39" s="65">
        <v>151.62</v>
      </c>
      <c r="E39" s="65">
        <v>20.0</v>
      </c>
      <c r="F39" s="65">
        <v>28.79</v>
      </c>
      <c r="G39" s="65">
        <v>0.0</v>
      </c>
      <c r="H39" s="65">
        <v>0.0</v>
      </c>
      <c r="I39" s="65">
        <v>34.0</v>
      </c>
      <c r="J39" s="65">
        <v>228.88</v>
      </c>
      <c r="K39" s="65">
        <v>0.0</v>
      </c>
      <c r="L39" s="65">
        <v>0.0</v>
      </c>
      <c r="M39" s="65">
        <v>1.0</v>
      </c>
      <c r="N39" s="65">
        <v>0.06</v>
      </c>
      <c r="O39" s="65">
        <v>1.0</v>
      </c>
      <c r="P39" s="65">
        <v>0.02</v>
      </c>
      <c r="Q39" s="65" t="str">
        <f t="shared" ref="Q39:R39" si="36">C39+E39+G39+I39+K39+O39+M39</f>
        <v>203</v>
      </c>
      <c r="R39" s="65" t="str">
        <f t="shared" si="36"/>
        <v>409</v>
      </c>
      <c r="S39" s="101" t="str">
        <f>R39*100/'CD Ratio_3(i)'!F38</f>
        <v>6.38</v>
      </c>
      <c r="T39" s="116"/>
      <c r="U39" s="116"/>
      <c r="V39" s="116"/>
    </row>
    <row r="40" ht="13.5" customHeight="1">
      <c r="A40" s="110">
        <v>34.0</v>
      </c>
      <c r="B40" s="65" t="s">
        <v>43</v>
      </c>
      <c r="C40" s="65">
        <v>92001.0</v>
      </c>
      <c r="D40" s="65">
        <v>25597.680000000004</v>
      </c>
      <c r="E40" s="65">
        <v>3519.0</v>
      </c>
      <c r="F40" s="65">
        <v>4849.660000000001</v>
      </c>
      <c r="G40" s="65">
        <v>0.0</v>
      </c>
      <c r="H40" s="65">
        <v>0.0</v>
      </c>
      <c r="I40" s="65">
        <v>623.0</v>
      </c>
      <c r="J40" s="65">
        <v>11603.879999999996</v>
      </c>
      <c r="K40" s="65">
        <v>0.0</v>
      </c>
      <c r="L40" s="65">
        <v>0.0</v>
      </c>
      <c r="M40" s="65">
        <v>0.0</v>
      </c>
      <c r="N40" s="65">
        <v>0.0</v>
      </c>
      <c r="O40" s="65">
        <v>0.0</v>
      </c>
      <c r="P40" s="65">
        <v>0.0</v>
      </c>
      <c r="Q40" s="65" t="str">
        <f t="shared" ref="Q40:R40" si="37">C40+E40+G40+I40+K40+O40+M40</f>
        <v>96143</v>
      </c>
      <c r="R40" s="65" t="str">
        <f t="shared" si="37"/>
        <v>42051</v>
      </c>
      <c r="S40" s="101" t="str">
        <f>R40*100/'CD Ratio_3(i)'!F39</f>
        <v>10.39</v>
      </c>
      <c r="T40" s="116"/>
      <c r="U40" s="116"/>
      <c r="V40" s="116"/>
    </row>
    <row r="41" ht="13.5" customHeight="1">
      <c r="A41" s="100"/>
      <c r="B41" s="103" t="s">
        <v>183</v>
      </c>
      <c r="C41" s="103" t="str">
        <f t="shared" ref="C41:D41" si="38">SUM(C19:C40)</f>
        <v>1235392</v>
      </c>
      <c r="D41" s="103" t="str">
        <f t="shared" si="38"/>
        <v>817283</v>
      </c>
      <c r="E41" s="103" t="str">
        <f>(SCST_OS_22!C41+SCST_OS_22!E41)</f>
        <v>613630</v>
      </c>
      <c r="F41" s="103" t="str">
        <f>(SCST_OS_22!D41+SCST_OS_22!F41)</f>
        <v>301975</v>
      </c>
      <c r="G41" s="103" t="str">
        <f>SHGs_19!E41</f>
        <v>4756</v>
      </c>
      <c r="H41" s="103" t="str">
        <f>SHGs_19!F41</f>
        <v>10348</v>
      </c>
      <c r="I41" s="103" t="str">
        <f>Minority_OS_20!O41</f>
        <v>306043</v>
      </c>
      <c r="J41" s="103" t="str">
        <f>Minority_OS_20!P41</f>
        <v>380137</v>
      </c>
      <c r="K41" s="103" t="str">
        <f t="shared" ref="K41:P41" si="39">SUM(K19:K40)</f>
        <v>18</v>
      </c>
      <c r="L41" s="103" t="str">
        <f t="shared" si="39"/>
        <v>0</v>
      </c>
      <c r="M41" s="103" t="str">
        <f t="shared" si="39"/>
        <v>41</v>
      </c>
      <c r="N41" s="103" t="str">
        <f t="shared" si="39"/>
        <v>4</v>
      </c>
      <c r="O41" s="103" t="str">
        <f t="shared" si="39"/>
        <v>759153</v>
      </c>
      <c r="P41" s="103" t="str">
        <f t="shared" si="39"/>
        <v>297853</v>
      </c>
      <c r="Q41" s="65" t="str">
        <f t="shared" ref="Q41:R41" si="40">C41+E41+G41+I41+K41+O41+M41</f>
        <v>2919033</v>
      </c>
      <c r="R41" s="65" t="str">
        <f t="shared" si="40"/>
        <v>1807600</v>
      </c>
      <c r="S41" s="104" t="str">
        <f>R41*100/'CD Ratio_3(i)'!F40</f>
        <v>14.81</v>
      </c>
      <c r="T41" s="117"/>
      <c r="U41" s="117"/>
      <c r="V41" s="117"/>
    </row>
    <row r="42" ht="13.5" customHeight="1">
      <c r="A42" s="100"/>
      <c r="B42" s="103" t="s">
        <v>45</v>
      </c>
      <c r="C42" s="103" t="str">
        <f t="shared" ref="C42:D42" si="41">C41+C18</f>
        <v>2901801</v>
      </c>
      <c r="D42" s="103" t="str">
        <f t="shared" si="41"/>
        <v>3670789</v>
      </c>
      <c r="E42" s="103" t="str">
        <f>(SCST_OS_22!C42+SCST_OS_22!E42)</f>
        <v>1297085</v>
      </c>
      <c r="F42" s="103" t="str">
        <f>(SCST_OS_22!D42+SCST_OS_22!F42)</f>
        <v>1727686</v>
      </c>
      <c r="G42" s="103" t="str">
        <f>SHGs_19!E42</f>
        <v>11385</v>
      </c>
      <c r="H42" s="103" t="str">
        <f>SHGs_19!F42</f>
        <v>21791</v>
      </c>
      <c r="I42" s="103" t="str">
        <f>Minority_OS_20!O42</f>
        <v>500920</v>
      </c>
      <c r="J42" s="103" t="str">
        <f>Minority_OS_20!P42</f>
        <v>996124</v>
      </c>
      <c r="K42" s="103" t="str">
        <f t="shared" ref="K42:P42" si="42">K41+K18</f>
        <v>62954</v>
      </c>
      <c r="L42" s="103" t="str">
        <f t="shared" si="42"/>
        <v>323</v>
      </c>
      <c r="M42" s="103" t="str">
        <f t="shared" si="42"/>
        <v>2223</v>
      </c>
      <c r="N42" s="103" t="str">
        <f t="shared" si="42"/>
        <v>434</v>
      </c>
      <c r="O42" s="103" t="str">
        <f t="shared" si="42"/>
        <v>907422</v>
      </c>
      <c r="P42" s="103" t="str">
        <f t="shared" si="42"/>
        <v>594328</v>
      </c>
      <c r="Q42" s="65" t="str">
        <f t="shared" ref="Q42:R42" si="43">C42+E42+G42+I42+K42+O42+M42</f>
        <v>5683790</v>
      </c>
      <c r="R42" s="65" t="str">
        <f t="shared" si="43"/>
        <v>7011475</v>
      </c>
      <c r="S42" s="104" t="str">
        <f>R42*100/'CD Ratio_3(i)'!F41</f>
        <v>19.30</v>
      </c>
      <c r="T42" s="117"/>
      <c r="U42" s="117"/>
      <c r="V42" s="117"/>
    </row>
    <row r="43" ht="13.5" customHeight="1">
      <c r="A43" s="110">
        <v>35.0</v>
      </c>
      <c r="B43" s="65" t="s">
        <v>46</v>
      </c>
      <c r="C43" s="65">
        <v>116013.0</v>
      </c>
      <c r="D43" s="65">
        <v>68105.84000000001</v>
      </c>
      <c r="E43" s="65">
        <v>34527.0</v>
      </c>
      <c r="F43" s="65">
        <v>42435.87999999999</v>
      </c>
      <c r="G43" s="65">
        <v>20287.0</v>
      </c>
      <c r="H43" s="65">
        <v>24595.689999999995</v>
      </c>
      <c r="I43" s="65">
        <v>41391.0</v>
      </c>
      <c r="J43" s="65">
        <v>44552.22999999999</v>
      </c>
      <c r="K43" s="65">
        <v>564.0</v>
      </c>
      <c r="L43" s="65">
        <v>66.08999999999999</v>
      </c>
      <c r="M43" s="65">
        <v>0.0</v>
      </c>
      <c r="N43" s="65">
        <v>0.0</v>
      </c>
      <c r="O43" s="65">
        <v>0.0</v>
      </c>
      <c r="P43" s="65">
        <v>0.0</v>
      </c>
      <c r="Q43" s="65" t="str">
        <f t="shared" ref="Q43:R43" si="44">C43+E43+G43+I43+K43+O43+M43</f>
        <v>212782</v>
      </c>
      <c r="R43" s="65" t="str">
        <f t="shared" si="44"/>
        <v>179756</v>
      </c>
      <c r="S43" s="101" t="str">
        <f>R43*100/'CD Ratio_3(i)'!F42</f>
        <v>48.42</v>
      </c>
      <c r="T43" s="116"/>
      <c r="U43" s="116"/>
      <c r="V43" s="116"/>
    </row>
    <row r="44" ht="13.5" customHeight="1">
      <c r="A44" s="110">
        <v>36.0</v>
      </c>
      <c r="B44" s="65" t="s">
        <v>47</v>
      </c>
      <c r="C44" s="65">
        <v>301103.0</v>
      </c>
      <c r="D44" s="65">
        <v>359759.65999999986</v>
      </c>
      <c r="E44" s="65">
        <v>203450.0</v>
      </c>
      <c r="F44" s="65">
        <v>190121.43</v>
      </c>
      <c r="G44" s="65">
        <v>66942.0</v>
      </c>
      <c r="H44" s="65">
        <v>90256.22</v>
      </c>
      <c r="I44" s="65">
        <v>94048.0</v>
      </c>
      <c r="J44" s="65">
        <v>97853.52000000008</v>
      </c>
      <c r="K44" s="65">
        <v>81.0</v>
      </c>
      <c r="L44" s="65">
        <v>78.44000000000001</v>
      </c>
      <c r="M44" s="65">
        <v>0.0</v>
      </c>
      <c r="N44" s="65">
        <v>0.0</v>
      </c>
      <c r="O44" s="65">
        <v>554711.0</v>
      </c>
      <c r="P44" s="65">
        <v>603715.3900000002</v>
      </c>
      <c r="Q44" s="65" t="str">
        <f t="shared" ref="Q44:R44" si="45">C44+E44+G44+I44+K44+O44+M44</f>
        <v>1220335</v>
      </c>
      <c r="R44" s="65" t="str">
        <f t="shared" si="45"/>
        <v>1341785</v>
      </c>
      <c r="S44" s="101" t="str">
        <f>R44*100/'CD Ratio_3(i)'!F43</f>
        <v>100.36</v>
      </c>
      <c r="T44" s="116"/>
      <c r="U44" s="116"/>
      <c r="V44" s="116"/>
    </row>
    <row r="45" ht="13.5" customHeight="1">
      <c r="A45" s="100"/>
      <c r="B45" s="103" t="s">
        <v>48</v>
      </c>
      <c r="C45" s="103" t="str">
        <f t="shared" ref="C45:D45" si="46">C44+C43</f>
        <v>417116</v>
      </c>
      <c r="D45" s="103" t="str">
        <f t="shared" si="46"/>
        <v>427866</v>
      </c>
      <c r="E45" s="103" t="str">
        <f>(SCST_OS_22!C45+SCST_OS_22!E45)</f>
        <v>231196</v>
      </c>
      <c r="F45" s="103" t="str">
        <f>(SCST_OS_22!D45+SCST_OS_22!F45)</f>
        <v>219120</v>
      </c>
      <c r="G45" s="103" t="str">
        <f>SHGs_19!E45</f>
        <v>9577</v>
      </c>
      <c r="H45" s="103" t="str">
        <f>SHGs_19!F45</f>
        <v>9437</v>
      </c>
      <c r="I45" s="103" t="str">
        <f>Minority_OS_20!O45</f>
        <v>80749</v>
      </c>
      <c r="J45" s="103" t="str">
        <f>Minority_OS_20!P45</f>
        <v>99421</v>
      </c>
      <c r="K45" s="103" t="str">
        <f t="shared" ref="K45:P45" si="47">K44+K43</f>
        <v>645</v>
      </c>
      <c r="L45" s="103" t="str">
        <f t="shared" si="47"/>
        <v>145</v>
      </c>
      <c r="M45" s="103" t="str">
        <f t="shared" si="47"/>
        <v>0</v>
      </c>
      <c r="N45" s="103" t="str">
        <f t="shared" si="47"/>
        <v>0</v>
      </c>
      <c r="O45" s="103" t="str">
        <f t="shared" si="47"/>
        <v>554711</v>
      </c>
      <c r="P45" s="103" t="str">
        <f t="shared" si="47"/>
        <v>603715</v>
      </c>
      <c r="Q45" s="65" t="str">
        <f t="shared" ref="Q45:R45" si="48">C45+E45+G45+I45+K45+O45+M45</f>
        <v>1293994</v>
      </c>
      <c r="R45" s="65" t="str">
        <f t="shared" si="48"/>
        <v>1359703</v>
      </c>
      <c r="S45" s="104" t="str">
        <f>R45*100/'CD Ratio_3(i)'!F44</f>
        <v>79.60</v>
      </c>
      <c r="T45" s="117"/>
      <c r="U45" s="117"/>
      <c r="V45" s="117"/>
    </row>
    <row r="46" ht="13.5" customHeight="1">
      <c r="A46" s="110">
        <v>37.0</v>
      </c>
      <c r="B46" s="65" t="s">
        <v>49</v>
      </c>
      <c r="C46" s="65">
        <v>2025371.0</v>
      </c>
      <c r="D46" s="65">
        <v>1352023.0</v>
      </c>
      <c r="E46" s="65">
        <v>1145826.0</v>
      </c>
      <c r="F46" s="65">
        <v>742595.0</v>
      </c>
      <c r="G46" s="65">
        <v>12064.0</v>
      </c>
      <c r="H46" s="65">
        <v>3381.0</v>
      </c>
      <c r="I46" s="65">
        <v>112073.0</v>
      </c>
      <c r="J46" s="65">
        <v>56037.0</v>
      </c>
      <c r="K46" s="65">
        <v>0.0</v>
      </c>
      <c r="L46" s="65">
        <v>0.0</v>
      </c>
      <c r="M46" s="65">
        <v>0.0</v>
      </c>
      <c r="N46" s="65">
        <v>0.0</v>
      </c>
      <c r="O46" s="65">
        <v>0.0</v>
      </c>
      <c r="P46" s="65">
        <v>0.0</v>
      </c>
      <c r="Q46" s="65" t="str">
        <f t="shared" ref="Q46:R46" si="49">C46+E46+G46+I46+K46+O46+M46</f>
        <v>3295334</v>
      </c>
      <c r="R46" s="65" t="str">
        <f t="shared" si="49"/>
        <v>2154036</v>
      </c>
      <c r="S46" s="101" t="str">
        <f>R46*100/'CD Ratio_3(i)'!F45</f>
        <v>49.26</v>
      </c>
      <c r="T46" s="116"/>
      <c r="U46" s="116"/>
      <c r="V46" s="116"/>
    </row>
    <row r="47" ht="13.5" customHeight="1">
      <c r="A47" s="100"/>
      <c r="B47" s="103" t="s">
        <v>50</v>
      </c>
      <c r="C47" s="103" t="str">
        <f t="shared" ref="C47:D47" si="50">C46</f>
        <v>2025371</v>
      </c>
      <c r="D47" s="103" t="str">
        <f t="shared" si="50"/>
        <v>1352023</v>
      </c>
      <c r="E47" s="103" t="str">
        <f>(SCST_OS_22!C47+SCST_OS_22!E47)</f>
        <v>1145826</v>
      </c>
      <c r="F47" s="103" t="str">
        <f>(SCST_OS_22!D47+SCST_OS_22!F47)</f>
        <v>742595</v>
      </c>
      <c r="G47" s="103" t="str">
        <f>SHGs_19!E47</f>
        <v>12064</v>
      </c>
      <c r="H47" s="103" t="str">
        <f>SHGs_19!F47</f>
        <v>3381</v>
      </c>
      <c r="I47" s="103" t="str">
        <f>Minority_OS_20!O47</f>
        <v>112073</v>
      </c>
      <c r="J47" s="103" t="str">
        <f>Minority_OS_20!P47</f>
        <v>56037</v>
      </c>
      <c r="K47" s="103" t="str">
        <f t="shared" ref="K47:P47" si="51">K46</f>
        <v>0</v>
      </c>
      <c r="L47" s="103" t="str">
        <f t="shared" si="51"/>
        <v>0</v>
      </c>
      <c r="M47" s="103" t="str">
        <f t="shared" si="51"/>
        <v>0</v>
      </c>
      <c r="N47" s="103" t="str">
        <f t="shared" si="51"/>
        <v>0</v>
      </c>
      <c r="O47" s="103" t="str">
        <f t="shared" si="51"/>
        <v>0</v>
      </c>
      <c r="P47" s="103" t="str">
        <f t="shared" si="51"/>
        <v>0</v>
      </c>
      <c r="Q47" s="65" t="str">
        <f t="shared" ref="Q47:R47" si="52">C47+E47+G47+I47+K47+O47+M47</f>
        <v>3295334</v>
      </c>
      <c r="R47" s="65" t="str">
        <f t="shared" si="52"/>
        <v>2154036</v>
      </c>
      <c r="S47" s="104" t="str">
        <f>R47*100/'CD Ratio_3(i)'!F46</f>
        <v>49.26</v>
      </c>
      <c r="T47" s="117"/>
      <c r="U47" s="117"/>
      <c r="V47" s="117"/>
    </row>
    <row r="48" ht="13.5" customHeight="1">
      <c r="A48" s="110">
        <v>38.0</v>
      </c>
      <c r="B48" s="65" t="s">
        <v>51</v>
      </c>
      <c r="C48" s="65">
        <v>27897.0</v>
      </c>
      <c r="D48" s="65">
        <v>77017.53</v>
      </c>
      <c r="E48" s="65">
        <v>841.0</v>
      </c>
      <c r="F48" s="65">
        <v>3307.5800000000004</v>
      </c>
      <c r="G48" s="65">
        <v>0.0</v>
      </c>
      <c r="H48" s="65">
        <v>0.0</v>
      </c>
      <c r="I48" s="65">
        <v>0.0</v>
      </c>
      <c r="J48" s="65">
        <v>0.0</v>
      </c>
      <c r="K48" s="65">
        <v>0.0</v>
      </c>
      <c r="L48" s="65">
        <v>0.0</v>
      </c>
      <c r="M48" s="65">
        <v>0.0</v>
      </c>
      <c r="N48" s="65">
        <v>0.0</v>
      </c>
      <c r="O48" s="65">
        <v>0.0</v>
      </c>
      <c r="P48" s="65">
        <v>0.0</v>
      </c>
      <c r="Q48" s="65" t="str">
        <f t="shared" ref="Q48:R48" si="53">C48+E48+G48+I48+K48+O48+M48</f>
        <v>28738</v>
      </c>
      <c r="R48" s="65" t="str">
        <f t="shared" si="53"/>
        <v>80325</v>
      </c>
      <c r="S48" s="101" t="str">
        <f>R48*100/'CD Ratio_3(i)'!F47</f>
        <v>8.72</v>
      </c>
      <c r="T48" s="116"/>
      <c r="U48" s="116"/>
      <c r="V48" s="116"/>
    </row>
    <row r="49" ht="13.5" customHeight="1">
      <c r="A49" s="110">
        <v>39.0</v>
      </c>
      <c r="B49" s="65" t="s">
        <v>52</v>
      </c>
      <c r="C49" s="65">
        <v>55482.0</v>
      </c>
      <c r="D49" s="65">
        <v>12873.680000000002</v>
      </c>
      <c r="E49" s="65">
        <v>11949.0</v>
      </c>
      <c r="F49" s="65">
        <v>3929.8900000000003</v>
      </c>
      <c r="G49" s="65">
        <v>0.0</v>
      </c>
      <c r="H49" s="65">
        <v>0.0</v>
      </c>
      <c r="I49" s="65">
        <v>4768.0</v>
      </c>
      <c r="J49" s="65">
        <v>3771.4499999999994</v>
      </c>
      <c r="K49" s="65">
        <v>0.0</v>
      </c>
      <c r="L49" s="65">
        <v>0.0</v>
      </c>
      <c r="M49" s="65">
        <v>0.0</v>
      </c>
      <c r="N49" s="65">
        <v>0.0</v>
      </c>
      <c r="O49" s="65">
        <v>19313.0</v>
      </c>
      <c r="P49" s="65">
        <v>8292.08</v>
      </c>
      <c r="Q49" s="65" t="str">
        <f t="shared" ref="Q49:R49" si="54">C49+E49+G49+I49+K49+O49+M49</f>
        <v>91512</v>
      </c>
      <c r="R49" s="65" t="str">
        <f t="shared" si="54"/>
        <v>28867</v>
      </c>
      <c r="S49" s="101" t="str">
        <f>R49*100/'CD Ratio_3(i)'!F48</f>
        <v>41.72</v>
      </c>
      <c r="T49" s="116"/>
      <c r="U49" s="116"/>
      <c r="V49" s="116"/>
    </row>
    <row r="50" ht="13.5" customHeight="1">
      <c r="A50" s="110">
        <v>40.0</v>
      </c>
      <c r="B50" s="65" t="s">
        <v>53</v>
      </c>
      <c r="C50" s="65">
        <v>210273.0</v>
      </c>
      <c r="D50" s="65">
        <v>60280.0</v>
      </c>
      <c r="E50" s="65">
        <v>62531.0</v>
      </c>
      <c r="F50" s="65">
        <v>15693.58</v>
      </c>
      <c r="G50" s="65">
        <v>0.0</v>
      </c>
      <c r="H50" s="65">
        <v>0.0</v>
      </c>
      <c r="I50" s="65">
        <v>15924.0</v>
      </c>
      <c r="J50" s="65">
        <v>4432.19</v>
      </c>
      <c r="K50" s="65">
        <v>0.0</v>
      </c>
      <c r="L50" s="65">
        <v>0.0</v>
      </c>
      <c r="M50" s="65">
        <v>0.0</v>
      </c>
      <c r="N50" s="65">
        <v>0.0</v>
      </c>
      <c r="O50" s="65">
        <v>37862.0</v>
      </c>
      <c r="P50" s="65">
        <v>6783.9800000000005</v>
      </c>
      <c r="Q50" s="65" t="str">
        <f t="shared" ref="Q50:R50" si="55">C50+E50+G50+I50+K50+O50+M50</f>
        <v>326590</v>
      </c>
      <c r="R50" s="65" t="str">
        <f t="shared" si="55"/>
        <v>87190</v>
      </c>
      <c r="S50" s="101" t="str">
        <f>R50*100/'CD Ratio_3(i)'!F49</f>
        <v>81.68</v>
      </c>
      <c r="T50" s="116"/>
      <c r="U50" s="116"/>
      <c r="V50" s="116"/>
    </row>
    <row r="51" ht="13.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65">
        <v>0.0</v>
      </c>
      <c r="H51" s="65">
        <v>0.0</v>
      </c>
      <c r="I51" s="65">
        <v>0.0</v>
      </c>
      <c r="J51" s="65">
        <v>0.0</v>
      </c>
      <c r="K51" s="65">
        <v>0.0</v>
      </c>
      <c r="L51" s="65">
        <v>0.0</v>
      </c>
      <c r="M51" s="65">
        <v>0.0</v>
      </c>
      <c r="N51" s="65">
        <v>0.0</v>
      </c>
      <c r="O51" s="65">
        <v>129879.0</v>
      </c>
      <c r="P51" s="65">
        <v>24468.470000000005</v>
      </c>
      <c r="Q51" s="65" t="str">
        <f t="shared" ref="Q51:R51" si="56">C51+E51+G51+I51+K51+O51+M51</f>
        <v>129879</v>
      </c>
      <c r="R51" s="65" t="str">
        <f t="shared" si="56"/>
        <v>24468</v>
      </c>
      <c r="S51" s="101" t="str">
        <f>R51*100/'CD Ratio_3(i)'!F50</f>
        <v>42.65</v>
      </c>
      <c r="T51" s="116"/>
      <c r="U51" s="116"/>
      <c r="V51" s="116"/>
    </row>
    <row r="52" ht="13.5" customHeight="1">
      <c r="A52" s="110">
        <v>42.0</v>
      </c>
      <c r="B52" s="65" t="s">
        <v>55</v>
      </c>
      <c r="C52" s="65">
        <v>106066.0</v>
      </c>
      <c r="D52" s="65">
        <v>30783.020000000004</v>
      </c>
      <c r="E52" s="65">
        <v>10014.0</v>
      </c>
      <c r="F52" s="65">
        <v>5104.19</v>
      </c>
      <c r="G52" s="65">
        <v>0.0</v>
      </c>
      <c r="H52" s="65">
        <v>0.0</v>
      </c>
      <c r="I52" s="65">
        <v>6061.0</v>
      </c>
      <c r="J52" s="65">
        <v>3751.619999999999</v>
      </c>
      <c r="K52" s="65">
        <v>0.0</v>
      </c>
      <c r="L52" s="65">
        <v>0.0</v>
      </c>
      <c r="M52" s="65">
        <v>0.0</v>
      </c>
      <c r="N52" s="65">
        <v>0.0</v>
      </c>
      <c r="O52" s="65">
        <v>21507.0</v>
      </c>
      <c r="P52" s="65">
        <v>3173.28</v>
      </c>
      <c r="Q52" s="65" t="str">
        <f t="shared" ref="Q52:R52" si="57">C52+E52+G52+I52+K52+O52+M52</f>
        <v>143648</v>
      </c>
      <c r="R52" s="65" t="str">
        <f t="shared" si="57"/>
        <v>42812</v>
      </c>
      <c r="S52" s="101" t="str">
        <f>R52*100/'CD Ratio_3(i)'!F51</f>
        <v>32.71</v>
      </c>
      <c r="T52" s="116"/>
      <c r="U52" s="116"/>
      <c r="V52" s="116"/>
    </row>
    <row r="53" ht="13.5" customHeight="1">
      <c r="A53" s="110">
        <v>43.0</v>
      </c>
      <c r="B53" s="65" t="s">
        <v>56</v>
      </c>
      <c r="C53" s="65">
        <v>59483.0</v>
      </c>
      <c r="D53" s="65">
        <v>16369.44</v>
      </c>
      <c r="E53" s="65">
        <v>31897.0</v>
      </c>
      <c r="F53" s="65">
        <v>7595.19</v>
      </c>
      <c r="G53" s="65">
        <v>0.0</v>
      </c>
      <c r="H53" s="65">
        <v>0.0</v>
      </c>
      <c r="I53" s="65">
        <v>7290.0</v>
      </c>
      <c r="J53" s="65">
        <v>1813.2799999999997</v>
      </c>
      <c r="K53" s="65">
        <v>0.0</v>
      </c>
      <c r="L53" s="65">
        <v>0.0</v>
      </c>
      <c r="M53" s="65">
        <v>0.0</v>
      </c>
      <c r="N53" s="65">
        <v>0.0</v>
      </c>
      <c r="O53" s="65">
        <v>0.0</v>
      </c>
      <c r="P53" s="65">
        <v>0.0</v>
      </c>
      <c r="Q53" s="65" t="str">
        <f t="shared" ref="Q53:R53" si="58">C53+E53+G53+I53+K53+O53+M53</f>
        <v>98670</v>
      </c>
      <c r="R53" s="65" t="str">
        <f t="shared" si="58"/>
        <v>25778</v>
      </c>
      <c r="S53" s="101" t="str">
        <f>R53*100/'CD Ratio_3(i)'!F52</f>
        <v>108.80</v>
      </c>
      <c r="T53" s="116"/>
      <c r="U53" s="116"/>
      <c r="V53" s="116"/>
    </row>
    <row r="54" ht="13.5" customHeight="1">
      <c r="A54" s="110">
        <v>44.0</v>
      </c>
      <c r="B54" s="65" t="s">
        <v>57</v>
      </c>
      <c r="C54" s="65">
        <v>36078.0</v>
      </c>
      <c r="D54" s="65">
        <v>11954.26</v>
      </c>
      <c r="E54" s="65">
        <v>37671.0</v>
      </c>
      <c r="F54" s="65">
        <v>11700.560000000001</v>
      </c>
      <c r="G54" s="65">
        <v>0.0</v>
      </c>
      <c r="H54" s="65">
        <v>0.0</v>
      </c>
      <c r="I54" s="65">
        <v>7813.0</v>
      </c>
      <c r="J54" s="65">
        <v>2216.3399999999997</v>
      </c>
      <c r="K54" s="65">
        <v>0.0</v>
      </c>
      <c r="L54" s="65">
        <v>0.0</v>
      </c>
      <c r="M54" s="65">
        <v>0.0</v>
      </c>
      <c r="N54" s="65">
        <v>0.0</v>
      </c>
      <c r="O54" s="65">
        <v>0.0</v>
      </c>
      <c r="P54" s="65">
        <v>0.0</v>
      </c>
      <c r="Q54" s="65" t="str">
        <f t="shared" ref="Q54:R54" si="59">C54+E54+G54+I54+K54+O54+M54</f>
        <v>81562</v>
      </c>
      <c r="R54" s="65" t="str">
        <f t="shared" si="59"/>
        <v>25871</v>
      </c>
      <c r="S54" s="101" t="str">
        <f>R54*100/'CD Ratio_3(i)'!F53</f>
        <v>131.08</v>
      </c>
      <c r="T54" s="116"/>
      <c r="U54" s="116"/>
      <c r="V54" s="116"/>
    </row>
    <row r="55" ht="13.5" customHeight="1">
      <c r="A55" s="110">
        <v>45.0</v>
      </c>
      <c r="B55" s="65" t="s">
        <v>58</v>
      </c>
      <c r="C55" s="65">
        <v>115654.0</v>
      </c>
      <c r="D55" s="65">
        <v>35883.72</v>
      </c>
      <c r="E55" s="65">
        <v>55442.0</v>
      </c>
      <c r="F55" s="65">
        <v>17135.83</v>
      </c>
      <c r="G55" s="65">
        <v>0.0</v>
      </c>
      <c r="H55" s="65">
        <v>0.0</v>
      </c>
      <c r="I55" s="65">
        <v>3042.0</v>
      </c>
      <c r="J55" s="65">
        <v>1683.0500000000004</v>
      </c>
      <c r="K55" s="65">
        <v>0.0</v>
      </c>
      <c r="L55" s="65">
        <v>0.0</v>
      </c>
      <c r="M55" s="65">
        <v>0.0</v>
      </c>
      <c r="N55" s="65">
        <v>0.0</v>
      </c>
      <c r="O55" s="65">
        <v>0.0</v>
      </c>
      <c r="P55" s="65">
        <v>0.0</v>
      </c>
      <c r="Q55" s="65" t="str">
        <f t="shared" ref="Q55:R55" si="60">C55+E55+G55+I55+K55+O55+M55</f>
        <v>174138</v>
      </c>
      <c r="R55" s="65" t="str">
        <f t="shared" si="60"/>
        <v>54703</v>
      </c>
      <c r="S55" s="101" t="str">
        <f>R55*100/'CD Ratio_3(i)'!F54</f>
        <v>126.85</v>
      </c>
      <c r="T55" s="116"/>
      <c r="U55" s="116"/>
      <c r="V55" s="116"/>
    </row>
    <row r="56" ht="13.5" customHeight="1">
      <c r="A56" s="100"/>
      <c r="B56" s="103" t="s">
        <v>59</v>
      </c>
      <c r="C56" s="103" t="str">
        <f t="shared" ref="C56:D56" si="61">SUM(C48:C55)</f>
        <v>610933</v>
      </c>
      <c r="D56" s="103" t="str">
        <f t="shared" si="61"/>
        <v>245162</v>
      </c>
      <c r="E56" s="103" t="str">
        <f>(SCST_OS_22!C56+SCST_OS_22!E56)</f>
        <v>318389</v>
      </c>
      <c r="F56" s="103" t="str">
        <f>(SCST_OS_22!D56+SCST_OS_22!F56)</f>
        <v>105160</v>
      </c>
      <c r="G56" s="103" t="str">
        <f>SHGs_19!E56</f>
        <v>0</v>
      </c>
      <c r="H56" s="103" t="str">
        <f>SHGs_19!F56</f>
        <v>0</v>
      </c>
      <c r="I56" s="103" t="str">
        <f>Minority_OS_20!O56</f>
        <v>107728</v>
      </c>
      <c r="J56" s="103" t="str">
        <f>Minority_OS_20!P56</f>
        <v>126418</v>
      </c>
      <c r="K56" s="103" t="str">
        <f t="shared" ref="K56:P56" si="62">SUM(K48:K55)</f>
        <v>0</v>
      </c>
      <c r="L56" s="103" t="str">
        <f t="shared" si="62"/>
        <v>0</v>
      </c>
      <c r="M56" s="103" t="str">
        <f t="shared" si="62"/>
        <v>0</v>
      </c>
      <c r="N56" s="103" t="str">
        <f t="shared" si="62"/>
        <v>0</v>
      </c>
      <c r="O56" s="103" t="str">
        <f t="shared" si="62"/>
        <v>208561</v>
      </c>
      <c r="P56" s="103" t="str">
        <f t="shared" si="62"/>
        <v>42718</v>
      </c>
      <c r="Q56" s="65" t="str">
        <f t="shared" ref="Q56:R56" si="63">C56+E56+G56+I56+K56+O56+M56</f>
        <v>1245611</v>
      </c>
      <c r="R56" s="65" t="str">
        <f t="shared" si="63"/>
        <v>519458</v>
      </c>
      <c r="S56" s="104" t="str">
        <f>R56*100/'CD Ratio_3(i)'!F55</f>
        <v>37.87</v>
      </c>
      <c r="T56" s="117"/>
      <c r="U56" s="117"/>
      <c r="V56" s="117"/>
    </row>
    <row r="57" ht="13.5" customHeight="1">
      <c r="A57" s="103"/>
      <c r="B57" s="103" t="s">
        <v>8</v>
      </c>
      <c r="C57" s="103" t="str">
        <f t="shared" ref="C57:P57" si="64">C56+C47+C45+C42</f>
        <v>5955221</v>
      </c>
      <c r="D57" s="103" t="str">
        <f t="shared" si="64"/>
        <v>5695839</v>
      </c>
      <c r="E57" s="103" t="str">
        <f t="shared" si="64"/>
        <v>2992496</v>
      </c>
      <c r="F57" s="103" t="str">
        <f t="shared" si="64"/>
        <v>2794561</v>
      </c>
      <c r="G57" s="103" t="str">
        <f t="shared" si="64"/>
        <v>33026</v>
      </c>
      <c r="H57" s="103" t="str">
        <f t="shared" si="64"/>
        <v>34609</v>
      </c>
      <c r="I57" s="103" t="str">
        <f t="shared" si="64"/>
        <v>801470</v>
      </c>
      <c r="J57" s="103" t="str">
        <f t="shared" si="64"/>
        <v>1278000</v>
      </c>
      <c r="K57" s="103" t="str">
        <f t="shared" si="64"/>
        <v>63599</v>
      </c>
      <c r="L57" s="103" t="str">
        <f t="shared" si="64"/>
        <v>467</v>
      </c>
      <c r="M57" s="103" t="str">
        <f t="shared" si="64"/>
        <v>2223</v>
      </c>
      <c r="N57" s="103" t="str">
        <f t="shared" si="64"/>
        <v>434</v>
      </c>
      <c r="O57" s="103" t="str">
        <f t="shared" si="64"/>
        <v>1670694</v>
      </c>
      <c r="P57" s="103" t="str">
        <f t="shared" si="64"/>
        <v>1240761</v>
      </c>
      <c r="Q57" s="65" t="str">
        <f t="shared" ref="Q57:R57" si="65">C57+E57+G57+I57+K57+O57+M57</f>
        <v>11518729</v>
      </c>
      <c r="R57" s="65" t="str">
        <f t="shared" si="65"/>
        <v>11044672</v>
      </c>
      <c r="S57" s="104" t="str">
        <f>R57*100/'CD Ratio_3(i)'!F58</f>
        <v>25.23</v>
      </c>
      <c r="T57" s="117"/>
      <c r="U57" s="117"/>
      <c r="V57" s="117"/>
    </row>
    <row r="58" ht="13.5" customHeight="1">
      <c r="A58" s="106"/>
      <c r="B58" s="106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2"/>
      <c r="T58" s="116"/>
      <c r="U58" s="116"/>
      <c r="V58" s="116"/>
    </row>
    <row r="59" ht="13.5" customHeight="1">
      <c r="A59" s="106"/>
      <c r="B59" s="106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2"/>
      <c r="T59" s="116"/>
      <c r="U59" s="116"/>
      <c r="V59" s="116"/>
    </row>
    <row r="60" ht="13.5" customHeight="1">
      <c r="A60" s="106"/>
      <c r="B60" s="106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2"/>
      <c r="T60" s="116"/>
      <c r="U60" s="116"/>
      <c r="V60" s="116"/>
    </row>
    <row r="61" ht="13.5" customHeight="1">
      <c r="A61" s="106"/>
      <c r="B61" s="106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2"/>
      <c r="T61" s="116"/>
      <c r="U61" s="116"/>
      <c r="V61" s="116"/>
    </row>
    <row r="62" ht="13.5" customHeight="1">
      <c r="A62" s="106"/>
      <c r="B62" s="106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2"/>
      <c r="T62" s="116"/>
      <c r="U62" s="116"/>
      <c r="V62" s="116"/>
    </row>
    <row r="63" ht="13.5" customHeight="1">
      <c r="A63" s="106"/>
      <c r="B63" s="106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2"/>
      <c r="T63" s="116"/>
      <c r="U63" s="116"/>
      <c r="V63" s="116"/>
    </row>
    <row r="64" ht="13.5" customHeight="1">
      <c r="A64" s="106"/>
      <c r="B64" s="106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2"/>
      <c r="T64" s="116"/>
      <c r="U64" s="116"/>
      <c r="V64" s="116"/>
    </row>
    <row r="65" ht="13.5" customHeight="1">
      <c r="A65" s="106"/>
      <c r="B65" s="106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2"/>
      <c r="T65" s="116"/>
      <c r="U65" s="116"/>
      <c r="V65" s="116"/>
    </row>
    <row r="66" ht="13.5" customHeight="1">
      <c r="A66" s="106"/>
      <c r="B66" s="106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2"/>
      <c r="T66" s="116"/>
      <c r="U66" s="116"/>
      <c r="V66" s="116"/>
    </row>
    <row r="67" ht="13.5" customHeight="1">
      <c r="A67" s="106"/>
      <c r="B67" s="106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2"/>
      <c r="T67" s="116"/>
      <c r="U67" s="116"/>
      <c r="V67" s="116"/>
    </row>
    <row r="68" ht="13.5" customHeight="1">
      <c r="A68" s="106"/>
      <c r="B68" s="106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2"/>
      <c r="T68" s="116"/>
      <c r="U68" s="116"/>
      <c r="V68" s="116"/>
    </row>
    <row r="69" ht="13.5" customHeight="1">
      <c r="A69" s="106"/>
      <c r="B69" s="106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2"/>
      <c r="T69" s="116"/>
      <c r="U69" s="116"/>
      <c r="V69" s="116"/>
    </row>
    <row r="70" ht="13.5" customHeight="1">
      <c r="A70" s="106"/>
      <c r="B70" s="106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2"/>
      <c r="T70" s="116"/>
      <c r="U70" s="116"/>
      <c r="V70" s="116"/>
    </row>
    <row r="71" ht="13.5" customHeight="1">
      <c r="A71" s="106"/>
      <c r="B71" s="106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2"/>
      <c r="T71" s="116"/>
      <c r="U71" s="116"/>
      <c r="V71" s="116"/>
    </row>
    <row r="72" ht="13.5" customHeight="1">
      <c r="A72" s="106"/>
      <c r="B72" s="106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2"/>
      <c r="T72" s="116"/>
      <c r="U72" s="116"/>
      <c r="V72" s="116"/>
    </row>
    <row r="73" ht="13.5" customHeight="1">
      <c r="A73" s="106"/>
      <c r="B73" s="106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2"/>
      <c r="T73" s="116"/>
      <c r="U73" s="116"/>
      <c r="V73" s="116"/>
    </row>
    <row r="74" ht="13.5" customHeight="1">
      <c r="A74" s="106"/>
      <c r="B74" s="106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2"/>
      <c r="T74" s="116"/>
      <c r="U74" s="116"/>
      <c r="V74" s="116"/>
    </row>
    <row r="75" ht="13.5" customHeight="1">
      <c r="A75" s="106"/>
      <c r="B75" s="106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2"/>
      <c r="T75" s="116"/>
      <c r="U75" s="116"/>
      <c r="V75" s="116"/>
    </row>
    <row r="76" ht="13.5" customHeight="1">
      <c r="A76" s="106"/>
      <c r="B76" s="106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2"/>
      <c r="T76" s="116"/>
      <c r="U76" s="116"/>
      <c r="V76" s="116"/>
    </row>
    <row r="77" ht="13.5" customHeight="1">
      <c r="A77" s="106"/>
      <c r="B77" s="106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2"/>
      <c r="T77" s="116"/>
      <c r="U77" s="116"/>
      <c r="V77" s="116"/>
    </row>
    <row r="78" ht="13.5" customHeight="1">
      <c r="A78" s="106"/>
      <c r="B78" s="106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2"/>
      <c r="T78" s="116"/>
      <c r="U78" s="116"/>
      <c r="V78" s="116"/>
    </row>
    <row r="79" ht="13.5" customHeight="1">
      <c r="A79" s="106"/>
      <c r="B79" s="106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2"/>
      <c r="T79" s="116"/>
      <c r="U79" s="116"/>
      <c r="V79" s="116"/>
    </row>
    <row r="80" ht="13.5" customHeight="1">
      <c r="A80" s="106"/>
      <c r="B80" s="106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2"/>
      <c r="T80" s="116"/>
      <c r="U80" s="116"/>
      <c r="V80" s="116"/>
    </row>
    <row r="81" ht="13.5" customHeight="1">
      <c r="A81" s="106"/>
      <c r="B81" s="106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2"/>
      <c r="T81" s="116"/>
      <c r="U81" s="116"/>
      <c r="V81" s="116"/>
    </row>
    <row r="82" ht="13.5" customHeight="1">
      <c r="A82" s="106"/>
      <c r="B82" s="106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2"/>
      <c r="T82" s="116"/>
      <c r="U82" s="116"/>
      <c r="V82" s="116"/>
    </row>
    <row r="83" ht="13.5" customHeight="1">
      <c r="A83" s="106"/>
      <c r="B83" s="106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2"/>
      <c r="T83" s="116"/>
      <c r="U83" s="116"/>
      <c r="V83" s="116"/>
    </row>
    <row r="84" ht="13.5" customHeight="1">
      <c r="A84" s="106"/>
      <c r="B84" s="106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2"/>
      <c r="T84" s="116"/>
      <c r="U84" s="116"/>
      <c r="V84" s="116"/>
    </row>
    <row r="85" ht="13.5" customHeight="1">
      <c r="A85" s="106"/>
      <c r="B85" s="106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2"/>
      <c r="T85" s="116"/>
      <c r="U85" s="116"/>
      <c r="V85" s="116"/>
    </row>
    <row r="86" ht="13.5" customHeight="1">
      <c r="A86" s="106"/>
      <c r="B86" s="106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2"/>
      <c r="T86" s="116"/>
      <c r="U86" s="116"/>
      <c r="V86" s="116"/>
    </row>
    <row r="87" ht="13.5" customHeight="1">
      <c r="A87" s="106"/>
      <c r="B87" s="106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2"/>
      <c r="T87" s="116"/>
      <c r="U87" s="116"/>
      <c r="V87" s="116"/>
    </row>
    <row r="88" ht="13.5" customHeight="1">
      <c r="A88" s="106"/>
      <c r="B88" s="106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2"/>
      <c r="T88" s="116"/>
      <c r="U88" s="116"/>
      <c r="V88" s="116"/>
    </row>
    <row r="89" ht="13.5" customHeight="1">
      <c r="A89" s="106"/>
      <c r="B89" s="106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2"/>
      <c r="T89" s="116"/>
      <c r="U89" s="116"/>
      <c r="V89" s="116"/>
    </row>
    <row r="90" ht="13.5" customHeight="1">
      <c r="A90" s="106"/>
      <c r="B90" s="106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2"/>
      <c r="T90" s="116"/>
      <c r="U90" s="116"/>
      <c r="V90" s="116"/>
    </row>
    <row r="91" ht="13.5" customHeight="1">
      <c r="A91" s="106"/>
      <c r="B91" s="106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2"/>
      <c r="T91" s="116"/>
      <c r="U91" s="116"/>
      <c r="V91" s="116"/>
    </row>
    <row r="92" ht="13.5" customHeight="1">
      <c r="A92" s="106"/>
      <c r="B92" s="106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2"/>
      <c r="T92" s="116"/>
      <c r="U92" s="116"/>
      <c r="V92" s="116"/>
    </row>
    <row r="93" ht="13.5" customHeight="1">
      <c r="A93" s="106"/>
      <c r="B93" s="106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2"/>
      <c r="T93" s="116"/>
      <c r="U93" s="116"/>
      <c r="V93" s="116"/>
    </row>
    <row r="94" ht="13.5" customHeight="1">
      <c r="A94" s="106"/>
      <c r="B94" s="106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2"/>
      <c r="T94" s="116"/>
      <c r="U94" s="116"/>
      <c r="V94" s="116"/>
    </row>
    <row r="95" ht="15.75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6"/>
      <c r="U95" s="116"/>
      <c r="V95" s="116"/>
    </row>
    <row r="96" ht="15.75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6"/>
      <c r="U96" s="116"/>
      <c r="V96" s="116"/>
    </row>
    <row r="97" ht="15.75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6"/>
      <c r="U97" s="116"/>
      <c r="V97" s="116"/>
    </row>
    <row r="98" ht="15.75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6"/>
      <c r="U98" s="116"/>
      <c r="V98" s="116"/>
    </row>
    <row r="99" ht="15.75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6"/>
      <c r="U99" s="116"/>
      <c r="V99" s="116"/>
    </row>
    <row r="100" ht="15.75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6"/>
      <c r="U100" s="116"/>
      <c r="V100" s="116"/>
    </row>
  </sheetData>
  <mergeCells count="12">
    <mergeCell ref="G4:H4"/>
    <mergeCell ref="I4:J4"/>
    <mergeCell ref="K4:L4"/>
    <mergeCell ref="M4:N4"/>
    <mergeCell ref="A1:S1"/>
    <mergeCell ref="A3:A5"/>
    <mergeCell ref="B3:B5"/>
    <mergeCell ref="C4:D4"/>
    <mergeCell ref="E4:F4"/>
    <mergeCell ref="O4:P4"/>
    <mergeCell ref="Q4:R4"/>
    <mergeCell ref="C3:S3"/>
  </mergeCells>
  <conditionalFormatting sqref="S6:S57">
    <cfRule type="cellIs" dxfId="3" priority="1" operator="greaterThan">
      <formula>100</formula>
    </cfRule>
  </conditionalFormatting>
  <conditionalFormatting sqref="T1:T100">
    <cfRule type="cellIs" dxfId="3" priority="2" operator="greaterThan">
      <formula>100</formula>
    </cfRule>
  </conditionalFormatting>
  <conditionalFormatting sqref="U1:V100">
    <cfRule type="cellIs" dxfId="3" priority="3" operator="greaterThan">
      <formula>100</formula>
    </cfRule>
  </conditionalFormatting>
  <printOptions/>
  <pageMargins bottom="0.2362204724409449" footer="0.0" header="0.0" left="1.968503937007874" right="0.1968503937007874" top="0.2362204724409449"/>
  <pageSetup paperSize="9" scale="63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4.43"/>
    <col customWidth="1" min="2" max="2" width="23.14"/>
    <col customWidth="1" min="3" max="3" width="7.57"/>
    <col customWidth="1" min="4" max="4" width="7.14"/>
    <col customWidth="1" min="5" max="5" width="7.57"/>
    <col customWidth="1" min="6" max="6" width="8.0"/>
    <col customWidth="1" min="7" max="7" width="7.86"/>
    <col customWidth="1" min="8" max="8" width="9.14"/>
    <col customWidth="1" min="9" max="10" width="8.57"/>
    <col customWidth="1" min="11" max="11" width="8.43"/>
    <col customWidth="1" min="12" max="12" width="9.14"/>
    <col customWidth="1" min="13" max="13" width="9.0"/>
    <col customWidth="1" min="14" max="14" width="9.86"/>
    <col customWidth="1" min="15" max="16" width="9.0"/>
    <col customWidth="1" min="17" max="17" width="8.71"/>
    <col customWidth="1" min="18" max="18" width="14.43"/>
  </cols>
  <sheetData>
    <row r="1" ht="13.5" customHeight="1">
      <c r="A1" s="115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93"/>
      <c r="P1" s="93"/>
      <c r="Q1" s="93"/>
      <c r="R1" s="111"/>
    </row>
    <row r="2" ht="13.5" customHeight="1">
      <c r="A2" s="108" t="s">
        <v>3</v>
      </c>
      <c r="B2" s="108" t="s">
        <v>150</v>
      </c>
      <c r="C2" s="34" t="s">
        <v>197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93"/>
      <c r="P2" s="93"/>
      <c r="Q2" s="93"/>
      <c r="R2" s="111"/>
    </row>
    <row r="3" ht="13.5" customHeight="1">
      <c r="A3" s="99"/>
      <c r="B3" s="99"/>
      <c r="C3" s="119" t="s">
        <v>198</v>
      </c>
      <c r="D3" s="120"/>
      <c r="E3" s="119" t="s">
        <v>177</v>
      </c>
      <c r="F3" s="120"/>
      <c r="G3" s="119" t="s">
        <v>178</v>
      </c>
      <c r="H3" s="120"/>
      <c r="I3" s="119" t="s">
        <v>199</v>
      </c>
      <c r="J3" s="120"/>
      <c r="K3" s="119" t="s">
        <v>181</v>
      </c>
      <c r="L3" s="120"/>
      <c r="M3" s="119" t="s">
        <v>200</v>
      </c>
      <c r="N3" s="120"/>
      <c r="O3" s="93"/>
      <c r="P3" s="93"/>
      <c r="Q3" s="93"/>
      <c r="R3" s="111"/>
    </row>
    <row r="4" ht="13.5" customHeight="1">
      <c r="A4" s="99"/>
      <c r="B4" s="99"/>
      <c r="C4" s="121"/>
      <c r="D4" s="122"/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93"/>
      <c r="P4" s="123" t="s">
        <v>201</v>
      </c>
      <c r="Q4" s="123" t="s">
        <v>202</v>
      </c>
      <c r="R4" s="111"/>
    </row>
    <row r="5" ht="13.5" customHeight="1">
      <c r="A5" s="62"/>
      <c r="B5" s="62"/>
      <c r="C5" s="100" t="s">
        <v>169</v>
      </c>
      <c r="D5" s="100" t="s">
        <v>170</v>
      </c>
      <c r="E5" s="100" t="s">
        <v>169</v>
      </c>
      <c r="F5" s="100" t="s">
        <v>170</v>
      </c>
      <c r="G5" s="100" t="s">
        <v>169</v>
      </c>
      <c r="H5" s="100" t="s">
        <v>170</v>
      </c>
      <c r="I5" s="100" t="s">
        <v>169</v>
      </c>
      <c r="J5" s="100" t="s">
        <v>170</v>
      </c>
      <c r="K5" s="100" t="s">
        <v>169</v>
      </c>
      <c r="L5" s="100" t="s">
        <v>170</v>
      </c>
      <c r="M5" s="100" t="s">
        <v>169</v>
      </c>
      <c r="N5" s="100" t="s">
        <v>170</v>
      </c>
      <c r="O5" s="100" t="s">
        <v>170</v>
      </c>
      <c r="P5" s="100" t="s">
        <v>159</v>
      </c>
      <c r="Q5" s="100" t="s">
        <v>170</v>
      </c>
      <c r="R5" s="111"/>
    </row>
    <row r="6" ht="13.5" customHeight="1">
      <c r="A6" s="110">
        <v>1.0</v>
      </c>
      <c r="B6" s="65" t="s">
        <v>10</v>
      </c>
      <c r="C6" s="65">
        <v>565.0</v>
      </c>
      <c r="D6" s="65">
        <v>9425.470000000001</v>
      </c>
      <c r="E6" s="65">
        <v>627.0</v>
      </c>
      <c r="F6" s="65">
        <v>12981.31</v>
      </c>
      <c r="G6" s="65">
        <v>5629.0</v>
      </c>
      <c r="H6" s="65">
        <v>131287.24999999997</v>
      </c>
      <c r="I6" s="65">
        <v>46108.0</v>
      </c>
      <c r="J6" s="65">
        <v>62757.27</v>
      </c>
      <c r="K6" s="65">
        <v>36168.0</v>
      </c>
      <c r="L6" s="65">
        <v>430576.63000000024</v>
      </c>
      <c r="M6" s="65" t="str">
        <f t="shared" ref="M6:N6" si="1">C6+E6+G6+I6+K6</f>
        <v>89097</v>
      </c>
      <c r="N6" s="65" t="str">
        <f t="shared" si="1"/>
        <v>647028</v>
      </c>
      <c r="O6" s="93" t="str">
        <f>N6+'Pri Sec_outstanding_6'!P6</f>
        <v>1748285</v>
      </c>
      <c r="P6" s="93" t="str">
        <f>'CD Ratio_3(i)'!F6</f>
        <v>1748285</v>
      </c>
      <c r="Q6" s="93" t="str">
        <f t="shared" ref="Q6:Q37" si="3">O6-P6</f>
        <v>0</v>
      </c>
      <c r="R6" s="111"/>
    </row>
    <row r="7" ht="13.5" customHeight="1">
      <c r="A7" s="110">
        <v>2.0</v>
      </c>
      <c r="B7" s="65" t="s">
        <v>11</v>
      </c>
      <c r="C7" s="65">
        <v>0.0</v>
      </c>
      <c r="D7" s="65">
        <v>0.0</v>
      </c>
      <c r="E7" s="65">
        <v>139.0</v>
      </c>
      <c r="F7" s="65">
        <v>2204.69</v>
      </c>
      <c r="G7" s="65">
        <v>3551.0</v>
      </c>
      <c r="H7" s="65">
        <v>99986.05000000003</v>
      </c>
      <c r="I7" s="65">
        <v>22961.0</v>
      </c>
      <c r="J7" s="65">
        <v>31858.460000000003</v>
      </c>
      <c r="K7" s="65">
        <v>78009.0</v>
      </c>
      <c r="L7" s="65">
        <v>929516.3999999998</v>
      </c>
      <c r="M7" s="65" t="str">
        <f t="shared" ref="M7:N7" si="2">C7+E7+G7+I7+K7</f>
        <v>104660</v>
      </c>
      <c r="N7" s="65" t="str">
        <f t="shared" si="2"/>
        <v>1063566</v>
      </c>
      <c r="O7" s="93" t="str">
        <f>N7+'Pri Sec_outstanding_6'!P7</f>
        <v>2930479</v>
      </c>
      <c r="P7" s="93" t="str">
        <f>'CD Ratio_3(i)'!F7</f>
        <v>2930479</v>
      </c>
      <c r="Q7" s="93" t="str">
        <f t="shared" si="3"/>
        <v>0</v>
      </c>
      <c r="R7" s="111"/>
    </row>
    <row r="8" ht="13.5" customHeight="1">
      <c r="A8" s="110">
        <v>3.0</v>
      </c>
      <c r="B8" s="65" t="s">
        <v>12</v>
      </c>
      <c r="C8" s="65">
        <v>0.0</v>
      </c>
      <c r="D8" s="65">
        <v>0.0</v>
      </c>
      <c r="E8" s="65">
        <v>144.0</v>
      </c>
      <c r="F8" s="65">
        <v>2674.4899999999993</v>
      </c>
      <c r="G8" s="65">
        <v>1204.0</v>
      </c>
      <c r="H8" s="65">
        <v>48000.79000000002</v>
      </c>
      <c r="I8" s="65">
        <v>1454.0</v>
      </c>
      <c r="J8" s="65">
        <v>4671.750000000001</v>
      </c>
      <c r="K8" s="65">
        <v>23307.0</v>
      </c>
      <c r="L8" s="65">
        <v>291444.0</v>
      </c>
      <c r="M8" s="65" t="str">
        <f t="shared" ref="M8:N8" si="4">C8+E8+G8+I8+K8</f>
        <v>26109</v>
      </c>
      <c r="N8" s="65" t="str">
        <f t="shared" si="4"/>
        <v>346791</v>
      </c>
      <c r="O8" s="93" t="str">
        <f>N8+'Pri Sec_outstanding_6'!P8</f>
        <v>719608</v>
      </c>
      <c r="P8" s="93" t="str">
        <f>'CD Ratio_3(i)'!F8</f>
        <v>719608</v>
      </c>
      <c r="Q8" s="93" t="str">
        <f t="shared" si="3"/>
        <v>0</v>
      </c>
      <c r="R8" s="111"/>
    </row>
    <row r="9" ht="13.5" customHeight="1">
      <c r="A9" s="110">
        <v>4.0</v>
      </c>
      <c r="B9" s="65" t="s">
        <v>13</v>
      </c>
      <c r="C9" s="65">
        <v>54.0</v>
      </c>
      <c r="D9" s="65">
        <v>162.60999999999999</v>
      </c>
      <c r="E9" s="65">
        <v>153.0</v>
      </c>
      <c r="F9" s="65">
        <v>2434.0299999999997</v>
      </c>
      <c r="G9" s="65">
        <v>4636.0</v>
      </c>
      <c r="H9" s="65">
        <v>65176.37000000004</v>
      </c>
      <c r="I9" s="65">
        <v>10283.0</v>
      </c>
      <c r="J9" s="65">
        <v>23569.529999999995</v>
      </c>
      <c r="K9" s="65">
        <v>24079.0</v>
      </c>
      <c r="L9" s="65">
        <v>883659.4799999997</v>
      </c>
      <c r="M9" s="65" t="str">
        <f t="shared" ref="M9:N9" si="5">C9+E9+G9+I9+K9</f>
        <v>39205</v>
      </c>
      <c r="N9" s="65" t="str">
        <f t="shared" si="5"/>
        <v>975002</v>
      </c>
      <c r="O9" s="93" t="str">
        <f>N9+'Pri Sec_outstanding_6'!P9</f>
        <v>1779800</v>
      </c>
      <c r="P9" s="93" t="str">
        <f>'CD Ratio_3(i)'!F9</f>
        <v>1779800</v>
      </c>
      <c r="Q9" s="93" t="str">
        <f t="shared" si="3"/>
        <v>0</v>
      </c>
      <c r="R9" s="111"/>
    </row>
    <row r="10" ht="13.5" customHeight="1">
      <c r="A10" s="110">
        <v>5.0</v>
      </c>
      <c r="B10" s="65" t="s">
        <v>14</v>
      </c>
      <c r="C10" s="65">
        <v>0.0</v>
      </c>
      <c r="D10" s="65">
        <v>0.0</v>
      </c>
      <c r="E10" s="65">
        <v>212.0</v>
      </c>
      <c r="F10" s="65">
        <v>3875.58</v>
      </c>
      <c r="G10" s="65">
        <v>770.0</v>
      </c>
      <c r="H10" s="65">
        <v>14733.940000000004</v>
      </c>
      <c r="I10" s="65">
        <v>47833.0</v>
      </c>
      <c r="J10" s="65">
        <v>242851.34999999995</v>
      </c>
      <c r="K10" s="65">
        <v>35113.0</v>
      </c>
      <c r="L10" s="65">
        <v>374029.83999999997</v>
      </c>
      <c r="M10" s="65" t="str">
        <f t="shared" ref="M10:N10" si="6">C10+E10+G10+I10+K10</f>
        <v>83928</v>
      </c>
      <c r="N10" s="65" t="str">
        <f t="shared" si="6"/>
        <v>635491</v>
      </c>
      <c r="O10" s="93" t="str">
        <f>N10+'Pri Sec_outstanding_6'!P10</f>
        <v>1951634</v>
      </c>
      <c r="P10" s="93" t="str">
        <f>'CD Ratio_3(i)'!F10</f>
        <v>1951635</v>
      </c>
      <c r="Q10" s="93" t="str">
        <f t="shared" si="3"/>
        <v>0</v>
      </c>
      <c r="R10" s="111"/>
    </row>
    <row r="11" ht="13.5" customHeight="1">
      <c r="A11" s="110">
        <v>6.0</v>
      </c>
      <c r="B11" s="65" t="s">
        <v>15</v>
      </c>
      <c r="C11" s="65">
        <v>0.0</v>
      </c>
      <c r="D11" s="65">
        <v>0.0</v>
      </c>
      <c r="E11" s="65">
        <v>0.0</v>
      </c>
      <c r="F11" s="65">
        <v>0.0</v>
      </c>
      <c r="G11" s="65">
        <v>0.0</v>
      </c>
      <c r="H11" s="65">
        <v>0.0</v>
      </c>
      <c r="I11" s="65">
        <v>0.0</v>
      </c>
      <c r="J11" s="65">
        <v>0.0</v>
      </c>
      <c r="K11" s="65">
        <v>228.0</v>
      </c>
      <c r="L11" s="65">
        <v>597084.6699999996</v>
      </c>
      <c r="M11" s="65" t="str">
        <f t="shared" ref="M11:N11" si="7">C11+E11+G11+I11+K11</f>
        <v>228</v>
      </c>
      <c r="N11" s="65" t="str">
        <f t="shared" si="7"/>
        <v>597085</v>
      </c>
      <c r="O11" s="93" t="str">
        <f>N11+'Pri Sec_outstanding_6'!P11</f>
        <v>1062263</v>
      </c>
      <c r="P11" s="93" t="str">
        <f>'CD Ratio_3(i)'!F11</f>
        <v>1062263</v>
      </c>
      <c r="Q11" s="93" t="str">
        <f t="shared" si="3"/>
        <v>0</v>
      </c>
      <c r="R11" s="111"/>
    </row>
    <row r="12" ht="13.5" customHeight="1">
      <c r="A12" s="110">
        <v>7.0</v>
      </c>
      <c r="B12" s="65" t="s">
        <v>16</v>
      </c>
      <c r="C12" s="65">
        <v>7.0</v>
      </c>
      <c r="D12" s="65">
        <v>14.09</v>
      </c>
      <c r="E12" s="65">
        <v>0.0</v>
      </c>
      <c r="F12" s="65">
        <v>0.0</v>
      </c>
      <c r="G12" s="65">
        <v>721.0</v>
      </c>
      <c r="H12" s="65">
        <v>15542.58</v>
      </c>
      <c r="I12" s="65">
        <v>825.0</v>
      </c>
      <c r="J12" s="65">
        <v>2027.0500000000002</v>
      </c>
      <c r="K12" s="65">
        <v>8541.0</v>
      </c>
      <c r="L12" s="65">
        <v>53538.219999999994</v>
      </c>
      <c r="M12" s="65" t="str">
        <f t="shared" ref="M12:N12" si="8">C12+E12+G12+I12+K12</f>
        <v>10094</v>
      </c>
      <c r="N12" s="65" t="str">
        <f t="shared" si="8"/>
        <v>71122</v>
      </c>
      <c r="O12" s="93" t="str">
        <f>N12+'Pri Sec_outstanding_6'!P12</f>
        <v>147974</v>
      </c>
      <c r="P12" s="93" t="str">
        <f>'CD Ratio_3(i)'!F12</f>
        <v>147974</v>
      </c>
      <c r="Q12" s="93" t="str">
        <f t="shared" si="3"/>
        <v>0</v>
      </c>
      <c r="R12" s="111"/>
    </row>
    <row r="13" ht="13.5" customHeight="1">
      <c r="A13" s="110">
        <v>8.0</v>
      </c>
      <c r="B13" s="65" t="s">
        <v>17</v>
      </c>
      <c r="C13" s="65">
        <v>0.0</v>
      </c>
      <c r="D13" s="65">
        <v>0.0</v>
      </c>
      <c r="E13" s="65">
        <v>15.0</v>
      </c>
      <c r="F13" s="65">
        <v>285.23999999999995</v>
      </c>
      <c r="G13" s="65">
        <v>111.0</v>
      </c>
      <c r="H13" s="65">
        <v>3404.0700000000006</v>
      </c>
      <c r="I13" s="65">
        <v>369.0</v>
      </c>
      <c r="J13" s="65">
        <v>395.3399999999999</v>
      </c>
      <c r="K13" s="65">
        <v>4414.0</v>
      </c>
      <c r="L13" s="65">
        <v>21144.0</v>
      </c>
      <c r="M13" s="65" t="str">
        <f t="shared" ref="M13:N13" si="9">C13+E13+G13+I13+K13</f>
        <v>4909</v>
      </c>
      <c r="N13" s="65" t="str">
        <f t="shared" si="9"/>
        <v>25229</v>
      </c>
      <c r="O13" s="93" t="str">
        <f>N13+'Pri Sec_outstanding_6'!P13</f>
        <v>106974</v>
      </c>
      <c r="P13" s="93" t="str">
        <f>'CD Ratio_3(i)'!F13</f>
        <v>106974</v>
      </c>
      <c r="Q13" s="93" t="str">
        <f t="shared" si="3"/>
        <v>0</v>
      </c>
      <c r="R13" s="111"/>
    </row>
    <row r="14" ht="13.5" customHeight="1">
      <c r="A14" s="110">
        <v>9.0</v>
      </c>
      <c r="B14" s="65" t="s">
        <v>18</v>
      </c>
      <c r="C14" s="65">
        <v>52.0</v>
      </c>
      <c r="D14" s="65">
        <v>39020.96</v>
      </c>
      <c r="E14" s="65">
        <v>195.0</v>
      </c>
      <c r="F14" s="65">
        <v>3377.5800000000004</v>
      </c>
      <c r="G14" s="65">
        <v>7583.0</v>
      </c>
      <c r="H14" s="65">
        <v>153716.51000000004</v>
      </c>
      <c r="I14" s="65">
        <v>11535.0</v>
      </c>
      <c r="J14" s="65">
        <v>33213.88999999998</v>
      </c>
      <c r="K14" s="65">
        <v>34459.0</v>
      </c>
      <c r="L14" s="65">
        <v>1389638.0</v>
      </c>
      <c r="M14" s="65" t="str">
        <f t="shared" ref="M14:N14" si="10">C14+E14+G14+I14+K14</f>
        <v>53824</v>
      </c>
      <c r="N14" s="65" t="str">
        <f t="shared" si="10"/>
        <v>1618967</v>
      </c>
      <c r="O14" s="93" t="str">
        <f>N14+'Pri Sec_outstanding_6'!P14</f>
        <v>2704069</v>
      </c>
      <c r="P14" s="93" t="str">
        <f>'CD Ratio_3(i)'!F14</f>
        <v>2704068</v>
      </c>
      <c r="Q14" s="93" t="str">
        <f t="shared" si="3"/>
        <v>0</v>
      </c>
      <c r="R14" s="111"/>
    </row>
    <row r="15" ht="13.5" customHeight="1">
      <c r="A15" s="110">
        <v>10.0</v>
      </c>
      <c r="B15" s="65" t="s">
        <v>19</v>
      </c>
      <c r="C15" s="65">
        <v>2839.0</v>
      </c>
      <c r="D15" s="65">
        <v>5738.65</v>
      </c>
      <c r="E15" s="65">
        <v>0.0</v>
      </c>
      <c r="F15" s="65">
        <v>14101.989999999994</v>
      </c>
      <c r="G15" s="65">
        <v>96558.0</v>
      </c>
      <c r="H15" s="65">
        <v>964940.2099999993</v>
      </c>
      <c r="I15" s="65">
        <v>105075.0</v>
      </c>
      <c r="J15" s="65">
        <v>151766.88999999987</v>
      </c>
      <c r="K15" s="65">
        <v>790834.0</v>
      </c>
      <c r="L15" s="65">
        <v>3949447.0</v>
      </c>
      <c r="M15" s="65" t="str">
        <f t="shared" ref="M15:N15" si="11">C15+E15+G15+I15+K15</f>
        <v>995306</v>
      </c>
      <c r="N15" s="65" t="str">
        <f t="shared" si="11"/>
        <v>5085995</v>
      </c>
      <c r="O15" s="93" t="str">
        <f>N15+'Pri Sec_outstanding_6'!P15</f>
        <v>8485189</v>
      </c>
      <c r="P15" s="93" t="str">
        <f>'CD Ratio_3(i)'!F15</f>
        <v>8485188</v>
      </c>
      <c r="Q15" s="93" t="str">
        <f t="shared" si="3"/>
        <v>0</v>
      </c>
      <c r="R15" s="111"/>
    </row>
    <row r="16" ht="13.5" customHeight="1">
      <c r="A16" s="110">
        <v>11.0</v>
      </c>
      <c r="B16" s="65" t="s">
        <v>20</v>
      </c>
      <c r="C16" s="65">
        <v>0.0</v>
      </c>
      <c r="D16" s="65">
        <v>0.0</v>
      </c>
      <c r="E16" s="65">
        <v>31.0</v>
      </c>
      <c r="F16" s="65">
        <v>592.0699999999999</v>
      </c>
      <c r="G16" s="65">
        <v>1196.0</v>
      </c>
      <c r="H16" s="65">
        <v>37469.95</v>
      </c>
      <c r="I16" s="65">
        <v>1227.0</v>
      </c>
      <c r="J16" s="65">
        <v>1146.71</v>
      </c>
      <c r="K16" s="65">
        <v>9725.0</v>
      </c>
      <c r="L16" s="65">
        <v>325041.0</v>
      </c>
      <c r="M16" s="65" t="str">
        <f t="shared" ref="M16:N16" si="12">C16+E16+G16+I16+K16</f>
        <v>12179</v>
      </c>
      <c r="N16" s="65" t="str">
        <f t="shared" si="12"/>
        <v>364250</v>
      </c>
      <c r="O16" s="93" t="str">
        <f>N16+'Pri Sec_outstanding_6'!P16</f>
        <v>717010</v>
      </c>
      <c r="P16" s="93" t="str">
        <f>'CD Ratio_3(i)'!F16</f>
        <v>717009</v>
      </c>
      <c r="Q16" s="93" t="str">
        <f t="shared" si="3"/>
        <v>0</v>
      </c>
      <c r="R16" s="111"/>
    </row>
    <row r="17" ht="13.5" customHeight="1">
      <c r="A17" s="110">
        <v>12.0</v>
      </c>
      <c r="B17" s="65" t="s">
        <v>21</v>
      </c>
      <c r="C17" s="65">
        <v>13.0</v>
      </c>
      <c r="D17" s="65">
        <v>19113.410000000003</v>
      </c>
      <c r="E17" s="65">
        <v>441.0</v>
      </c>
      <c r="F17" s="65">
        <v>6723.38</v>
      </c>
      <c r="G17" s="65">
        <v>2496.0</v>
      </c>
      <c r="H17" s="65">
        <v>76240.63999999998</v>
      </c>
      <c r="I17" s="65">
        <v>39573.0</v>
      </c>
      <c r="J17" s="65">
        <v>163320.09</v>
      </c>
      <c r="K17" s="65">
        <v>9565.0</v>
      </c>
      <c r="L17" s="65">
        <v>337059.8499999999</v>
      </c>
      <c r="M17" s="65" t="str">
        <f t="shared" ref="M17:N17" si="13">C17+E17+G17+I17+K17</f>
        <v>52088</v>
      </c>
      <c r="N17" s="65" t="str">
        <f t="shared" si="13"/>
        <v>602457</v>
      </c>
      <c r="O17" s="93" t="str">
        <f>N17+'Pri Sec_outstanding_6'!P17</f>
        <v>1774073</v>
      </c>
      <c r="P17" s="93" t="str">
        <f>'CD Ratio_3(i)'!F17</f>
        <v>1774073</v>
      </c>
      <c r="Q17" s="93" t="str">
        <f t="shared" si="3"/>
        <v>0</v>
      </c>
      <c r="R17" s="111"/>
    </row>
    <row r="18" ht="13.5" customHeight="1">
      <c r="A18" s="100"/>
      <c r="B18" s="103" t="s">
        <v>22</v>
      </c>
      <c r="C18" s="103" t="str">
        <f t="shared" ref="C18:N18" si="14">SUM(C6:C17)</f>
        <v>3530</v>
      </c>
      <c r="D18" s="103" t="str">
        <f t="shared" si="14"/>
        <v>73475</v>
      </c>
      <c r="E18" s="103" t="str">
        <f t="shared" si="14"/>
        <v>1957</v>
      </c>
      <c r="F18" s="103" t="str">
        <f t="shared" si="14"/>
        <v>49250</v>
      </c>
      <c r="G18" s="103" t="str">
        <f t="shared" si="14"/>
        <v>124455</v>
      </c>
      <c r="H18" s="103" t="str">
        <f t="shared" si="14"/>
        <v>1610498</v>
      </c>
      <c r="I18" s="103" t="str">
        <f t="shared" si="14"/>
        <v>287243</v>
      </c>
      <c r="J18" s="103" t="str">
        <f t="shared" si="14"/>
        <v>717578</v>
      </c>
      <c r="K18" s="103" t="str">
        <f t="shared" si="14"/>
        <v>1054442</v>
      </c>
      <c r="L18" s="103" t="str">
        <f t="shared" si="14"/>
        <v>9582179</v>
      </c>
      <c r="M18" s="103" t="str">
        <f t="shared" si="14"/>
        <v>1471627</v>
      </c>
      <c r="N18" s="103" t="str">
        <f t="shared" si="14"/>
        <v>12032981</v>
      </c>
      <c r="O18" s="93" t="str">
        <f>N18+'Pri Sec_outstanding_6'!P18</f>
        <v>24127357</v>
      </c>
      <c r="P18" s="93" t="str">
        <f>'CD Ratio_3(i)'!F18</f>
        <v>24127356</v>
      </c>
      <c r="Q18" s="96" t="str">
        <f t="shared" si="3"/>
        <v>2</v>
      </c>
      <c r="R18" s="111"/>
    </row>
    <row r="19" ht="13.5" customHeight="1">
      <c r="A19" s="110">
        <v>13.0</v>
      </c>
      <c r="B19" s="65" t="s">
        <v>23</v>
      </c>
      <c r="C19" s="65">
        <v>53.0</v>
      </c>
      <c r="D19" s="65">
        <v>5506.319999999998</v>
      </c>
      <c r="E19" s="65">
        <v>463.0</v>
      </c>
      <c r="F19" s="65">
        <v>8083.349999999999</v>
      </c>
      <c r="G19" s="65">
        <v>3665.0</v>
      </c>
      <c r="H19" s="65">
        <v>122106.33</v>
      </c>
      <c r="I19" s="65">
        <v>133961.0</v>
      </c>
      <c r="J19" s="65">
        <v>74684.34999999999</v>
      </c>
      <c r="K19" s="65">
        <v>134946.0</v>
      </c>
      <c r="L19" s="65">
        <v>464767.8399999998</v>
      </c>
      <c r="M19" s="65" t="str">
        <f t="shared" ref="M19:N19" si="15">C19+E19+G19+I19+K19</f>
        <v>273088</v>
      </c>
      <c r="N19" s="65" t="str">
        <f t="shared" si="15"/>
        <v>675148</v>
      </c>
      <c r="O19" s="93" t="str">
        <f>N19+'Pri Sec_outstanding_6'!P19</f>
        <v>1693445</v>
      </c>
      <c r="P19" s="93" t="str">
        <f>'CD Ratio_3(i)'!F19</f>
        <v>1693445</v>
      </c>
      <c r="Q19" s="93" t="str">
        <f t="shared" si="3"/>
        <v>0</v>
      </c>
      <c r="R19" s="111"/>
    </row>
    <row r="20" ht="13.5" customHeight="1">
      <c r="A20" s="110">
        <v>14.0</v>
      </c>
      <c r="B20" s="65" t="s">
        <v>24</v>
      </c>
      <c r="C20" s="65">
        <v>0.0</v>
      </c>
      <c r="D20" s="65">
        <v>0.0</v>
      </c>
      <c r="E20" s="65">
        <v>0.0</v>
      </c>
      <c r="F20" s="65">
        <v>0.0</v>
      </c>
      <c r="G20" s="65">
        <v>0.0</v>
      </c>
      <c r="H20" s="65">
        <v>132849.75</v>
      </c>
      <c r="I20" s="65">
        <v>9703.0</v>
      </c>
      <c r="J20" s="65">
        <v>42075.31</v>
      </c>
      <c r="K20" s="65">
        <v>92598.0</v>
      </c>
      <c r="L20" s="65">
        <v>82971.84000000003</v>
      </c>
      <c r="M20" s="65" t="str">
        <f t="shared" ref="M20:N20" si="16">C20+E20+G20+I20+K20</f>
        <v>102301</v>
      </c>
      <c r="N20" s="65" t="str">
        <f t="shared" si="16"/>
        <v>257897</v>
      </c>
      <c r="O20" s="93" t="str">
        <f>N20+'Pri Sec_outstanding_6'!P20</f>
        <v>804503</v>
      </c>
      <c r="P20" s="93" t="str">
        <f>'CD Ratio_3(i)'!F20</f>
        <v>804503</v>
      </c>
      <c r="Q20" s="93" t="str">
        <f t="shared" si="3"/>
        <v>0</v>
      </c>
      <c r="R20" s="111"/>
    </row>
    <row r="21" ht="13.5" customHeight="1">
      <c r="A21" s="110">
        <v>15.0</v>
      </c>
      <c r="B21" s="65" t="s">
        <v>25</v>
      </c>
      <c r="C21" s="65">
        <v>0.0</v>
      </c>
      <c r="D21" s="65">
        <v>0.0</v>
      </c>
      <c r="E21" s="65">
        <v>0.0</v>
      </c>
      <c r="F21" s="65">
        <v>0.0</v>
      </c>
      <c r="G21" s="65">
        <v>0.0</v>
      </c>
      <c r="H21" s="65">
        <v>0.0</v>
      </c>
      <c r="I21" s="65">
        <v>487.0</v>
      </c>
      <c r="J21" s="65">
        <v>704.88</v>
      </c>
      <c r="K21" s="65">
        <v>57.0</v>
      </c>
      <c r="L21" s="65">
        <v>558.0</v>
      </c>
      <c r="M21" s="65" t="str">
        <f t="shared" ref="M21:N21" si="17">C21+E21+G21+I21+K21</f>
        <v>544</v>
      </c>
      <c r="N21" s="65" t="str">
        <f t="shared" si="17"/>
        <v>1263</v>
      </c>
      <c r="O21" s="93" t="str">
        <f>N21+'Pri Sec_outstanding_6'!P21</f>
        <v>1419</v>
      </c>
      <c r="P21" s="93" t="str">
        <f>'CD Ratio_3(i)'!F21</f>
        <v>1419</v>
      </c>
      <c r="Q21" s="93" t="str">
        <f t="shared" si="3"/>
        <v>0</v>
      </c>
      <c r="R21" s="124" t="str">
        <f>L21+362</f>
        <v>920</v>
      </c>
    </row>
    <row r="22" ht="13.5" customHeight="1">
      <c r="A22" s="110">
        <v>16.0</v>
      </c>
      <c r="B22" s="65" t="s">
        <v>26</v>
      </c>
      <c r="C22" s="65">
        <v>0.0</v>
      </c>
      <c r="D22" s="65">
        <v>0.0</v>
      </c>
      <c r="E22" s="65">
        <v>3.0</v>
      </c>
      <c r="F22" s="65">
        <v>54.01</v>
      </c>
      <c r="G22" s="65">
        <v>12.0</v>
      </c>
      <c r="H22" s="65">
        <v>362.14</v>
      </c>
      <c r="I22" s="65">
        <v>309.0</v>
      </c>
      <c r="J22" s="65">
        <v>981.32</v>
      </c>
      <c r="K22" s="65">
        <v>48.0</v>
      </c>
      <c r="L22" s="65">
        <v>998.5500000000001</v>
      </c>
      <c r="M22" s="65" t="str">
        <f t="shared" ref="M22:N22" si="18">C22+E22+G22+I22+K22</f>
        <v>372</v>
      </c>
      <c r="N22" s="65" t="str">
        <f t="shared" si="18"/>
        <v>2396</v>
      </c>
      <c r="O22" s="93" t="str">
        <f>N22+'Pri Sec_outstanding_6'!P22</f>
        <v>14459</v>
      </c>
      <c r="P22" s="93" t="str">
        <f>'CD Ratio_3(i)'!F22</f>
        <v>14459</v>
      </c>
      <c r="Q22" s="93" t="str">
        <f t="shared" si="3"/>
        <v>0</v>
      </c>
      <c r="R22" s="111"/>
    </row>
    <row r="23" ht="13.5" customHeight="1">
      <c r="A23" s="110">
        <v>17.0</v>
      </c>
      <c r="B23" s="65" t="s">
        <v>27</v>
      </c>
      <c r="C23" s="65">
        <v>4692.0</v>
      </c>
      <c r="D23" s="65">
        <v>2090.9100000000003</v>
      </c>
      <c r="E23" s="65">
        <v>3.0</v>
      </c>
      <c r="F23" s="65">
        <v>10.520000000000001</v>
      </c>
      <c r="G23" s="65">
        <v>394.0</v>
      </c>
      <c r="H23" s="65">
        <v>8488.7</v>
      </c>
      <c r="I23" s="65">
        <v>5.0</v>
      </c>
      <c r="J23" s="65">
        <v>6.49</v>
      </c>
      <c r="K23" s="65">
        <v>14956.0</v>
      </c>
      <c r="L23" s="65">
        <v>46555.0</v>
      </c>
      <c r="M23" s="65" t="str">
        <f t="shared" ref="M23:N23" si="19">C23+E23+G23+I23+K23</f>
        <v>20050</v>
      </c>
      <c r="N23" s="65" t="str">
        <f t="shared" si="19"/>
        <v>57152</v>
      </c>
      <c r="O23" s="93" t="str">
        <f>N23+'Pri Sec_outstanding_6'!P23</f>
        <v>148684</v>
      </c>
      <c r="P23" s="93" t="str">
        <f>'CD Ratio_3(i)'!F23</f>
        <v>148685</v>
      </c>
      <c r="Q23" s="93" t="str">
        <f t="shared" si="3"/>
        <v>0</v>
      </c>
      <c r="R23" s="111" t="str">
        <f>22169+24387</f>
        <v>46556</v>
      </c>
    </row>
    <row r="24" ht="13.5" customHeight="1">
      <c r="A24" s="110">
        <v>18.0</v>
      </c>
      <c r="B24" s="65" t="s">
        <v>28</v>
      </c>
      <c r="C24" s="65">
        <v>0.0</v>
      </c>
      <c r="D24" s="65">
        <v>0.0</v>
      </c>
      <c r="E24" s="65">
        <v>0.0</v>
      </c>
      <c r="F24" s="65">
        <v>0.0</v>
      </c>
      <c r="G24" s="65">
        <v>2.0</v>
      </c>
      <c r="H24" s="65">
        <v>22.79</v>
      </c>
      <c r="I24" s="65">
        <v>6.0</v>
      </c>
      <c r="J24" s="65">
        <v>7.66</v>
      </c>
      <c r="K24" s="65">
        <v>160.0</v>
      </c>
      <c r="L24" s="65">
        <v>270.82</v>
      </c>
      <c r="M24" s="65" t="str">
        <f t="shared" ref="M24:N24" si="20">C24+E24+G24+I24+K24</f>
        <v>168</v>
      </c>
      <c r="N24" s="65" t="str">
        <f t="shared" si="20"/>
        <v>301</v>
      </c>
      <c r="O24" s="93" t="str">
        <f>N24+'Pri Sec_outstanding_6'!P24</f>
        <v>631</v>
      </c>
      <c r="P24" s="93" t="str">
        <f>'CD Ratio_3(i)'!F24</f>
        <v>631</v>
      </c>
      <c r="Q24" s="93" t="str">
        <f t="shared" si="3"/>
        <v>0</v>
      </c>
      <c r="R24" s="111"/>
    </row>
    <row r="25" ht="13.5" customHeight="1">
      <c r="A25" s="110">
        <v>19.0</v>
      </c>
      <c r="B25" s="65" t="s">
        <v>29</v>
      </c>
      <c r="C25" s="65">
        <v>0.0</v>
      </c>
      <c r="D25" s="65">
        <v>0.0</v>
      </c>
      <c r="E25" s="65">
        <v>5.0</v>
      </c>
      <c r="F25" s="65">
        <v>47.1</v>
      </c>
      <c r="G25" s="65">
        <v>110.0</v>
      </c>
      <c r="H25" s="65">
        <v>2733.5499999999997</v>
      </c>
      <c r="I25" s="65">
        <v>536.0</v>
      </c>
      <c r="J25" s="65">
        <v>708.41</v>
      </c>
      <c r="K25" s="65">
        <v>3916.0</v>
      </c>
      <c r="L25" s="65" t="str">
        <f>17455.17-404</f>
        <v>17051</v>
      </c>
      <c r="M25" s="65" t="str">
        <f t="shared" ref="M25:N25" si="21">C25+E25+G25+I25+K25</f>
        <v>4567</v>
      </c>
      <c r="N25" s="65" t="str">
        <f t="shared" si="21"/>
        <v>20540</v>
      </c>
      <c r="O25" s="93" t="str">
        <f>N25+'Pri Sec_outstanding_6'!P25</f>
        <v>46698</v>
      </c>
      <c r="P25" s="93" t="str">
        <f>'CD Ratio_3(i)'!F25</f>
        <v>46698</v>
      </c>
      <c r="Q25" s="93" t="str">
        <f t="shared" si="3"/>
        <v>0</v>
      </c>
      <c r="R25" s="111"/>
    </row>
    <row r="26" ht="13.5" customHeight="1">
      <c r="A26" s="110">
        <v>20.0</v>
      </c>
      <c r="B26" s="65" t="s">
        <v>30</v>
      </c>
      <c r="C26" s="65">
        <v>43.0</v>
      </c>
      <c r="D26" s="65">
        <v>4020.5600000000004</v>
      </c>
      <c r="E26" s="65">
        <v>13.0</v>
      </c>
      <c r="F26" s="65">
        <v>115.67</v>
      </c>
      <c r="G26" s="65">
        <v>6142.0</v>
      </c>
      <c r="H26" s="65">
        <v>91143.25000000003</v>
      </c>
      <c r="I26" s="65">
        <v>57295.0</v>
      </c>
      <c r="J26" s="65">
        <v>217647.4100000001</v>
      </c>
      <c r="K26" s="65">
        <v>755399.0</v>
      </c>
      <c r="L26" s="65">
        <v>1087177.9899999998</v>
      </c>
      <c r="M26" s="65" t="str">
        <f t="shared" ref="M26:N26" si="22">C26+E26+G26+I26+K26</f>
        <v>818892</v>
      </c>
      <c r="N26" s="65" t="str">
        <f t="shared" si="22"/>
        <v>1400105</v>
      </c>
      <c r="O26" s="93" t="str">
        <f>N26+'Pri Sec_outstanding_6'!P26</f>
        <v>3527292</v>
      </c>
      <c r="P26" s="93" t="str">
        <f>'CD Ratio_3(i)'!F26</f>
        <v>3527292</v>
      </c>
      <c r="Q26" s="93" t="str">
        <f t="shared" si="3"/>
        <v>0</v>
      </c>
      <c r="R26" s="111"/>
    </row>
    <row r="27" ht="13.5" customHeight="1">
      <c r="A27" s="110">
        <v>21.0</v>
      </c>
      <c r="B27" s="65" t="s">
        <v>31</v>
      </c>
      <c r="C27" s="65">
        <v>0.0</v>
      </c>
      <c r="D27" s="65">
        <v>0.0</v>
      </c>
      <c r="E27" s="65">
        <v>189.0</v>
      </c>
      <c r="F27" s="65">
        <v>4252.459999999999</v>
      </c>
      <c r="G27" s="65">
        <v>10479.0</v>
      </c>
      <c r="H27" s="65">
        <v>275702.81999999995</v>
      </c>
      <c r="I27" s="65">
        <v>50287.0</v>
      </c>
      <c r="J27" s="65">
        <v>192824.2299999999</v>
      </c>
      <c r="K27" s="65">
        <v>319252.0</v>
      </c>
      <c r="L27" s="65">
        <v>802875.0299999998</v>
      </c>
      <c r="M27" s="65" t="str">
        <f t="shared" ref="M27:N27" si="23">C27+E27+G27+I27+K27</f>
        <v>380207</v>
      </c>
      <c r="N27" s="65" t="str">
        <f t="shared" si="23"/>
        <v>1275655</v>
      </c>
      <c r="O27" s="93" t="str">
        <f>N27+'Pri Sec_outstanding_6'!P27</f>
        <v>2794100</v>
      </c>
      <c r="P27" s="93" t="str">
        <f>'CD Ratio_3(i)'!F27</f>
        <v>2794100</v>
      </c>
      <c r="Q27" s="93" t="str">
        <f t="shared" si="3"/>
        <v>0</v>
      </c>
      <c r="R27" s="111"/>
    </row>
    <row r="28" ht="13.5" customHeight="1">
      <c r="A28" s="110">
        <v>22.0</v>
      </c>
      <c r="B28" s="65" t="s">
        <v>32</v>
      </c>
      <c r="C28" s="65">
        <v>0.0</v>
      </c>
      <c r="D28" s="65">
        <v>0.0</v>
      </c>
      <c r="E28" s="65">
        <v>81.0</v>
      </c>
      <c r="F28" s="65">
        <v>1739.0400000000002</v>
      </c>
      <c r="G28" s="65">
        <v>3673.0</v>
      </c>
      <c r="H28" s="65">
        <v>68831.76999999995</v>
      </c>
      <c r="I28" s="65">
        <v>3877.0</v>
      </c>
      <c r="J28" s="65">
        <v>25993.999999999993</v>
      </c>
      <c r="K28" s="65">
        <v>40449.0</v>
      </c>
      <c r="L28" s="65" t="str">
        <f>79728.53-765</f>
        <v>78964</v>
      </c>
      <c r="M28" s="65" t="str">
        <f t="shared" ref="M28:N28" si="24">C28+E28+G28+I28+K28</f>
        <v>48080</v>
      </c>
      <c r="N28" s="65" t="str">
        <f t="shared" si="24"/>
        <v>175528</v>
      </c>
      <c r="O28" s="93" t="str">
        <f>N28+'Pri Sec_outstanding_6'!P28</f>
        <v>392333</v>
      </c>
      <c r="P28" s="93" t="str">
        <f>'CD Ratio_3(i)'!F28</f>
        <v>392333</v>
      </c>
      <c r="Q28" s="93" t="str">
        <f t="shared" si="3"/>
        <v>0</v>
      </c>
      <c r="R28" s="111"/>
    </row>
    <row r="29" ht="13.5" customHeight="1">
      <c r="A29" s="110">
        <v>23.0</v>
      </c>
      <c r="B29" s="65" t="s">
        <v>33</v>
      </c>
      <c r="C29" s="65">
        <v>557.0</v>
      </c>
      <c r="D29" s="65">
        <v>2286.5400000000004</v>
      </c>
      <c r="E29" s="65">
        <v>131.0</v>
      </c>
      <c r="F29" s="65">
        <v>2772.2999999999997</v>
      </c>
      <c r="G29" s="65">
        <v>1694.0</v>
      </c>
      <c r="H29" s="65">
        <v>35009.1</v>
      </c>
      <c r="I29" s="65">
        <v>12867.0</v>
      </c>
      <c r="J29" s="65">
        <v>15154.689999999999</v>
      </c>
      <c r="K29" s="65">
        <v>337409.0</v>
      </c>
      <c r="L29" s="65">
        <v>211351.55999999997</v>
      </c>
      <c r="M29" s="65" t="str">
        <f t="shared" ref="M29:N29" si="25">C29+E29+G29+I29+K29</f>
        <v>352658</v>
      </c>
      <c r="N29" s="65" t="str">
        <f t="shared" si="25"/>
        <v>266574</v>
      </c>
      <c r="O29" s="93" t="str">
        <f>N29+'Pri Sec_outstanding_6'!P29</f>
        <v>524747</v>
      </c>
      <c r="P29" s="93" t="str">
        <f>'CD Ratio_3(i)'!F29</f>
        <v>524747</v>
      </c>
      <c r="Q29" s="93" t="str">
        <f t="shared" si="3"/>
        <v>0</v>
      </c>
      <c r="R29" s="111"/>
    </row>
    <row r="30" ht="13.5" customHeight="1">
      <c r="A30" s="110">
        <v>24.0</v>
      </c>
      <c r="B30" s="65" t="s">
        <v>34</v>
      </c>
      <c r="C30" s="65">
        <v>0.0</v>
      </c>
      <c r="D30" s="65">
        <v>0.0</v>
      </c>
      <c r="E30" s="65">
        <v>0.0</v>
      </c>
      <c r="F30" s="65">
        <v>0.0</v>
      </c>
      <c r="G30" s="65">
        <v>324.0</v>
      </c>
      <c r="H30" s="65">
        <v>2680.2900000000004</v>
      </c>
      <c r="I30" s="65">
        <v>0.0</v>
      </c>
      <c r="J30" s="65">
        <v>0.0</v>
      </c>
      <c r="K30" s="65">
        <v>238128.0</v>
      </c>
      <c r="L30" s="65" t="str">
        <f>162132+291663.85</f>
        <v>453796</v>
      </c>
      <c r="M30" s="65" t="str">
        <f t="shared" ref="M30:N30" si="26">C30+E30+G30+I30+K30</f>
        <v>238452</v>
      </c>
      <c r="N30" s="65" t="str">
        <f t="shared" si="26"/>
        <v>456476</v>
      </c>
      <c r="O30" s="93" t="str">
        <f>N30+'Pri Sec_outstanding_6'!P30</f>
        <v>836205</v>
      </c>
      <c r="P30" s="93" t="str">
        <f>'CD Ratio_3(i)'!F30</f>
        <v>836205</v>
      </c>
      <c r="Q30" s="93" t="str">
        <f t="shared" si="3"/>
        <v>0</v>
      </c>
      <c r="R30" s="111"/>
    </row>
    <row r="31" ht="13.5" customHeight="1">
      <c r="A31" s="110">
        <v>25.0</v>
      </c>
      <c r="B31" s="65" t="s">
        <v>35</v>
      </c>
      <c r="C31" s="65">
        <v>0.0</v>
      </c>
      <c r="D31" s="65">
        <v>0.0</v>
      </c>
      <c r="E31" s="65">
        <v>0.0</v>
      </c>
      <c r="F31" s="65">
        <v>0.0</v>
      </c>
      <c r="G31" s="65">
        <v>34.0</v>
      </c>
      <c r="H31" s="65">
        <v>585.89</v>
      </c>
      <c r="I31" s="65">
        <v>247.0</v>
      </c>
      <c r="J31" s="65">
        <v>931.5699999999999</v>
      </c>
      <c r="K31" s="65">
        <v>63.0</v>
      </c>
      <c r="L31" s="65" t="str">
        <f>61+435.02</f>
        <v>496</v>
      </c>
      <c r="M31" s="65" t="str">
        <f t="shared" ref="M31:N31" si="27">C31+E31+G31+I31+K31</f>
        <v>344</v>
      </c>
      <c r="N31" s="65" t="str">
        <f t="shared" si="27"/>
        <v>2013</v>
      </c>
      <c r="O31" s="93" t="str">
        <f>N31+'Pri Sec_outstanding_6'!P31</f>
        <v>4167</v>
      </c>
      <c r="P31" s="93" t="str">
        <f>'CD Ratio_3(i)'!F31</f>
        <v>4167</v>
      </c>
      <c r="Q31" s="93" t="str">
        <f t="shared" si="3"/>
        <v>0</v>
      </c>
      <c r="R31" s="111"/>
    </row>
    <row r="32" ht="13.5" customHeight="1">
      <c r="A32" s="110">
        <v>26.0</v>
      </c>
      <c r="B32" s="65" t="s">
        <v>36</v>
      </c>
      <c r="C32" s="65">
        <v>0.0</v>
      </c>
      <c r="D32" s="65">
        <v>0.0</v>
      </c>
      <c r="E32" s="65">
        <v>2.0</v>
      </c>
      <c r="F32" s="65">
        <v>16.21</v>
      </c>
      <c r="G32" s="65">
        <v>96.0</v>
      </c>
      <c r="H32" s="65">
        <v>2673.46</v>
      </c>
      <c r="I32" s="65">
        <v>157.0</v>
      </c>
      <c r="J32" s="65">
        <v>3633.9799999999996</v>
      </c>
      <c r="K32" s="65">
        <v>429.0</v>
      </c>
      <c r="L32" s="65" t="str">
        <f>4036.79+1065</f>
        <v>5102</v>
      </c>
      <c r="M32" s="65" t="str">
        <f t="shared" ref="M32:N32" si="28">C32+E32+G32+I32+K32</f>
        <v>684</v>
      </c>
      <c r="N32" s="65" t="str">
        <f t="shared" si="28"/>
        <v>11425</v>
      </c>
      <c r="O32" s="93" t="str">
        <f>N32+'Pri Sec_outstanding_6'!P32</f>
        <v>37156</v>
      </c>
      <c r="P32" s="93" t="str">
        <f>'CD Ratio_3(i)'!F32</f>
        <v>37156</v>
      </c>
      <c r="Q32" s="93" t="str">
        <f t="shared" si="3"/>
        <v>0</v>
      </c>
      <c r="R32" s="111"/>
    </row>
    <row r="33" ht="13.5" customHeight="1">
      <c r="A33" s="110">
        <v>27.0</v>
      </c>
      <c r="B33" s="65" t="s">
        <v>37</v>
      </c>
      <c r="C33" s="65">
        <v>88.0</v>
      </c>
      <c r="D33" s="65">
        <v>336.12</v>
      </c>
      <c r="E33" s="65">
        <v>0.0</v>
      </c>
      <c r="F33" s="65">
        <v>0.0</v>
      </c>
      <c r="G33" s="65">
        <v>57.0</v>
      </c>
      <c r="H33" s="65">
        <v>1290.01</v>
      </c>
      <c r="I33" s="65">
        <v>488.0</v>
      </c>
      <c r="J33" s="65">
        <v>1594.44</v>
      </c>
      <c r="K33" s="65">
        <v>170.0</v>
      </c>
      <c r="L33" s="65" t="str">
        <f>141+3835.44</f>
        <v>3976</v>
      </c>
      <c r="M33" s="65" t="str">
        <f t="shared" ref="M33:N33" si="29">C33+E33+G33+I33+K33</f>
        <v>803</v>
      </c>
      <c r="N33" s="65" t="str">
        <f t="shared" si="29"/>
        <v>7197</v>
      </c>
      <c r="O33" s="93" t="str">
        <f>N33+'Pri Sec_outstanding_6'!P33</f>
        <v>13472</v>
      </c>
      <c r="P33" s="93" t="str">
        <f>'CD Ratio_3(i)'!F33</f>
        <v>13472</v>
      </c>
      <c r="Q33" s="93" t="str">
        <f t="shared" si="3"/>
        <v>0</v>
      </c>
      <c r="R33" s="111"/>
    </row>
    <row r="34" ht="13.5" customHeight="1">
      <c r="A34" s="110">
        <v>28.0</v>
      </c>
      <c r="B34" s="65" t="s">
        <v>38</v>
      </c>
      <c r="C34" s="65">
        <v>0.0</v>
      </c>
      <c r="D34" s="65">
        <v>0.0</v>
      </c>
      <c r="E34" s="65">
        <v>0.0</v>
      </c>
      <c r="F34" s="65">
        <v>0.0</v>
      </c>
      <c r="G34" s="65">
        <v>0.0</v>
      </c>
      <c r="H34" s="65">
        <v>0.0</v>
      </c>
      <c r="I34" s="65">
        <v>0.0</v>
      </c>
      <c r="J34" s="65">
        <v>0.0</v>
      </c>
      <c r="K34" s="65">
        <v>43856.0</v>
      </c>
      <c r="L34" s="65">
        <v>183626.63000000003</v>
      </c>
      <c r="M34" s="65" t="str">
        <f t="shared" ref="M34:N34" si="30">C34+E34+G34+I34+K34</f>
        <v>43856</v>
      </c>
      <c r="N34" s="65" t="str">
        <f t="shared" si="30"/>
        <v>183627</v>
      </c>
      <c r="O34" s="93" t="str">
        <f>N34+'Pri Sec_outstanding_6'!P34</f>
        <v>826388</v>
      </c>
      <c r="P34" s="93" t="str">
        <f>'CD Ratio_3(i)'!F34</f>
        <v>826388</v>
      </c>
      <c r="Q34" s="93" t="str">
        <f t="shared" si="3"/>
        <v>0</v>
      </c>
      <c r="R34" s="111"/>
    </row>
    <row r="35" ht="13.5" customHeight="1">
      <c r="A35" s="110">
        <v>29.0</v>
      </c>
      <c r="B35" s="65" t="s">
        <v>39</v>
      </c>
      <c r="C35" s="65">
        <v>0.0</v>
      </c>
      <c r="D35" s="65">
        <v>0.0</v>
      </c>
      <c r="E35" s="65">
        <v>0.0</v>
      </c>
      <c r="F35" s="65">
        <v>0.0</v>
      </c>
      <c r="G35" s="65">
        <v>8.0</v>
      </c>
      <c r="H35" s="65">
        <v>61.519999999999996</v>
      </c>
      <c r="I35" s="65">
        <v>118.0</v>
      </c>
      <c r="J35" s="65">
        <v>254.26000000000002</v>
      </c>
      <c r="K35" s="65">
        <v>29.0</v>
      </c>
      <c r="L35" s="65">
        <v>3283.9900000000002</v>
      </c>
      <c r="M35" s="65" t="str">
        <f t="shared" ref="M35:N35" si="31">C35+E35+G35+I35+K35</f>
        <v>155</v>
      </c>
      <c r="N35" s="65" t="str">
        <f t="shared" si="31"/>
        <v>3600</v>
      </c>
      <c r="O35" s="93" t="str">
        <f>N35+'Pri Sec_outstanding_6'!P35</f>
        <v>4287</v>
      </c>
      <c r="P35" s="93" t="str">
        <f>'CD Ratio_3(i)'!F35</f>
        <v>4287</v>
      </c>
      <c r="Q35" s="93" t="str">
        <f t="shared" si="3"/>
        <v>0</v>
      </c>
      <c r="R35" s="111"/>
    </row>
    <row r="36" ht="13.5" customHeight="1">
      <c r="A36" s="110">
        <v>30.0</v>
      </c>
      <c r="B36" s="65" t="s">
        <v>40</v>
      </c>
      <c r="C36" s="65">
        <v>13.0</v>
      </c>
      <c r="D36" s="65">
        <v>297.56</v>
      </c>
      <c r="E36" s="65">
        <v>0.0</v>
      </c>
      <c r="F36" s="65">
        <v>0.0</v>
      </c>
      <c r="G36" s="65">
        <v>190.0</v>
      </c>
      <c r="H36" s="65">
        <v>4468.99</v>
      </c>
      <c r="I36" s="65">
        <v>108.0</v>
      </c>
      <c r="J36" s="65">
        <v>98.18</v>
      </c>
      <c r="K36" s="65">
        <v>1797.0</v>
      </c>
      <c r="L36" s="65">
        <v>9739.72</v>
      </c>
      <c r="M36" s="65" t="str">
        <f t="shared" ref="M36:N36" si="32">C36+E36+G36+I36+K36</f>
        <v>2108</v>
      </c>
      <c r="N36" s="65" t="str">
        <f t="shared" si="32"/>
        <v>14604</v>
      </c>
      <c r="O36" s="93" t="str">
        <f>N36+'Pri Sec_outstanding_6'!P36</f>
        <v>79191</v>
      </c>
      <c r="P36" s="93" t="str">
        <f>'CD Ratio_3(i)'!F36</f>
        <v>79191</v>
      </c>
      <c r="Q36" s="93" t="str">
        <f t="shared" si="3"/>
        <v>0</v>
      </c>
      <c r="R36" s="111"/>
    </row>
    <row r="37" ht="13.5" customHeight="1">
      <c r="A37" s="110">
        <v>31.0</v>
      </c>
      <c r="B37" s="65" t="s">
        <v>73</v>
      </c>
      <c r="C37" s="65">
        <v>0.0</v>
      </c>
      <c r="D37" s="65">
        <v>0.0</v>
      </c>
      <c r="E37" s="65">
        <v>0.0</v>
      </c>
      <c r="F37" s="65">
        <v>0.0</v>
      </c>
      <c r="G37" s="65">
        <v>17.0</v>
      </c>
      <c r="H37" s="65">
        <v>536.59</v>
      </c>
      <c r="I37" s="65">
        <v>340.0</v>
      </c>
      <c r="J37" s="65">
        <v>1046.22</v>
      </c>
      <c r="K37" s="65">
        <v>49.0</v>
      </c>
      <c r="L37" s="65">
        <v>36049.86</v>
      </c>
      <c r="M37" s="65" t="str">
        <f t="shared" ref="M37:N37" si="33">C37+E37+G37+I37+K37</f>
        <v>406</v>
      </c>
      <c r="N37" s="65" t="str">
        <f t="shared" si="33"/>
        <v>37633</v>
      </c>
      <c r="O37" s="93" t="str">
        <f>N37+'Pri Sec_outstanding_6'!P37</f>
        <v>43578</v>
      </c>
      <c r="P37" s="93" t="str">
        <f>'CD Ratio_3(i)'!F37</f>
        <v>43578</v>
      </c>
      <c r="Q37" s="93" t="str">
        <f t="shared" si="3"/>
        <v>0</v>
      </c>
      <c r="R37" s="111"/>
    </row>
    <row r="38" ht="13.5" customHeight="1">
      <c r="A38" s="110">
        <v>32.0</v>
      </c>
      <c r="B38" s="65" t="s">
        <v>74</v>
      </c>
      <c r="C38" s="65">
        <v>0.0</v>
      </c>
      <c r="D38" s="65">
        <v>0.0</v>
      </c>
      <c r="E38" s="65">
        <v>0.0</v>
      </c>
      <c r="F38" s="65">
        <v>0.0</v>
      </c>
      <c r="G38" s="65">
        <v>0.0</v>
      </c>
      <c r="H38" s="65">
        <v>0.0</v>
      </c>
      <c r="I38" s="65">
        <v>0.0</v>
      </c>
      <c r="J38" s="65">
        <v>0.0</v>
      </c>
      <c r="K38" s="65">
        <v>0.0</v>
      </c>
      <c r="L38" s="65">
        <v>0.0</v>
      </c>
      <c r="M38" s="65" t="str">
        <f t="shared" ref="M38:N38" si="34">C38+E38+G38+I38+K38</f>
        <v>0</v>
      </c>
      <c r="N38" s="65" t="str">
        <f t="shared" si="34"/>
        <v>0</v>
      </c>
      <c r="O38" s="93" t="str">
        <f>N38+'Pri Sec_outstanding_6'!P38</f>
        <v>0</v>
      </c>
      <c r="P38" s="93" t="str">
        <f>'CD Ratio_3(i)'!#REF!</f>
        <v>#ERROR!</v>
      </c>
      <c r="Q38" s="93" t="str">
        <f>'CD Ratio_3(i)'!#REF!</f>
        <v>#ERROR!</v>
      </c>
      <c r="R38" s="111"/>
    </row>
    <row r="39" ht="13.5" customHeight="1">
      <c r="A39" s="110">
        <v>33.0</v>
      </c>
      <c r="B39" s="65" t="s">
        <v>42</v>
      </c>
      <c r="C39" s="65">
        <v>0.0</v>
      </c>
      <c r="D39" s="65">
        <v>0.0</v>
      </c>
      <c r="E39" s="65">
        <v>0.0</v>
      </c>
      <c r="F39" s="65">
        <v>0.0</v>
      </c>
      <c r="G39" s="65">
        <v>12.0</v>
      </c>
      <c r="H39" s="65">
        <v>338.01</v>
      </c>
      <c r="I39" s="65">
        <v>157.0</v>
      </c>
      <c r="J39" s="65">
        <v>297.53</v>
      </c>
      <c r="K39" s="65">
        <v>14.0</v>
      </c>
      <c r="L39" s="65" t="str">
        <f>12+3143.49</f>
        <v>3155</v>
      </c>
      <c r="M39" s="65" t="str">
        <f t="shared" ref="M39:N39" si="35">C39+E39+G39+I39+K39</f>
        <v>183</v>
      </c>
      <c r="N39" s="65" t="str">
        <f t="shared" si="35"/>
        <v>3791</v>
      </c>
      <c r="O39" s="93" t="str">
        <f>N39+'Pri Sec_outstanding_6'!P39</f>
        <v>6412</v>
      </c>
      <c r="P39" s="93" t="str">
        <f>'CD Ratio_3(i)'!F38</f>
        <v>6412</v>
      </c>
      <c r="Q39" s="93" t="str">
        <f t="shared" ref="Q39:Q57" si="37">O39-P39</f>
        <v>0</v>
      </c>
      <c r="R39" s="111"/>
    </row>
    <row r="40" ht="13.5" customHeight="1">
      <c r="A40" s="110">
        <v>34.0</v>
      </c>
      <c r="B40" s="65" t="s">
        <v>43</v>
      </c>
      <c r="C40" s="65">
        <v>0.0</v>
      </c>
      <c r="D40" s="65">
        <v>0.0</v>
      </c>
      <c r="E40" s="65">
        <v>0.0</v>
      </c>
      <c r="F40" s="65">
        <v>0.0</v>
      </c>
      <c r="G40" s="65">
        <v>1735.0</v>
      </c>
      <c r="H40" s="65">
        <v>50200.55</v>
      </c>
      <c r="I40" s="65">
        <v>5206.0</v>
      </c>
      <c r="J40" s="65">
        <v>19256.21</v>
      </c>
      <c r="K40" s="65">
        <v>44706.0</v>
      </c>
      <c r="L40" s="65">
        <v>93040.93000000002</v>
      </c>
      <c r="M40" s="65" t="str">
        <f t="shared" ref="M40:N40" si="36">C40+E40+G40+I40+K40</f>
        <v>51647</v>
      </c>
      <c r="N40" s="65" t="str">
        <f t="shared" si="36"/>
        <v>162498</v>
      </c>
      <c r="O40" s="93" t="str">
        <f>N40+'Pri Sec_outstanding_6'!P40</f>
        <v>404720</v>
      </c>
      <c r="P40" s="93" t="str">
        <f>'CD Ratio_3(i)'!F39</f>
        <v>404720</v>
      </c>
      <c r="Q40" s="93" t="str">
        <f t="shared" si="37"/>
        <v>0</v>
      </c>
      <c r="R40" s="111"/>
    </row>
    <row r="41" ht="13.5" customHeight="1">
      <c r="A41" s="100"/>
      <c r="B41" s="103" t="s">
        <v>183</v>
      </c>
      <c r="C41" s="103" t="str">
        <f t="shared" ref="C41:N41" si="38">SUM(C19:C40)</f>
        <v>5446</v>
      </c>
      <c r="D41" s="103" t="str">
        <f t="shared" si="38"/>
        <v>14538</v>
      </c>
      <c r="E41" s="103" t="str">
        <f t="shared" si="38"/>
        <v>890</v>
      </c>
      <c r="F41" s="103" t="str">
        <f t="shared" si="38"/>
        <v>17091</v>
      </c>
      <c r="G41" s="103" t="str">
        <f t="shared" si="38"/>
        <v>28644</v>
      </c>
      <c r="H41" s="103" t="str">
        <f t="shared" si="38"/>
        <v>800086</v>
      </c>
      <c r="I41" s="103" t="str">
        <f t="shared" si="38"/>
        <v>276154</v>
      </c>
      <c r="J41" s="103" t="str">
        <f t="shared" si="38"/>
        <v>597901</v>
      </c>
      <c r="K41" s="103" t="str">
        <f t="shared" si="38"/>
        <v>2028431</v>
      </c>
      <c r="L41" s="103" t="str">
        <f t="shared" si="38"/>
        <v>3585808</v>
      </c>
      <c r="M41" s="103" t="str">
        <f t="shared" si="38"/>
        <v>2339565</v>
      </c>
      <c r="N41" s="103" t="str">
        <f t="shared" si="38"/>
        <v>5015423</v>
      </c>
      <c r="O41" s="93" t="str">
        <f>N41+'Pri Sec_outstanding_6'!P41</f>
        <v>12203888</v>
      </c>
      <c r="P41" s="93" t="str">
        <f>'CD Ratio_3(i)'!F40</f>
        <v>12203888</v>
      </c>
      <c r="Q41" s="96" t="str">
        <f t="shared" si="37"/>
        <v>0</v>
      </c>
      <c r="R41" s="111"/>
    </row>
    <row r="42" ht="24.75" customHeight="1">
      <c r="A42" s="100"/>
      <c r="B42" s="125" t="s">
        <v>45</v>
      </c>
      <c r="C42" s="103" t="str">
        <f t="shared" ref="C42:N42" si="39">C41+C18</f>
        <v>8976</v>
      </c>
      <c r="D42" s="103" t="str">
        <f t="shared" si="39"/>
        <v>88013</v>
      </c>
      <c r="E42" s="103" t="str">
        <f t="shared" si="39"/>
        <v>2847</v>
      </c>
      <c r="F42" s="103" t="str">
        <f t="shared" si="39"/>
        <v>66341</v>
      </c>
      <c r="G42" s="103" t="str">
        <f t="shared" si="39"/>
        <v>153099</v>
      </c>
      <c r="H42" s="103" t="str">
        <f t="shared" si="39"/>
        <v>2410584</v>
      </c>
      <c r="I42" s="103" t="str">
        <f t="shared" si="39"/>
        <v>563397</v>
      </c>
      <c r="J42" s="103" t="str">
        <f t="shared" si="39"/>
        <v>1315479</v>
      </c>
      <c r="K42" s="103" t="str">
        <f t="shared" si="39"/>
        <v>3082873</v>
      </c>
      <c r="L42" s="103" t="str">
        <f t="shared" si="39"/>
        <v>13167987</v>
      </c>
      <c r="M42" s="103" t="str">
        <f t="shared" si="39"/>
        <v>3811192</v>
      </c>
      <c r="N42" s="103" t="str">
        <f t="shared" si="39"/>
        <v>17048405</v>
      </c>
      <c r="O42" s="93" t="str">
        <f>N42+'Pri Sec_outstanding_6'!P42</f>
        <v>36331245</v>
      </c>
      <c r="P42" s="93" t="str">
        <f>'CD Ratio_3(i)'!F41</f>
        <v>36331244</v>
      </c>
      <c r="Q42" s="96" t="str">
        <f t="shared" si="37"/>
        <v>1</v>
      </c>
      <c r="R42" s="111"/>
    </row>
    <row r="43" ht="13.5" customHeight="1">
      <c r="A43" s="110">
        <v>35.0</v>
      </c>
      <c r="B43" s="65" t="s">
        <v>46</v>
      </c>
      <c r="C43" s="65">
        <v>0.0</v>
      </c>
      <c r="D43" s="65">
        <v>0.0</v>
      </c>
      <c r="E43" s="65">
        <v>0.0</v>
      </c>
      <c r="F43" s="65">
        <v>0.0</v>
      </c>
      <c r="G43" s="65">
        <v>51.0</v>
      </c>
      <c r="H43" s="65">
        <v>1273.12</v>
      </c>
      <c r="I43" s="65">
        <v>3516.0</v>
      </c>
      <c r="J43" s="65">
        <v>11558.0</v>
      </c>
      <c r="K43" s="65">
        <v>18399.0</v>
      </c>
      <c r="L43" s="65">
        <v>40549.89000000003</v>
      </c>
      <c r="M43" s="65" t="str">
        <f t="shared" ref="M43:N43" si="40">C43+E43+G43+I43+K43</f>
        <v>21966</v>
      </c>
      <c r="N43" s="65" t="str">
        <f t="shared" si="40"/>
        <v>53381</v>
      </c>
      <c r="O43" s="93" t="str">
        <f>N43+'Pri Sec_outstanding_6'!P43</f>
        <v>371268</v>
      </c>
      <c r="P43" s="93" t="str">
        <f>'CD Ratio_3(i)'!F42</f>
        <v>371268</v>
      </c>
      <c r="Q43" s="93" t="str">
        <f t="shared" si="37"/>
        <v>0</v>
      </c>
      <c r="R43" s="111"/>
    </row>
    <row r="44" ht="13.5" customHeight="1">
      <c r="A44" s="110">
        <v>36.0</v>
      </c>
      <c r="B44" s="65" t="s">
        <v>47</v>
      </c>
      <c r="C44" s="65">
        <v>0.0</v>
      </c>
      <c r="D44" s="65">
        <v>0.0</v>
      </c>
      <c r="E44" s="65">
        <v>11.0</v>
      </c>
      <c r="F44" s="65">
        <v>288.69</v>
      </c>
      <c r="G44" s="65">
        <v>178.0</v>
      </c>
      <c r="H44" s="65">
        <v>5568.97</v>
      </c>
      <c r="I44" s="65">
        <v>7955.0</v>
      </c>
      <c r="J44" s="65">
        <v>10499.619999999997</v>
      </c>
      <c r="K44" s="65">
        <v>55953.0</v>
      </c>
      <c r="L44" s="65">
        <v>157259.79000000004</v>
      </c>
      <c r="M44" s="65" t="str">
        <f t="shared" ref="M44:N44" si="41">C44+E44+G44+I44+K44</f>
        <v>64097</v>
      </c>
      <c r="N44" s="65" t="str">
        <f t="shared" si="41"/>
        <v>173617</v>
      </c>
      <c r="O44" s="93" t="str">
        <f>N44+'Pri Sec_outstanding_6'!P44</f>
        <v>1337006</v>
      </c>
      <c r="P44" s="93" t="str">
        <f>'CD Ratio_3(i)'!F43</f>
        <v>1337006</v>
      </c>
      <c r="Q44" s="93" t="str">
        <f t="shared" si="37"/>
        <v>0</v>
      </c>
      <c r="R44" s="111"/>
    </row>
    <row r="45" ht="13.5" customHeight="1">
      <c r="A45" s="100"/>
      <c r="B45" s="103" t="s">
        <v>48</v>
      </c>
      <c r="C45" s="103" t="str">
        <f t="shared" ref="C45:N45" si="42">C44+C43</f>
        <v>0</v>
      </c>
      <c r="D45" s="103" t="str">
        <f t="shared" si="42"/>
        <v>0</v>
      </c>
      <c r="E45" s="103" t="str">
        <f t="shared" si="42"/>
        <v>11</v>
      </c>
      <c r="F45" s="103" t="str">
        <f t="shared" si="42"/>
        <v>289</v>
      </c>
      <c r="G45" s="103" t="str">
        <f t="shared" si="42"/>
        <v>229</v>
      </c>
      <c r="H45" s="103" t="str">
        <f t="shared" si="42"/>
        <v>6842</v>
      </c>
      <c r="I45" s="103" t="str">
        <f t="shared" si="42"/>
        <v>11471</v>
      </c>
      <c r="J45" s="103" t="str">
        <f t="shared" si="42"/>
        <v>22058</v>
      </c>
      <c r="K45" s="103" t="str">
        <f t="shared" si="42"/>
        <v>74352</v>
      </c>
      <c r="L45" s="103" t="str">
        <f t="shared" si="42"/>
        <v>197810</v>
      </c>
      <c r="M45" s="103" t="str">
        <f t="shared" si="42"/>
        <v>86063</v>
      </c>
      <c r="N45" s="103" t="str">
        <f t="shared" si="42"/>
        <v>226998</v>
      </c>
      <c r="O45" s="93" t="str">
        <f>N45+'Pri Sec_outstanding_6'!P45</f>
        <v>1708273</v>
      </c>
      <c r="P45" s="93" t="str">
        <f>'CD Ratio_3(i)'!F44</f>
        <v>1708273</v>
      </c>
      <c r="Q45" s="93" t="str">
        <f t="shared" si="37"/>
        <v>0</v>
      </c>
      <c r="R45" s="111"/>
    </row>
    <row r="46" ht="13.5" customHeight="1">
      <c r="A46" s="126">
        <v>37.0</v>
      </c>
      <c r="B46" s="127" t="s">
        <v>49</v>
      </c>
      <c r="C46" s="127">
        <v>0.0</v>
      </c>
      <c r="D46" s="127">
        <v>0.0</v>
      </c>
      <c r="E46" s="127">
        <v>0.0</v>
      </c>
      <c r="F46" s="127">
        <v>0.0</v>
      </c>
      <c r="G46" s="127">
        <v>0.0</v>
      </c>
      <c r="H46" s="127">
        <v>0.0</v>
      </c>
      <c r="I46" s="127">
        <v>5278.0</v>
      </c>
      <c r="J46" s="127">
        <v>6307.0</v>
      </c>
      <c r="K46" s="127">
        <v>0.0</v>
      </c>
      <c r="L46" s="127">
        <v>249978.0</v>
      </c>
      <c r="M46" s="127" t="str">
        <f t="shared" ref="M46:N46" si="43">C46+E46+G46+I46+K46</f>
        <v>5278</v>
      </c>
      <c r="N46" s="127" t="str">
        <f t="shared" si="43"/>
        <v>256285</v>
      </c>
      <c r="O46" s="128" t="str">
        <f>N46+'Pri Sec_outstanding_6'!P46</f>
        <v>4372850</v>
      </c>
      <c r="P46" s="128" t="str">
        <f>'CD Ratio_3(i)'!F45</f>
        <v>4372850</v>
      </c>
      <c r="Q46" s="128" t="str">
        <f t="shared" si="37"/>
        <v>0</v>
      </c>
      <c r="R46" s="129"/>
    </row>
    <row r="47" ht="13.5" customHeight="1">
      <c r="A47" s="100"/>
      <c r="B47" s="103" t="s">
        <v>50</v>
      </c>
      <c r="C47" s="103" t="str">
        <f t="shared" ref="C47:N47" si="44">C46</f>
        <v>0</v>
      </c>
      <c r="D47" s="103" t="str">
        <f t="shared" si="44"/>
        <v>0</v>
      </c>
      <c r="E47" s="103" t="str">
        <f t="shared" si="44"/>
        <v>0</v>
      </c>
      <c r="F47" s="103" t="str">
        <f t="shared" si="44"/>
        <v>0</v>
      </c>
      <c r="G47" s="103" t="str">
        <f t="shared" si="44"/>
        <v>0</v>
      </c>
      <c r="H47" s="103" t="str">
        <f t="shared" si="44"/>
        <v>0</v>
      </c>
      <c r="I47" s="103" t="str">
        <f t="shared" si="44"/>
        <v>5278</v>
      </c>
      <c r="J47" s="103" t="str">
        <f t="shared" si="44"/>
        <v>6307</v>
      </c>
      <c r="K47" s="103" t="str">
        <f t="shared" si="44"/>
        <v>0</v>
      </c>
      <c r="L47" s="103" t="str">
        <f t="shared" si="44"/>
        <v>249978</v>
      </c>
      <c r="M47" s="103" t="str">
        <f t="shared" si="44"/>
        <v>5278</v>
      </c>
      <c r="N47" s="103" t="str">
        <f t="shared" si="44"/>
        <v>256285</v>
      </c>
      <c r="O47" s="93" t="str">
        <f>N47+'Pri Sec_outstanding_6'!P47</f>
        <v>4372850</v>
      </c>
      <c r="P47" s="93" t="str">
        <f>'CD Ratio_3(i)'!F46</f>
        <v>4372850</v>
      </c>
      <c r="Q47" s="96" t="str">
        <f t="shared" si="37"/>
        <v>0</v>
      </c>
      <c r="R47" s="111"/>
    </row>
    <row r="48" ht="13.5" customHeight="1">
      <c r="A48" s="110">
        <v>38.0</v>
      </c>
      <c r="B48" s="65" t="s">
        <v>51</v>
      </c>
      <c r="C48" s="65">
        <v>0.0</v>
      </c>
      <c r="D48" s="65">
        <v>0.0</v>
      </c>
      <c r="E48" s="65">
        <v>0.0</v>
      </c>
      <c r="F48" s="65">
        <v>0.0</v>
      </c>
      <c r="G48" s="65">
        <v>2190.0</v>
      </c>
      <c r="H48" s="65">
        <v>29184.810000000005</v>
      </c>
      <c r="I48" s="65">
        <v>1554.0</v>
      </c>
      <c r="J48" s="65">
        <v>899.6199999999999</v>
      </c>
      <c r="K48" s="65">
        <v>76220.0</v>
      </c>
      <c r="L48" s="65" t="str">
        <f>6+210144.3</f>
        <v>210150</v>
      </c>
      <c r="M48" s="65" t="str">
        <f t="shared" ref="M48:N48" si="45">C48+E48+G48+I48+K48</f>
        <v>79964</v>
      </c>
      <c r="N48" s="65" t="str">
        <f t="shared" si="45"/>
        <v>240235</v>
      </c>
      <c r="O48" s="93" t="str">
        <f>N48+'Pri Sec_outstanding_6'!P48</f>
        <v>921050</v>
      </c>
      <c r="P48" s="93" t="str">
        <f>'CD Ratio_3(i)'!F47</f>
        <v>921050</v>
      </c>
      <c r="Q48" s="93" t="str">
        <f t="shared" si="37"/>
        <v>0</v>
      </c>
      <c r="R48" s="111"/>
    </row>
    <row r="49" ht="13.5" customHeight="1">
      <c r="A49" s="110">
        <v>39.0</v>
      </c>
      <c r="B49" s="65" t="s">
        <v>52</v>
      </c>
      <c r="C49" s="65">
        <v>0.0</v>
      </c>
      <c r="D49" s="65">
        <v>0.0</v>
      </c>
      <c r="E49" s="65">
        <v>0.0</v>
      </c>
      <c r="F49" s="65">
        <v>0.0</v>
      </c>
      <c r="G49" s="65">
        <v>45.0</v>
      </c>
      <c r="H49" s="65">
        <v>792.21</v>
      </c>
      <c r="I49" s="65">
        <v>0.0</v>
      </c>
      <c r="J49" s="65">
        <v>0.0</v>
      </c>
      <c r="K49" s="65">
        <v>8728.0</v>
      </c>
      <c r="L49" s="65" t="str">
        <f>10017+21258.6</f>
        <v>31276</v>
      </c>
      <c r="M49" s="65" t="str">
        <f t="shared" ref="M49:N49" si="46">C49+E49+G49+I49+K49</f>
        <v>8773</v>
      </c>
      <c r="N49" s="65" t="str">
        <f t="shared" si="46"/>
        <v>32068</v>
      </c>
      <c r="O49" s="93" t="str">
        <f>N49+'Pri Sec_outstanding_6'!P49</f>
        <v>69192</v>
      </c>
      <c r="P49" s="93" t="str">
        <f>'CD Ratio_3(i)'!F48</f>
        <v>69192</v>
      </c>
      <c r="Q49" s="93" t="str">
        <f t="shared" si="37"/>
        <v>0</v>
      </c>
      <c r="R49" s="111"/>
    </row>
    <row r="50" ht="13.5" customHeight="1">
      <c r="A50" s="110">
        <v>40.0</v>
      </c>
      <c r="B50" s="65" t="s">
        <v>53</v>
      </c>
      <c r="C50" s="65">
        <v>0.0</v>
      </c>
      <c r="D50" s="65">
        <v>0.0</v>
      </c>
      <c r="E50" s="65">
        <v>0.0</v>
      </c>
      <c r="F50" s="65">
        <v>0.0</v>
      </c>
      <c r="G50" s="65">
        <v>0.0</v>
      </c>
      <c r="H50" s="65">
        <v>0.0</v>
      </c>
      <c r="I50" s="65">
        <v>0.0</v>
      </c>
      <c r="J50" s="65">
        <v>0.0</v>
      </c>
      <c r="K50" s="65">
        <v>2732.0</v>
      </c>
      <c r="L50" s="65" t="str">
        <f>59626+2542.8</f>
        <v>62169</v>
      </c>
      <c r="M50" s="65" t="str">
        <f t="shared" ref="M50:N50" si="47">C50+E50+G50+I50+K50</f>
        <v>2732</v>
      </c>
      <c r="N50" s="65" t="str">
        <f t="shared" si="47"/>
        <v>62169</v>
      </c>
      <c r="O50" s="93" t="str">
        <f>N50+'Pri Sec_outstanding_6'!P50</f>
        <v>106747</v>
      </c>
      <c r="P50" s="93" t="str">
        <f>'CD Ratio_3(i)'!F49</f>
        <v>106747</v>
      </c>
      <c r="Q50" s="93" t="str">
        <f t="shared" si="37"/>
        <v>0</v>
      </c>
      <c r="R50" s="111"/>
    </row>
    <row r="51" ht="13.5" customHeight="1">
      <c r="A51" s="110">
        <v>41.0</v>
      </c>
      <c r="B51" s="65" t="s">
        <v>54</v>
      </c>
      <c r="C51" s="65">
        <v>0.0</v>
      </c>
      <c r="D51" s="65">
        <v>0.0</v>
      </c>
      <c r="E51" s="65">
        <v>0.0</v>
      </c>
      <c r="F51" s="65">
        <v>0.0</v>
      </c>
      <c r="G51" s="65">
        <v>637.0</v>
      </c>
      <c r="H51" s="65">
        <v>480.59000000000003</v>
      </c>
      <c r="I51" s="65">
        <v>0.0</v>
      </c>
      <c r="J51" s="65">
        <v>0.0</v>
      </c>
      <c r="K51" s="65">
        <v>64.0</v>
      </c>
      <c r="L51" s="65" t="str">
        <f>7526+49.04</f>
        <v>7575</v>
      </c>
      <c r="M51" s="65" t="str">
        <f t="shared" ref="M51:N51" si="48">C51+E51+G51+I51+K51</f>
        <v>701</v>
      </c>
      <c r="N51" s="65" t="str">
        <f t="shared" si="48"/>
        <v>8056</v>
      </c>
      <c r="O51" s="93" t="str">
        <f>N51+'Pri Sec_outstanding_6'!P51</f>
        <v>57374</v>
      </c>
      <c r="P51" s="93" t="str">
        <f>'CD Ratio_3(i)'!F50</f>
        <v>57374</v>
      </c>
      <c r="Q51" s="93" t="str">
        <f t="shared" si="37"/>
        <v>0</v>
      </c>
      <c r="R51" s="111"/>
    </row>
    <row r="52" ht="13.5" customHeight="1">
      <c r="A52" s="110">
        <v>42.0</v>
      </c>
      <c r="B52" s="65" t="s">
        <v>55</v>
      </c>
      <c r="C52" s="65">
        <v>0.0</v>
      </c>
      <c r="D52" s="65">
        <v>0.0</v>
      </c>
      <c r="E52" s="65">
        <v>0.0</v>
      </c>
      <c r="F52" s="65">
        <v>0.0</v>
      </c>
      <c r="G52" s="65">
        <v>167.0</v>
      </c>
      <c r="H52" s="65">
        <v>3635.52</v>
      </c>
      <c r="I52" s="65">
        <v>0.0</v>
      </c>
      <c r="J52" s="65">
        <v>0.0</v>
      </c>
      <c r="K52" s="65">
        <v>12920.0</v>
      </c>
      <c r="L52" s="65" t="str">
        <f>44389+12948.03</f>
        <v>57337</v>
      </c>
      <c r="M52" s="65" t="str">
        <f t="shared" ref="M52:N52" si="49">C52+E52+G52+I52+K52</f>
        <v>13087</v>
      </c>
      <c r="N52" s="65" t="str">
        <f t="shared" si="49"/>
        <v>60973</v>
      </c>
      <c r="O52" s="93" t="str">
        <f>N52+'Pri Sec_outstanding_6'!P52</f>
        <v>130873</v>
      </c>
      <c r="P52" s="93" t="str">
        <f>'CD Ratio_3(i)'!F51</f>
        <v>130873</v>
      </c>
      <c r="Q52" s="93" t="str">
        <f t="shared" si="37"/>
        <v>0</v>
      </c>
      <c r="R52" s="111"/>
    </row>
    <row r="53" ht="13.5" customHeight="1">
      <c r="A53" s="110">
        <v>43.0</v>
      </c>
      <c r="B53" s="65" t="s">
        <v>56</v>
      </c>
      <c r="C53" s="65">
        <v>0.0</v>
      </c>
      <c r="D53" s="65">
        <v>0.0</v>
      </c>
      <c r="E53" s="65">
        <v>0.0</v>
      </c>
      <c r="F53" s="65">
        <v>0.0</v>
      </c>
      <c r="G53" s="65">
        <v>0.0</v>
      </c>
      <c r="H53" s="65">
        <v>0.0</v>
      </c>
      <c r="I53" s="65">
        <v>0.0</v>
      </c>
      <c r="J53" s="65">
        <v>0.0</v>
      </c>
      <c r="K53" s="65">
        <v>0.0</v>
      </c>
      <c r="L53" s="65">
        <v>0.0</v>
      </c>
      <c r="M53" s="65" t="str">
        <f t="shared" ref="M53:N53" si="50">C53+E53+G53+I53+K53</f>
        <v>0</v>
      </c>
      <c r="N53" s="65" t="str">
        <f t="shared" si="50"/>
        <v>0</v>
      </c>
      <c r="O53" s="93" t="str">
        <f>N53+'Pri Sec_outstanding_6'!P53</f>
        <v>23692</v>
      </c>
      <c r="P53" s="93" t="str">
        <f>'CD Ratio_3(i)'!F52</f>
        <v>23692</v>
      </c>
      <c r="Q53" s="93" t="str">
        <f t="shared" si="37"/>
        <v>0</v>
      </c>
      <c r="R53" s="111"/>
    </row>
    <row r="54" ht="13.5" customHeight="1">
      <c r="A54" s="110">
        <v>44.0</v>
      </c>
      <c r="B54" s="65" t="s">
        <v>57</v>
      </c>
      <c r="C54" s="65">
        <v>0.0</v>
      </c>
      <c r="D54" s="65">
        <v>0.0</v>
      </c>
      <c r="E54" s="65">
        <v>0.0</v>
      </c>
      <c r="F54" s="65">
        <v>0.0</v>
      </c>
      <c r="G54" s="65">
        <v>107.0</v>
      </c>
      <c r="H54" s="65">
        <v>1222.68</v>
      </c>
      <c r="I54" s="65">
        <v>146.0</v>
      </c>
      <c r="J54" s="65">
        <v>195.22</v>
      </c>
      <c r="K54" s="65">
        <v>2493.0</v>
      </c>
      <c r="L54" s="65">
        <v>3604.0699999999997</v>
      </c>
      <c r="M54" s="65" t="str">
        <f t="shared" ref="M54:N54" si="51">C54+E54+G54+I54+K54</f>
        <v>2746</v>
      </c>
      <c r="N54" s="65" t="str">
        <f t="shared" si="51"/>
        <v>5022</v>
      </c>
      <c r="O54" s="93" t="str">
        <f>N54+'Pri Sec_outstanding_6'!P54</f>
        <v>19737</v>
      </c>
      <c r="P54" s="93" t="str">
        <f>'CD Ratio_3(i)'!F53</f>
        <v>19737</v>
      </c>
      <c r="Q54" s="93" t="str">
        <f t="shared" si="37"/>
        <v>0</v>
      </c>
      <c r="R54" s="111"/>
    </row>
    <row r="55" ht="13.5" customHeight="1">
      <c r="A55" s="110">
        <v>45.0</v>
      </c>
      <c r="B55" s="65" t="s">
        <v>58</v>
      </c>
      <c r="C55" s="65">
        <v>0.0</v>
      </c>
      <c r="D55" s="65">
        <v>0.0</v>
      </c>
      <c r="E55" s="65">
        <v>0.0</v>
      </c>
      <c r="F55" s="65">
        <v>0.0</v>
      </c>
      <c r="G55" s="65">
        <v>0.0</v>
      </c>
      <c r="H55" s="65">
        <v>0.0</v>
      </c>
      <c r="I55" s="65">
        <v>0.0</v>
      </c>
      <c r="J55" s="65">
        <v>0.0</v>
      </c>
      <c r="K55" s="65">
        <v>537.0</v>
      </c>
      <c r="L55" s="65">
        <v>3098.2499999999995</v>
      </c>
      <c r="M55" s="65" t="str">
        <f t="shared" ref="M55:N55" si="52">C55+E55+G55+I55+K55</f>
        <v>537</v>
      </c>
      <c r="N55" s="65" t="str">
        <f t="shared" si="52"/>
        <v>3098</v>
      </c>
      <c r="O55" s="93" t="str">
        <f>N55+'Pri Sec_outstanding_6'!P55</f>
        <v>43126</v>
      </c>
      <c r="P55" s="93" t="str">
        <f>'CD Ratio_3(i)'!F54</f>
        <v>43125</v>
      </c>
      <c r="Q55" s="93" t="str">
        <f t="shared" si="37"/>
        <v>1</v>
      </c>
      <c r="R55" s="111"/>
    </row>
    <row r="56" ht="13.5" customHeight="1">
      <c r="A56" s="100"/>
      <c r="B56" s="103" t="s">
        <v>59</v>
      </c>
      <c r="C56" s="103" t="str">
        <f t="shared" ref="C56:N56" si="53">SUM(C48:C55)</f>
        <v>0</v>
      </c>
      <c r="D56" s="103" t="str">
        <f t="shared" si="53"/>
        <v>0</v>
      </c>
      <c r="E56" s="103" t="str">
        <f t="shared" si="53"/>
        <v>0</v>
      </c>
      <c r="F56" s="103" t="str">
        <f t="shared" si="53"/>
        <v>0</v>
      </c>
      <c r="G56" s="103" t="str">
        <f t="shared" si="53"/>
        <v>3146</v>
      </c>
      <c r="H56" s="103" t="str">
        <f t="shared" si="53"/>
        <v>35316</v>
      </c>
      <c r="I56" s="103" t="str">
        <f t="shared" si="53"/>
        <v>1700</v>
      </c>
      <c r="J56" s="103" t="str">
        <f t="shared" si="53"/>
        <v>1095</v>
      </c>
      <c r="K56" s="103" t="str">
        <f t="shared" si="53"/>
        <v>103694</v>
      </c>
      <c r="L56" s="103" t="str">
        <f t="shared" si="53"/>
        <v>375209</v>
      </c>
      <c r="M56" s="103" t="str">
        <f t="shared" si="53"/>
        <v>108540</v>
      </c>
      <c r="N56" s="103" t="str">
        <f t="shared" si="53"/>
        <v>411620</v>
      </c>
      <c r="O56" s="93" t="str">
        <f>N56+'Pri Sec_outstanding_6'!P56</f>
        <v>1371791</v>
      </c>
      <c r="P56" s="93" t="str">
        <f>'CD Ratio_3(i)'!F55</f>
        <v>1371790</v>
      </c>
      <c r="Q56" s="96" t="str">
        <f t="shared" si="37"/>
        <v>1</v>
      </c>
      <c r="R56" s="111"/>
    </row>
    <row r="57" ht="13.5" customHeight="1">
      <c r="A57" s="103"/>
      <c r="B57" s="103" t="s">
        <v>8</v>
      </c>
      <c r="C57" s="103" t="str">
        <f t="shared" ref="C57:N57" si="54">C56+C47+C45+C42</f>
        <v>8976</v>
      </c>
      <c r="D57" s="103" t="str">
        <f t="shared" si="54"/>
        <v>88013</v>
      </c>
      <c r="E57" s="103" t="str">
        <f t="shared" si="54"/>
        <v>2858</v>
      </c>
      <c r="F57" s="103" t="str">
        <f t="shared" si="54"/>
        <v>66630</v>
      </c>
      <c r="G57" s="103" t="str">
        <f t="shared" si="54"/>
        <v>156474</v>
      </c>
      <c r="H57" s="103" t="str">
        <f t="shared" si="54"/>
        <v>2452742</v>
      </c>
      <c r="I57" s="103" t="str">
        <f t="shared" si="54"/>
        <v>581846</v>
      </c>
      <c r="J57" s="103" t="str">
        <f t="shared" si="54"/>
        <v>1344939</v>
      </c>
      <c r="K57" s="103" t="str">
        <f t="shared" si="54"/>
        <v>3260919</v>
      </c>
      <c r="L57" s="103" t="str">
        <f t="shared" si="54"/>
        <v>13990984</v>
      </c>
      <c r="M57" s="103" t="str">
        <f t="shared" si="54"/>
        <v>4011073</v>
      </c>
      <c r="N57" s="103" t="str">
        <f t="shared" si="54"/>
        <v>17943308</v>
      </c>
      <c r="O57" s="93" t="str">
        <f>N57+'Pri Sec_outstanding_6'!P57</f>
        <v>43784159</v>
      </c>
      <c r="P57" s="93" t="str">
        <f>'CD Ratio_3(i)'!F58</f>
        <v>43784157</v>
      </c>
      <c r="Q57" s="96" t="str">
        <f t="shared" si="37"/>
        <v>2</v>
      </c>
      <c r="R57" s="111"/>
    </row>
    <row r="58" ht="13.5" customHeight="1">
      <c r="A58" s="93"/>
      <c r="B58" s="93"/>
      <c r="C58" s="93"/>
      <c r="D58" s="93"/>
      <c r="E58" s="93"/>
      <c r="F58" s="93"/>
      <c r="G58" s="93"/>
      <c r="H58" s="96" t="s">
        <v>62</v>
      </c>
      <c r="I58" s="93"/>
      <c r="J58" s="93"/>
      <c r="K58" s="93"/>
      <c r="L58" s="93"/>
      <c r="M58" s="93"/>
      <c r="N58" s="93" t="str">
        <f>N57-N47</f>
        <v>17687023</v>
      </c>
      <c r="O58" s="93"/>
      <c r="P58" s="93"/>
      <c r="Q58" s="93"/>
      <c r="R58" s="111"/>
    </row>
    <row r="59" ht="13.5" customHeight="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111"/>
    </row>
    <row r="60" ht="13.5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111"/>
    </row>
    <row r="61" ht="13.5" customHeight="1">
      <c r="A61" s="93"/>
      <c r="B61" s="93"/>
      <c r="C61" s="93"/>
      <c r="D61" s="93"/>
      <c r="E61" s="93"/>
      <c r="F61" s="96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111"/>
    </row>
    <row r="62" ht="13.5" customHeight="1">
      <c r="A62" s="93"/>
      <c r="B62" s="93"/>
      <c r="C62" s="93"/>
      <c r="D62" s="93"/>
      <c r="E62" s="93"/>
      <c r="F62" s="93"/>
      <c r="G62" s="93"/>
      <c r="H62" s="93"/>
      <c r="I62" s="92"/>
      <c r="J62" s="93"/>
      <c r="K62" s="93"/>
      <c r="L62" s="93"/>
      <c r="M62" s="93"/>
      <c r="N62" s="93"/>
      <c r="O62" s="93"/>
      <c r="P62" s="93"/>
      <c r="Q62" s="93"/>
      <c r="R62" s="111"/>
    </row>
    <row r="63" ht="13.5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111"/>
    </row>
    <row r="64" ht="13.5" customHeight="1">
      <c r="A64" s="93"/>
      <c r="B64" s="93"/>
      <c r="C64" s="93"/>
      <c r="D64" s="93"/>
      <c r="E64" s="93"/>
      <c r="F64" s="93"/>
      <c r="G64" s="92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111"/>
    </row>
    <row r="65" ht="13.5" customHeight="1">
      <c r="A65" s="93"/>
      <c r="B65" s="93"/>
      <c r="C65" s="93"/>
      <c r="D65" s="93"/>
      <c r="E65" s="93"/>
      <c r="F65" s="92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111"/>
    </row>
    <row r="66" ht="13.5" customHeight="1">
      <c r="A66" s="93"/>
      <c r="B66" s="93"/>
      <c r="C66" s="93"/>
      <c r="D66" s="93"/>
      <c r="E66" s="93"/>
      <c r="F66" s="93"/>
      <c r="G66" s="93"/>
      <c r="H66" s="92"/>
      <c r="I66" s="93"/>
      <c r="J66" s="93"/>
      <c r="K66" s="93"/>
      <c r="L66" s="93"/>
      <c r="M66" s="93"/>
      <c r="N66" s="93"/>
      <c r="O66" s="93"/>
      <c r="P66" s="93"/>
      <c r="Q66" s="93"/>
      <c r="R66" s="111"/>
    </row>
    <row r="67" ht="13.5" customHeight="1">
      <c r="A67" s="93"/>
      <c r="B67" s="93"/>
      <c r="C67" s="93"/>
      <c r="D67" s="93"/>
      <c r="E67" s="93"/>
      <c r="F67" s="93"/>
      <c r="G67" s="93"/>
      <c r="H67" s="92"/>
      <c r="I67" s="93"/>
      <c r="J67" s="93"/>
      <c r="K67" s="93"/>
      <c r="L67" s="93"/>
      <c r="M67" s="93"/>
      <c r="N67" s="93"/>
      <c r="O67" s="93"/>
      <c r="P67" s="93"/>
      <c r="Q67" s="93"/>
      <c r="R67" s="111"/>
    </row>
    <row r="68" ht="13.5" customHeight="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111"/>
    </row>
    <row r="69" ht="13.5" customHeight="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111"/>
    </row>
    <row r="70" ht="13.5" customHeight="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111"/>
    </row>
    <row r="71" ht="13.5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111"/>
    </row>
    <row r="72" ht="13.5" customHeight="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111"/>
    </row>
    <row r="73" ht="13.5" customHeight="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111"/>
    </row>
    <row r="74" ht="13.5" customHeight="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111"/>
    </row>
    <row r="75" ht="13.5" customHeight="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111"/>
    </row>
    <row r="76" ht="13.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111"/>
    </row>
    <row r="77" ht="13.5" customHeight="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111"/>
    </row>
    <row r="78" ht="13.5" customHeight="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111"/>
    </row>
    <row r="79" ht="13.5" customHeight="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111"/>
    </row>
    <row r="80" ht="13.5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111"/>
    </row>
    <row r="81" ht="13.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111"/>
    </row>
    <row r="82" ht="13.5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111"/>
    </row>
    <row r="83" ht="13.5" customHeight="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111"/>
    </row>
    <row r="84" ht="13.5" customHeight="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111"/>
    </row>
    <row r="85" ht="13.5" customHeight="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111"/>
    </row>
    <row r="86" ht="13.5" customHeight="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111"/>
    </row>
    <row r="87" ht="13.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111"/>
    </row>
    <row r="88" ht="13.5" customHeight="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111"/>
    </row>
    <row r="89" ht="13.5" customHeight="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111"/>
    </row>
    <row r="90" ht="13.5" customHeight="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111"/>
    </row>
    <row r="91" ht="13.5" customHeight="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111"/>
    </row>
    <row r="92" ht="13.5" customHeight="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111"/>
    </row>
    <row r="93" ht="13.5" customHeight="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111"/>
    </row>
    <row r="94" ht="13.5" customHeight="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111"/>
    </row>
    <row r="95" ht="13.5" customHeight="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111"/>
    </row>
    <row r="96" ht="13.5" customHeight="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111"/>
    </row>
    <row r="97" ht="13.5" customHeight="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111"/>
    </row>
    <row r="98" ht="13.5" customHeight="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111"/>
    </row>
    <row r="99" ht="13.5" customHeight="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111"/>
    </row>
    <row r="100" ht="13.5" customHeight="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111"/>
    </row>
  </sheetData>
  <mergeCells count="10">
    <mergeCell ref="E3:F4"/>
    <mergeCell ref="C3:D4"/>
    <mergeCell ref="G3:H4"/>
    <mergeCell ref="I3:J4"/>
    <mergeCell ref="K3:L4"/>
    <mergeCell ref="A1:N1"/>
    <mergeCell ref="A2:A5"/>
    <mergeCell ref="B2:B5"/>
    <mergeCell ref="C2:N2"/>
    <mergeCell ref="M3:N4"/>
  </mergeCells>
  <conditionalFormatting sqref="Q1:Q37 Q39:Q100">
    <cfRule type="cellIs" dxfId="3" priority="1" operator="lessThan">
      <formula>0</formula>
    </cfRule>
  </conditionalFormatting>
  <printOptions/>
  <pageMargins bottom="0.0" footer="0.0" header="0.0" left="0.9448818897637796" right="0.1968503937007874" top="0.984251968503937"/>
  <pageSetup paperSize="9" scale="7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36</vt:i4>
      </vt:variant>
      <vt:variant>
        <vt:lpstr>Named Ranges</vt:lpstr>
      </vt:variant>
      <vt:variant>
        <vt:i4>27</vt:i4>
      </vt:variant>
    </vt:vector>
  </HeadingPairs>
  <TitlesOfParts>
    <vt:vector baseType="lpstr" size="63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Sheet1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SCST_Disb_23!Print_Area</vt:lpstr>
      <vt:lpstr>SCST_OS_22!Print_Area</vt:lpstr>
      <vt:lpstr>SHGs_19!Print_Area</vt:lpstr>
      <vt:lpstr>'Weaker Sec_7'!Print_Area</vt:lpstr>
      <vt:lpstr>Women_24!Print_Area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2015-10-29T06:25:08Z</dcterms:created>
  <dc:creator>SHUBHAM MISHRA</dc:creator>
  <cp:lastModifiedBy>SHUBAM MISHRA</cp:lastModifiedBy>
  <cp:lastPrinted>2023-02-08T08:30:24Z</cp:lastPrinted>
  <dcterms:modified xsi:type="dcterms:W3CDTF">2023-02-08T11:37:17Z</dcterms:modified>
</cp:coreProperties>
</file>